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3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4.xml" ContentType="application/vnd.openxmlformats-officedocument.drawing+xml"/>
  <Override PartName="/xl/charts/chart30.xml" ContentType="application/vnd.openxmlformats-officedocument.drawingml.chart+xml"/>
  <Override PartName="/xl/drawings/drawing5.xml" ContentType="application/vnd.openxmlformats-officedocument.drawing+xml"/>
  <Override PartName="/xl/charts/chart31.xml" ContentType="application/vnd.openxmlformats-officedocument.drawingml.chart+xml"/>
  <Override PartName="/xl/drawings/drawing6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7.xml" ContentType="application/vnd.openxmlformats-officedocument.drawing+xml"/>
  <Override PartName="/xl/charts/chart34.xml" ContentType="application/vnd.openxmlformats-officedocument.drawingml.chart+xml"/>
  <Override PartName="/xl/drawings/drawing8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9.xml" ContentType="application/vnd.openxmlformats-officedocument.drawing+xml"/>
  <Override PartName="/xl/charts/chart38.xml" ContentType="application/vnd.openxmlformats-officedocument.drawingml.chart+xml"/>
  <Override PartName="/xl/drawings/drawing10.xml" ContentType="application/vnd.openxmlformats-officedocument.drawing+xml"/>
  <Override PartName="/xl/comments1.xml" ContentType="application/vnd.openxmlformats-officedocument.spreadsheetml.comments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1.xml" ContentType="application/vnd.openxmlformats-officedocument.drawing+xml"/>
  <Override PartName="/xl/charts/chart4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\Desktop\"/>
    </mc:Choice>
  </mc:AlternateContent>
  <xr:revisionPtr revIDLastSave="0" documentId="13_ncr:1_{EC9A66D1-04E2-4C52-8AE4-2994796D7084}" xr6:coauthVersionLast="47" xr6:coauthVersionMax="47" xr10:uidLastSave="{00000000-0000-0000-0000-000000000000}"/>
  <bookViews>
    <workbookView xWindow="-120" yWindow="-120" windowWidth="29040" windowHeight="15720" firstSheet="7" activeTab="14" xr2:uid="{00000000-000D-0000-FFFF-FFFF00000000}"/>
  </bookViews>
  <sheets>
    <sheet name="DMA" sheetId="1" r:id="rId1"/>
    <sheet name="SM" sheetId="2" r:id="rId2"/>
    <sheet name="host_ftl" sheetId="3" r:id="rId3"/>
    <sheet name="pthash" sheetId="4" r:id="rId4"/>
    <sheet name="ftl_parallel" sheetId="5" r:id="rId5"/>
    <sheet name="partition" sheetId="6" r:id="rId6"/>
    <sheet name="lpt_ftl vs pt_ftl（polling)" sheetId="7" r:id="rId7"/>
    <sheet name="ftl_v4 breakdown" sheetId="8" r:id="rId8"/>
    <sheet name="lpt_ftl vs pt_ftl（interrupt)" sheetId="9" r:id="rId9"/>
    <sheet name="LIDX breakdown" sheetId="10" r:id="rId10"/>
    <sheet name="trace_on_host" sheetId="11" r:id="rId11"/>
    <sheet name="CPU_DPU overhead" sheetId="12" r:id="rId12"/>
    <sheet name="locality" sheetId="13" r:id="rId13"/>
    <sheet name="bucket_cache" sheetId="14" r:id="rId14"/>
    <sheet name="nofa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7" i="15" l="1"/>
  <c r="C87" i="15"/>
  <c r="B87" i="15"/>
  <c r="E87" i="15" s="1"/>
  <c r="D86" i="15"/>
  <c r="E86" i="15" s="1"/>
  <c r="C86" i="15"/>
  <c r="B86" i="15"/>
  <c r="E85" i="15"/>
  <c r="D85" i="15"/>
  <c r="C85" i="15"/>
  <c r="B85" i="15"/>
  <c r="D84" i="15"/>
  <c r="C84" i="15"/>
  <c r="B84" i="15"/>
  <c r="E84" i="15" s="1"/>
  <c r="D83" i="15"/>
  <c r="C83" i="15"/>
  <c r="B83" i="15"/>
  <c r="E83" i="15" s="1"/>
  <c r="D82" i="15"/>
  <c r="E82" i="15" s="1"/>
  <c r="C82" i="15"/>
  <c r="B82" i="15"/>
  <c r="E81" i="15"/>
  <c r="D81" i="15"/>
  <c r="C81" i="15"/>
  <c r="B81" i="15"/>
  <c r="D80" i="15"/>
  <c r="C80" i="15"/>
  <c r="B80" i="15"/>
  <c r="D79" i="15"/>
  <c r="C79" i="15"/>
  <c r="B79" i="15"/>
  <c r="E79" i="15" s="1"/>
  <c r="D62" i="15"/>
  <c r="D61" i="15"/>
  <c r="D60" i="15"/>
  <c r="D59" i="15"/>
  <c r="D58" i="15"/>
  <c r="D57" i="15"/>
  <c r="D56" i="15" s="1"/>
  <c r="D55" i="15"/>
  <c r="D54" i="15"/>
  <c r="D53" i="15"/>
  <c r="L49" i="15"/>
  <c r="G49" i="15"/>
  <c r="L48" i="15"/>
  <c r="G48" i="15"/>
  <c r="L47" i="15"/>
  <c r="G47" i="15"/>
  <c r="L46" i="15"/>
  <c r="G46" i="15"/>
  <c r="L45" i="15"/>
  <c r="G45" i="15"/>
  <c r="L44" i="15"/>
  <c r="J44" i="15"/>
  <c r="M44" i="15" s="1"/>
  <c r="G44" i="15"/>
  <c r="E44" i="15"/>
  <c r="H44" i="15" s="1"/>
  <c r="L43" i="15"/>
  <c r="J43" i="15"/>
  <c r="M43" i="15" s="1"/>
  <c r="G43" i="15"/>
  <c r="E43" i="15"/>
  <c r="H43" i="15" s="1"/>
  <c r="M42" i="15"/>
  <c r="L42" i="15"/>
  <c r="H42" i="15"/>
  <c r="G42" i="15"/>
  <c r="A42" i="15"/>
  <c r="A43" i="15" s="1"/>
  <c r="A44" i="15" s="1"/>
  <c r="A45" i="15" s="1"/>
  <c r="A46" i="15" s="1"/>
  <c r="A47" i="15" s="1"/>
  <c r="A48" i="15" s="1"/>
  <c r="L41" i="15"/>
  <c r="M41" i="15" s="1"/>
  <c r="H41" i="15"/>
  <c r="G41" i="15"/>
  <c r="M37" i="15"/>
  <c r="J37" i="15"/>
  <c r="G37" i="15"/>
  <c r="P37" i="15" s="1"/>
  <c r="M36" i="15"/>
  <c r="J36" i="15"/>
  <c r="G36" i="15"/>
  <c r="P36" i="15" s="1"/>
  <c r="M35" i="15"/>
  <c r="J35" i="15"/>
  <c r="G35" i="15"/>
  <c r="P35" i="15" s="1"/>
  <c r="P34" i="15"/>
  <c r="M34" i="15"/>
  <c r="J34" i="15"/>
  <c r="G34" i="15"/>
  <c r="P33" i="15"/>
  <c r="M33" i="15"/>
  <c r="J33" i="15"/>
  <c r="H33" i="15"/>
  <c r="H34" i="15" s="1"/>
  <c r="H35" i="15" s="1"/>
  <c r="H36" i="15" s="1"/>
  <c r="H37" i="15" s="1"/>
  <c r="G33" i="15"/>
  <c r="R32" i="15"/>
  <c r="R33" i="15" s="1"/>
  <c r="P32" i="15"/>
  <c r="M32" i="15"/>
  <c r="J32" i="15"/>
  <c r="H32" i="15"/>
  <c r="G32" i="15"/>
  <c r="E32" i="15"/>
  <c r="E33" i="15" s="1"/>
  <c r="E34" i="15" s="1"/>
  <c r="E35" i="15" s="1"/>
  <c r="E36" i="15" s="1"/>
  <c r="E37" i="15" s="1"/>
  <c r="AB31" i="15"/>
  <c r="Z31" i="15"/>
  <c r="Z32" i="15" s="1"/>
  <c r="W31" i="15"/>
  <c r="R31" i="15"/>
  <c r="X31" i="15" s="1"/>
  <c r="M31" i="15"/>
  <c r="K31" i="15"/>
  <c r="K32" i="15" s="1"/>
  <c r="K33" i="15" s="1"/>
  <c r="K34" i="15" s="1"/>
  <c r="K35" i="15" s="1"/>
  <c r="K36" i="15" s="1"/>
  <c r="K37" i="15" s="1"/>
  <c r="J31" i="15"/>
  <c r="H31" i="15"/>
  <c r="G31" i="15"/>
  <c r="P31" i="15" s="1"/>
  <c r="E31" i="15"/>
  <c r="AB30" i="15"/>
  <c r="X30" i="15"/>
  <c r="W30" i="15"/>
  <c r="V30" i="15"/>
  <c r="M30" i="15"/>
  <c r="J30" i="15"/>
  <c r="G30" i="15"/>
  <c r="P30" i="15" s="1"/>
  <c r="AB29" i="15"/>
  <c r="X29" i="15"/>
  <c r="W29" i="15"/>
  <c r="V29" i="15"/>
  <c r="P29" i="15"/>
  <c r="M29" i="15"/>
  <c r="J29" i="15"/>
  <c r="G29" i="15"/>
  <c r="G25" i="15"/>
  <c r="G24" i="15"/>
  <c r="G23" i="15"/>
  <c r="G22" i="15"/>
  <c r="G21" i="15"/>
  <c r="G20" i="15"/>
  <c r="A20" i="15"/>
  <c r="A21" i="15" s="1"/>
  <c r="A22" i="15" s="1"/>
  <c r="A23" i="15" s="1"/>
  <c r="A24" i="15" s="1"/>
  <c r="A25" i="15" s="1"/>
  <c r="G19" i="15"/>
  <c r="E19" i="15"/>
  <c r="E20" i="15" s="1"/>
  <c r="E21" i="15" s="1"/>
  <c r="E22" i="15" s="1"/>
  <c r="E23" i="15" s="1"/>
  <c r="E24" i="15" s="1"/>
  <c r="E25" i="15" s="1"/>
  <c r="A19" i="15"/>
  <c r="G18" i="15"/>
  <c r="G17" i="15"/>
  <c r="P13" i="15"/>
  <c r="Q13" i="15" s="1"/>
  <c r="Q12" i="15"/>
  <c r="P12" i="15"/>
  <c r="G12" i="15"/>
  <c r="P11" i="15"/>
  <c r="Q11" i="15" s="1"/>
  <c r="G11" i="15"/>
  <c r="P10" i="15"/>
  <c r="Q10" i="15" s="1"/>
  <c r="G10" i="15"/>
  <c r="P9" i="15"/>
  <c r="Q9" i="15" s="1"/>
  <c r="G9" i="15"/>
  <c r="P8" i="15"/>
  <c r="Q8" i="15" s="1"/>
  <c r="N8" i="15"/>
  <c r="N9" i="15" s="1"/>
  <c r="N10" i="15" s="1"/>
  <c r="N11" i="15" s="1"/>
  <c r="N12" i="15" s="1"/>
  <c r="N13" i="15" s="1"/>
  <c r="J8" i="15"/>
  <c r="J9" i="15" s="1"/>
  <c r="J10" i="15" s="1"/>
  <c r="J11" i="15" s="1"/>
  <c r="J12" i="15" s="1"/>
  <c r="J13" i="15" s="1"/>
  <c r="G8" i="15"/>
  <c r="E8" i="15"/>
  <c r="E9" i="15" s="1"/>
  <c r="E10" i="15" s="1"/>
  <c r="E11" i="15" s="1"/>
  <c r="E12" i="15" s="1"/>
  <c r="E13" i="15" s="1"/>
  <c r="Q7" i="15"/>
  <c r="P7" i="15"/>
  <c r="N7" i="15"/>
  <c r="J7" i="15"/>
  <c r="G7" i="15"/>
  <c r="E7" i="15"/>
  <c r="A7" i="15"/>
  <c r="A8" i="15" s="1"/>
  <c r="A9" i="15" s="1"/>
  <c r="A10" i="15" s="1"/>
  <c r="A11" i="15" s="1"/>
  <c r="A12" i="15" s="1"/>
  <c r="A13" i="15" s="1"/>
  <c r="P6" i="15"/>
  <c r="Q6" i="15" s="1"/>
  <c r="G6" i="15"/>
  <c r="P5" i="15"/>
  <c r="Q5" i="15" s="1"/>
  <c r="L5" i="15"/>
  <c r="G5" i="15"/>
  <c r="B31" i="14"/>
  <c r="B30" i="14"/>
  <c r="B29" i="14"/>
  <c r="B28" i="14"/>
  <c r="B27" i="14"/>
  <c r="B26" i="14"/>
  <c r="B25" i="14"/>
  <c r="B24" i="14"/>
  <c r="B23" i="14"/>
  <c r="B22" i="14"/>
  <c r="B5" i="14"/>
  <c r="E68" i="12"/>
  <c r="C68" i="12"/>
  <c r="B68" i="12"/>
  <c r="E67" i="12"/>
  <c r="B67" i="12"/>
  <c r="E66" i="12"/>
  <c r="C66" i="12"/>
  <c r="B66" i="12"/>
  <c r="E65" i="12"/>
  <c r="B65" i="12"/>
  <c r="E64" i="12"/>
  <c r="B64" i="12"/>
  <c r="E63" i="12"/>
  <c r="B63" i="12"/>
  <c r="E62" i="12"/>
  <c r="C62" i="12"/>
  <c r="B62" i="12"/>
  <c r="E61" i="12"/>
  <c r="B61" i="12"/>
  <c r="E60" i="12"/>
  <c r="C60" i="12"/>
  <c r="B60" i="12"/>
  <c r="E55" i="12"/>
  <c r="D55" i="12" s="1"/>
  <c r="F55" i="12" s="1"/>
  <c r="D68" i="12" s="1"/>
  <c r="B55" i="12"/>
  <c r="E54" i="12"/>
  <c r="C67" i="12" s="1"/>
  <c r="D54" i="12"/>
  <c r="F54" i="12" s="1"/>
  <c r="D67" i="12" s="1"/>
  <c r="B54" i="12"/>
  <c r="E53" i="12"/>
  <c r="D53" i="12" s="1"/>
  <c r="F53" i="12" s="1"/>
  <c r="D66" i="12" s="1"/>
  <c r="E52" i="12"/>
  <c r="C65" i="12" s="1"/>
  <c r="D52" i="12"/>
  <c r="F52" i="12" s="1"/>
  <c r="D65" i="12" s="1"/>
  <c r="B52" i="12"/>
  <c r="E51" i="12"/>
  <c r="D51" i="12" s="1"/>
  <c r="F51" i="12" s="1"/>
  <c r="D64" i="12" s="1"/>
  <c r="B51" i="12"/>
  <c r="F50" i="12"/>
  <c r="D63" i="12" s="1"/>
  <c r="E50" i="12"/>
  <c r="C63" i="12" s="1"/>
  <c r="D50" i="12"/>
  <c r="E49" i="12"/>
  <c r="D49" i="12" s="1"/>
  <c r="F49" i="12" s="1"/>
  <c r="D62" i="12" s="1"/>
  <c r="E48" i="12"/>
  <c r="C61" i="12" s="1"/>
  <c r="E47" i="12"/>
  <c r="D47" i="12"/>
  <c r="F47" i="12" s="1"/>
  <c r="D60" i="12" s="1"/>
  <c r="K43" i="12"/>
  <c r="J43" i="12"/>
  <c r="K42" i="12"/>
  <c r="G42" i="12"/>
  <c r="G43" i="12" s="1"/>
  <c r="J41" i="12"/>
  <c r="G40" i="12"/>
  <c r="K39" i="12"/>
  <c r="K40" i="12" s="1"/>
  <c r="J39" i="12"/>
  <c r="G39" i="12"/>
  <c r="C39" i="12"/>
  <c r="C40" i="12" s="1"/>
  <c r="C41" i="12" s="1"/>
  <c r="C42" i="12" s="1"/>
  <c r="C43" i="12" s="1"/>
  <c r="J38" i="12"/>
  <c r="J37" i="12"/>
  <c r="J36" i="12"/>
  <c r="J35" i="12"/>
  <c r="W31" i="12"/>
  <c r="S31" i="12"/>
  <c r="O31" i="12"/>
  <c r="K31" i="12"/>
  <c r="W30" i="12"/>
  <c r="S30" i="12"/>
  <c r="O30" i="12"/>
  <c r="K30" i="12"/>
  <c r="G30" i="12"/>
  <c r="G31" i="12" s="1"/>
  <c r="C29" i="12"/>
  <c r="C30" i="12" s="1"/>
  <c r="C31" i="12" s="1"/>
  <c r="S28" i="12"/>
  <c r="O28" i="12"/>
  <c r="K28" i="12"/>
  <c r="G28" i="12"/>
  <c r="C28" i="12"/>
  <c r="W27" i="12"/>
  <c r="W28" i="12" s="1"/>
  <c r="S27" i="12"/>
  <c r="O27" i="12"/>
  <c r="K27" i="12"/>
  <c r="G27" i="12"/>
  <c r="C27" i="12"/>
  <c r="K14" i="12"/>
  <c r="K15" i="12" s="1"/>
  <c r="K12" i="12"/>
  <c r="K11" i="12"/>
  <c r="A11" i="12"/>
  <c r="A12" i="12" s="1"/>
  <c r="A13" i="12" s="1"/>
  <c r="A14" i="12" s="1"/>
  <c r="A15" i="12" s="1"/>
  <c r="A16" i="12" s="1"/>
  <c r="A17" i="12" s="1"/>
  <c r="A10" i="12"/>
  <c r="K152" i="11"/>
  <c r="K153" i="11" s="1"/>
  <c r="K154" i="11" s="1"/>
  <c r="A152" i="11"/>
  <c r="A153" i="11" s="1"/>
  <c r="A154" i="11" s="1"/>
  <c r="K151" i="11"/>
  <c r="H151" i="11"/>
  <c r="H152" i="11" s="1"/>
  <c r="H153" i="11" s="1"/>
  <c r="H154" i="11" s="1"/>
  <c r="D151" i="11"/>
  <c r="D152" i="11" s="1"/>
  <c r="D153" i="11" s="1"/>
  <c r="D154" i="11" s="1"/>
  <c r="K150" i="11"/>
  <c r="H150" i="11"/>
  <c r="D150" i="11"/>
  <c r="A150" i="11"/>
  <c r="A151" i="11" s="1"/>
  <c r="E138" i="11"/>
  <c r="B138" i="11"/>
  <c r="E137" i="11"/>
  <c r="B137" i="11"/>
  <c r="E136" i="11"/>
  <c r="B136" i="11"/>
  <c r="E133" i="11"/>
  <c r="H133" i="11" s="1"/>
  <c r="B133" i="11"/>
  <c r="E132" i="11"/>
  <c r="H132" i="11" s="1"/>
  <c r="B132" i="11"/>
  <c r="E131" i="11"/>
  <c r="H131" i="11" s="1"/>
  <c r="B131" i="11"/>
  <c r="E130" i="11"/>
  <c r="H130" i="11" s="1"/>
  <c r="B130" i="11"/>
  <c r="E129" i="11"/>
  <c r="H129" i="11" s="1"/>
  <c r="B129" i="11"/>
  <c r="H128" i="11"/>
  <c r="E128" i="11"/>
  <c r="H127" i="11"/>
  <c r="E127" i="11"/>
  <c r="B127" i="11"/>
  <c r="H126" i="11"/>
  <c r="E126" i="11"/>
  <c r="B126" i="11"/>
  <c r="H125" i="11"/>
  <c r="E125" i="11"/>
  <c r="B125" i="11"/>
  <c r="I124" i="11"/>
  <c r="E124" i="11"/>
  <c r="B124" i="11"/>
  <c r="D30" i="11"/>
  <c r="N16" i="11"/>
  <c r="N17" i="11" s="1"/>
  <c r="N18" i="11" s="1"/>
  <c r="N19" i="11" s="1"/>
  <c r="N20" i="11" s="1"/>
  <c r="N21" i="11" s="1"/>
  <c r="N22" i="11" s="1"/>
  <c r="N23" i="11" s="1"/>
  <c r="N24" i="11" s="1"/>
  <c r="G16" i="11"/>
  <c r="N15" i="11"/>
  <c r="J15" i="11"/>
  <c r="J16" i="11" s="1"/>
  <c r="J17" i="11" s="1"/>
  <c r="J18" i="11" s="1"/>
  <c r="J19" i="11" s="1"/>
  <c r="J20" i="11" s="1"/>
  <c r="J21" i="11" s="1"/>
  <c r="J22" i="11" s="1"/>
  <c r="J23" i="11" s="1"/>
  <c r="J24" i="11" s="1"/>
  <c r="S68" i="10"/>
  <c r="Q68" i="10"/>
  <c r="Q67" i="10"/>
  <c r="S67" i="10" s="1"/>
  <c r="Q66" i="10"/>
  <c r="S66" i="10" s="1"/>
  <c r="Q65" i="10"/>
  <c r="S65" i="10" s="1"/>
  <c r="Q64" i="10"/>
  <c r="S64" i="10" s="1"/>
  <c r="Q63" i="10"/>
  <c r="S63" i="10" s="1"/>
  <c r="Q62" i="10"/>
  <c r="S62" i="10" s="1"/>
  <c r="Q61" i="10"/>
  <c r="S61" i="10" s="1"/>
  <c r="S60" i="10"/>
  <c r="Q60" i="10"/>
  <c r="T55" i="10"/>
  <c r="T54" i="10"/>
  <c r="T53" i="10"/>
  <c r="T52" i="10"/>
  <c r="T51" i="10"/>
  <c r="T50" i="10"/>
  <c r="T49" i="10"/>
  <c r="T48" i="10"/>
  <c r="T47" i="10"/>
  <c r="O26" i="10"/>
  <c r="I26" i="10"/>
  <c r="L25" i="10"/>
  <c r="F25" i="10"/>
  <c r="C24" i="10"/>
  <c r="D20" i="10"/>
  <c r="E19" i="10"/>
  <c r="L26" i="10" s="1"/>
  <c r="I138" i="9"/>
  <c r="M134" i="9"/>
  <c r="M133" i="9"/>
  <c r="M132" i="9"/>
  <c r="M131" i="9"/>
  <c r="L131" i="9"/>
  <c r="M130" i="9"/>
  <c r="M129" i="9"/>
  <c r="N109" i="9"/>
  <c r="M109" i="9"/>
  <c r="L109" i="9"/>
  <c r="Q109" i="9" s="1"/>
  <c r="K109" i="9"/>
  <c r="J109" i="9"/>
  <c r="N108" i="9"/>
  <c r="M108" i="9"/>
  <c r="L108" i="9"/>
  <c r="Q108" i="9" s="1"/>
  <c r="K108" i="9"/>
  <c r="J108" i="9"/>
  <c r="N107" i="9"/>
  <c r="M107" i="9"/>
  <c r="L107" i="9"/>
  <c r="Q107" i="9" s="1"/>
  <c r="K107" i="9"/>
  <c r="J107" i="9"/>
  <c r="N106" i="9"/>
  <c r="M106" i="9"/>
  <c r="L106" i="9"/>
  <c r="Q106" i="9" s="1"/>
  <c r="K106" i="9"/>
  <c r="J106" i="9"/>
  <c r="Q105" i="9"/>
  <c r="N105" i="9"/>
  <c r="M105" i="9"/>
  <c r="L105" i="9"/>
  <c r="K105" i="9"/>
  <c r="J105" i="9"/>
  <c r="N104" i="9"/>
  <c r="M104" i="9"/>
  <c r="L104" i="9"/>
  <c r="K104" i="9"/>
  <c r="J104" i="9"/>
  <c r="N103" i="9"/>
  <c r="M103" i="9"/>
  <c r="L103" i="9"/>
  <c r="K103" i="9"/>
  <c r="J103" i="9"/>
  <c r="N102" i="9"/>
  <c r="M102" i="9"/>
  <c r="L102" i="9"/>
  <c r="K102" i="9"/>
  <c r="J102" i="9"/>
  <c r="Q102" i="9" s="1"/>
  <c r="N101" i="9"/>
  <c r="M101" i="9"/>
  <c r="L101" i="9"/>
  <c r="Q101" i="9" s="1"/>
  <c r="K101" i="9"/>
  <c r="J101" i="9"/>
  <c r="J84" i="9"/>
  <c r="I84" i="9"/>
  <c r="H84" i="9"/>
  <c r="G84" i="9"/>
  <c r="J83" i="9"/>
  <c r="I83" i="9"/>
  <c r="H83" i="9"/>
  <c r="G83" i="9"/>
  <c r="J82" i="9"/>
  <c r="I82" i="9"/>
  <c r="H82" i="9"/>
  <c r="G82" i="9"/>
  <c r="J81" i="9"/>
  <c r="I81" i="9"/>
  <c r="H81" i="9"/>
  <c r="G81" i="9"/>
  <c r="J80" i="9"/>
  <c r="I80" i="9"/>
  <c r="H80" i="9"/>
  <c r="G80" i="9"/>
  <c r="J79" i="9"/>
  <c r="I79" i="9"/>
  <c r="H79" i="9"/>
  <c r="G79" i="9"/>
  <c r="J78" i="9"/>
  <c r="I78" i="9"/>
  <c r="H78" i="9"/>
  <c r="G78" i="9"/>
  <c r="J77" i="9"/>
  <c r="I77" i="9"/>
  <c r="H77" i="9"/>
  <c r="G77" i="9"/>
  <c r="J76" i="9"/>
  <c r="I76" i="9"/>
  <c r="H76" i="9"/>
  <c r="G76" i="9"/>
  <c r="J60" i="9"/>
  <c r="I60" i="9"/>
  <c r="H60" i="9"/>
  <c r="G60" i="9"/>
  <c r="J59" i="9"/>
  <c r="I59" i="9"/>
  <c r="H59" i="9"/>
  <c r="G59" i="9"/>
  <c r="J58" i="9"/>
  <c r="I58" i="9"/>
  <c r="H58" i="9"/>
  <c r="G58" i="9"/>
  <c r="J57" i="9"/>
  <c r="I57" i="9"/>
  <c r="H57" i="9"/>
  <c r="G57" i="9"/>
  <c r="J56" i="9"/>
  <c r="I56" i="9"/>
  <c r="H56" i="9"/>
  <c r="G56" i="9"/>
  <c r="J55" i="9"/>
  <c r="I55" i="9"/>
  <c r="H55" i="9"/>
  <c r="G55" i="9"/>
  <c r="J54" i="9"/>
  <c r="I54" i="9"/>
  <c r="H54" i="9"/>
  <c r="G54" i="9"/>
  <c r="J53" i="9"/>
  <c r="I53" i="9"/>
  <c r="H53" i="9"/>
  <c r="G53" i="9"/>
  <c r="J52" i="9"/>
  <c r="I52" i="9"/>
  <c r="H52" i="9"/>
  <c r="G52" i="9"/>
  <c r="J48" i="9"/>
  <c r="I48" i="9"/>
  <c r="H48" i="9"/>
  <c r="G48" i="9"/>
  <c r="J47" i="9"/>
  <c r="I47" i="9"/>
  <c r="H47" i="9"/>
  <c r="G47" i="9"/>
  <c r="J46" i="9"/>
  <c r="I46" i="9"/>
  <c r="H46" i="9"/>
  <c r="G46" i="9"/>
  <c r="J45" i="9"/>
  <c r="I45" i="9"/>
  <c r="H45" i="9"/>
  <c r="G45" i="9"/>
  <c r="J44" i="9"/>
  <c r="I44" i="9"/>
  <c r="H44" i="9"/>
  <c r="G44" i="9"/>
  <c r="J43" i="9"/>
  <c r="I43" i="9"/>
  <c r="H43" i="9"/>
  <c r="G43" i="9"/>
  <c r="J42" i="9"/>
  <c r="I42" i="9"/>
  <c r="H42" i="9"/>
  <c r="G42" i="9"/>
  <c r="J41" i="9"/>
  <c r="I41" i="9"/>
  <c r="H41" i="9"/>
  <c r="G41" i="9"/>
  <c r="J40" i="9"/>
  <c r="I40" i="9"/>
  <c r="H40" i="9"/>
  <c r="G40" i="9"/>
  <c r="J36" i="9"/>
  <c r="I36" i="9"/>
  <c r="H36" i="9"/>
  <c r="G36" i="9"/>
  <c r="J35" i="9"/>
  <c r="I35" i="9"/>
  <c r="H35" i="9"/>
  <c r="G35" i="9"/>
  <c r="J34" i="9"/>
  <c r="I34" i="9"/>
  <c r="H34" i="9"/>
  <c r="G34" i="9"/>
  <c r="J33" i="9"/>
  <c r="I33" i="9"/>
  <c r="H33" i="9"/>
  <c r="G33" i="9"/>
  <c r="J32" i="9"/>
  <c r="I32" i="9"/>
  <c r="H32" i="9"/>
  <c r="G32" i="9"/>
  <c r="J31" i="9"/>
  <c r="I31" i="9"/>
  <c r="H31" i="9"/>
  <c r="G31" i="9"/>
  <c r="J30" i="9"/>
  <c r="I30" i="9"/>
  <c r="H30" i="9"/>
  <c r="G30" i="9"/>
  <c r="J29" i="9"/>
  <c r="I29" i="9"/>
  <c r="H29" i="9"/>
  <c r="G29" i="9"/>
  <c r="J28" i="9"/>
  <c r="I28" i="9"/>
  <c r="H28" i="9"/>
  <c r="G28" i="9"/>
  <c r="J24" i="9"/>
  <c r="I24" i="9"/>
  <c r="H24" i="9"/>
  <c r="G24" i="9"/>
  <c r="J23" i="9"/>
  <c r="I23" i="9"/>
  <c r="H23" i="9"/>
  <c r="G23" i="9"/>
  <c r="J22" i="9"/>
  <c r="I22" i="9"/>
  <c r="H22" i="9"/>
  <c r="G22" i="9"/>
  <c r="J21" i="9"/>
  <c r="I21" i="9"/>
  <c r="H21" i="9"/>
  <c r="G21" i="9"/>
  <c r="J20" i="9"/>
  <c r="I20" i="9"/>
  <c r="H20" i="9"/>
  <c r="G20" i="9"/>
  <c r="J19" i="9"/>
  <c r="I19" i="9"/>
  <c r="H19" i="9"/>
  <c r="G19" i="9"/>
  <c r="J18" i="9"/>
  <c r="I18" i="9"/>
  <c r="H18" i="9"/>
  <c r="G18" i="9"/>
  <c r="J17" i="9"/>
  <c r="I17" i="9"/>
  <c r="H17" i="9"/>
  <c r="G17" i="9"/>
  <c r="J16" i="9"/>
  <c r="I16" i="9"/>
  <c r="H16" i="9"/>
  <c r="G16" i="9"/>
  <c r="I6" i="9"/>
  <c r="B22" i="8"/>
  <c r="B20" i="8"/>
  <c r="B21" i="8" s="1"/>
  <c r="C18" i="8"/>
  <c r="C19" i="8" s="1"/>
  <c r="C20" i="8" s="1"/>
  <c r="C21" i="8" s="1"/>
  <c r="B18" i="8"/>
  <c r="H11" i="8"/>
  <c r="G10" i="8"/>
  <c r="B10" i="8"/>
  <c r="C11" i="8" s="1"/>
  <c r="H9" i="8"/>
  <c r="G9" i="8"/>
  <c r="H10" i="8" s="1"/>
  <c r="B9" i="8"/>
  <c r="C10" i="8" s="1"/>
  <c r="G8" i="8"/>
  <c r="H8" i="8" s="1"/>
  <c r="C8" i="8"/>
  <c r="B8" i="8"/>
  <c r="H7" i="8"/>
  <c r="G7" i="8"/>
  <c r="B7" i="8"/>
  <c r="G6" i="8"/>
  <c r="B6" i="8"/>
  <c r="C6" i="8" s="1"/>
  <c r="G5" i="8"/>
  <c r="H6" i="8" s="1"/>
  <c r="M124" i="7"/>
  <c r="L124" i="7"/>
  <c r="K124" i="7"/>
  <c r="J124" i="7"/>
  <c r="M123" i="7"/>
  <c r="L123" i="7"/>
  <c r="K123" i="7"/>
  <c r="J123" i="7"/>
  <c r="M122" i="7"/>
  <c r="L122" i="7"/>
  <c r="K122" i="7"/>
  <c r="J122" i="7"/>
  <c r="M121" i="7"/>
  <c r="L121" i="7"/>
  <c r="K121" i="7"/>
  <c r="J121" i="7"/>
  <c r="M120" i="7"/>
  <c r="L120" i="7"/>
  <c r="K120" i="7"/>
  <c r="J120" i="7"/>
  <c r="M119" i="7"/>
  <c r="L119" i="7"/>
  <c r="K119" i="7"/>
  <c r="J119" i="7"/>
  <c r="M118" i="7"/>
  <c r="L118" i="7"/>
  <c r="K118" i="7"/>
  <c r="J118" i="7"/>
  <c r="M117" i="7"/>
  <c r="L117" i="7"/>
  <c r="K117" i="7"/>
  <c r="J117" i="7"/>
  <c r="M116" i="7"/>
  <c r="L116" i="7"/>
  <c r="K116" i="7"/>
  <c r="J116" i="7"/>
  <c r="M111" i="7"/>
  <c r="L111" i="7"/>
  <c r="K111" i="7"/>
  <c r="J111" i="7"/>
  <c r="M110" i="7"/>
  <c r="L110" i="7"/>
  <c r="K110" i="7"/>
  <c r="J110" i="7"/>
  <c r="M109" i="7"/>
  <c r="L109" i="7"/>
  <c r="K109" i="7"/>
  <c r="J109" i="7"/>
  <c r="M108" i="7"/>
  <c r="L108" i="7"/>
  <c r="K108" i="7"/>
  <c r="J108" i="7"/>
  <c r="M107" i="7"/>
  <c r="L107" i="7"/>
  <c r="K107" i="7"/>
  <c r="J107" i="7"/>
  <c r="M106" i="7"/>
  <c r="L106" i="7"/>
  <c r="K106" i="7"/>
  <c r="J106" i="7"/>
  <c r="M105" i="7"/>
  <c r="L105" i="7"/>
  <c r="K105" i="7"/>
  <c r="J105" i="7"/>
  <c r="M104" i="7"/>
  <c r="L104" i="7"/>
  <c r="K104" i="7"/>
  <c r="J104" i="7"/>
  <c r="M103" i="7"/>
  <c r="L103" i="7"/>
  <c r="K103" i="7"/>
  <c r="J103" i="7"/>
  <c r="D99" i="7"/>
  <c r="D98" i="7"/>
  <c r="D97" i="7"/>
  <c r="D96" i="7"/>
  <c r="D95" i="7"/>
  <c r="D94" i="7"/>
  <c r="D93" i="7"/>
  <c r="D92" i="7"/>
  <c r="D91" i="7"/>
  <c r="F90" i="7"/>
  <c r="F92" i="7" s="1"/>
  <c r="R72" i="7"/>
  <c r="Q72" i="7"/>
  <c r="P72" i="7"/>
  <c r="L72" i="7"/>
  <c r="S72" i="7" s="1"/>
  <c r="K72" i="7"/>
  <c r="J72" i="7"/>
  <c r="I72" i="7"/>
  <c r="K71" i="7"/>
  <c r="R71" i="7" s="1"/>
  <c r="J71" i="7"/>
  <c r="Q71" i="7" s="1"/>
  <c r="I71" i="7"/>
  <c r="P71" i="7" s="1"/>
  <c r="R70" i="7"/>
  <c r="P70" i="7"/>
  <c r="K70" i="7"/>
  <c r="J70" i="7"/>
  <c r="Q70" i="7" s="1"/>
  <c r="I70" i="7"/>
  <c r="P69" i="7"/>
  <c r="K69" i="7"/>
  <c r="R69" i="7" s="1"/>
  <c r="J69" i="7"/>
  <c r="Q69" i="7" s="1"/>
  <c r="I69" i="7"/>
  <c r="R68" i="7"/>
  <c r="P68" i="7"/>
  <c r="L68" i="7"/>
  <c r="S68" i="7" s="1"/>
  <c r="K68" i="7"/>
  <c r="J68" i="7"/>
  <c r="Q68" i="7" s="1"/>
  <c r="I68" i="7"/>
  <c r="K67" i="7"/>
  <c r="R67" i="7" s="1"/>
  <c r="J67" i="7"/>
  <c r="Q67" i="7" s="1"/>
  <c r="I67" i="7"/>
  <c r="P67" i="7" s="1"/>
  <c r="R66" i="7"/>
  <c r="Q66" i="7"/>
  <c r="P66" i="7"/>
  <c r="K66" i="7"/>
  <c r="J66" i="7"/>
  <c r="L66" i="7" s="1"/>
  <c r="S66" i="7" s="1"/>
  <c r="I66" i="7"/>
  <c r="K65" i="7"/>
  <c r="R65" i="7" s="1"/>
  <c r="J65" i="7"/>
  <c r="Q65" i="7" s="1"/>
  <c r="I65" i="7"/>
  <c r="P65" i="7" s="1"/>
  <c r="R64" i="7"/>
  <c r="Q64" i="7"/>
  <c r="P64" i="7"/>
  <c r="L64" i="7"/>
  <c r="S64" i="7" s="1"/>
  <c r="K64" i="7"/>
  <c r="J64" i="7"/>
  <c r="I64" i="7"/>
  <c r="P61" i="7"/>
  <c r="L61" i="7"/>
  <c r="R61" i="7" s="1"/>
  <c r="K61" i="7"/>
  <c r="Q61" i="7" s="1"/>
  <c r="J61" i="7"/>
  <c r="I61" i="7"/>
  <c r="O61" i="7" s="1"/>
  <c r="R60" i="7"/>
  <c r="Q60" i="7"/>
  <c r="O60" i="7"/>
  <c r="L60" i="7"/>
  <c r="K60" i="7"/>
  <c r="J60" i="7"/>
  <c r="P60" i="7" s="1"/>
  <c r="I60" i="7"/>
  <c r="M60" i="7" s="1"/>
  <c r="S60" i="7" s="1"/>
  <c r="O59" i="7"/>
  <c r="L59" i="7"/>
  <c r="R59" i="7" s="1"/>
  <c r="K59" i="7"/>
  <c r="Q59" i="7" s="1"/>
  <c r="J59" i="7"/>
  <c r="P59" i="7" s="1"/>
  <c r="I59" i="7"/>
  <c r="L58" i="7"/>
  <c r="R58" i="7" s="1"/>
  <c r="K58" i="7"/>
  <c r="Q58" i="7" s="1"/>
  <c r="J58" i="7"/>
  <c r="P58" i="7" s="1"/>
  <c r="I58" i="7"/>
  <c r="O58" i="7" s="1"/>
  <c r="Q57" i="7"/>
  <c r="P57" i="7"/>
  <c r="O57" i="7"/>
  <c r="L57" i="7"/>
  <c r="R57" i="7" s="1"/>
  <c r="K57" i="7"/>
  <c r="J57" i="7"/>
  <c r="I57" i="7"/>
  <c r="R56" i="7"/>
  <c r="O56" i="7"/>
  <c r="M56" i="7"/>
  <c r="S56" i="7" s="1"/>
  <c r="L56" i="7"/>
  <c r="K56" i="7"/>
  <c r="Q56" i="7" s="1"/>
  <c r="J56" i="7"/>
  <c r="P56" i="7" s="1"/>
  <c r="I56" i="7"/>
  <c r="L55" i="7"/>
  <c r="R55" i="7" s="1"/>
  <c r="K55" i="7"/>
  <c r="Q55" i="7" s="1"/>
  <c r="J55" i="7"/>
  <c r="P55" i="7" s="1"/>
  <c r="I55" i="7"/>
  <c r="Q54" i="7"/>
  <c r="O54" i="7"/>
  <c r="L54" i="7"/>
  <c r="M54" i="7" s="1"/>
  <c r="S54" i="7" s="1"/>
  <c r="K54" i="7"/>
  <c r="J54" i="7"/>
  <c r="P54" i="7" s="1"/>
  <c r="I54" i="7"/>
  <c r="P53" i="7"/>
  <c r="L53" i="7"/>
  <c r="R53" i="7" s="1"/>
  <c r="K53" i="7"/>
  <c r="Q53" i="7" s="1"/>
  <c r="J53" i="7"/>
  <c r="I53" i="7"/>
  <c r="O53" i="7" s="1"/>
  <c r="R46" i="7"/>
  <c r="Q46" i="7"/>
  <c r="P46" i="7"/>
  <c r="L46" i="7"/>
  <c r="S46" i="7" s="1"/>
  <c r="K46" i="7"/>
  <c r="J46" i="7"/>
  <c r="I46" i="7"/>
  <c r="Q45" i="7"/>
  <c r="K45" i="7"/>
  <c r="R45" i="7" s="1"/>
  <c r="J45" i="7"/>
  <c r="I45" i="7"/>
  <c r="P45" i="7" s="1"/>
  <c r="R44" i="7"/>
  <c r="Q44" i="7"/>
  <c r="P44" i="7"/>
  <c r="L44" i="7"/>
  <c r="S44" i="7" s="1"/>
  <c r="K44" i="7"/>
  <c r="J44" i="7"/>
  <c r="I44" i="7"/>
  <c r="R43" i="7"/>
  <c r="Q43" i="7"/>
  <c r="K43" i="7"/>
  <c r="J43" i="7"/>
  <c r="I43" i="7"/>
  <c r="P43" i="7" s="1"/>
  <c r="R42" i="7"/>
  <c r="Q42" i="7"/>
  <c r="P42" i="7"/>
  <c r="L42" i="7"/>
  <c r="S42" i="7" s="1"/>
  <c r="K42" i="7"/>
  <c r="J42" i="7"/>
  <c r="I42" i="7"/>
  <c r="R41" i="7"/>
  <c r="Q41" i="7"/>
  <c r="K41" i="7"/>
  <c r="J41" i="7"/>
  <c r="I41" i="7"/>
  <c r="L41" i="7" s="1"/>
  <c r="S41" i="7" s="1"/>
  <c r="R40" i="7"/>
  <c r="Q40" i="7"/>
  <c r="P40" i="7"/>
  <c r="L40" i="7"/>
  <c r="S40" i="7" s="1"/>
  <c r="K40" i="7"/>
  <c r="J40" i="7"/>
  <c r="I40" i="7"/>
  <c r="R39" i="7"/>
  <c r="Q39" i="7"/>
  <c r="P39" i="7"/>
  <c r="L39" i="7"/>
  <c r="S39" i="7" s="1"/>
  <c r="K39" i="7"/>
  <c r="J39" i="7"/>
  <c r="I39" i="7"/>
  <c r="S38" i="7"/>
  <c r="R38" i="7"/>
  <c r="Q38" i="7"/>
  <c r="P38" i="7"/>
  <c r="L38" i="7"/>
  <c r="K38" i="7"/>
  <c r="J38" i="7"/>
  <c r="I38" i="7"/>
  <c r="T34" i="7"/>
  <c r="S34" i="7"/>
  <c r="R34" i="7"/>
  <c r="P34" i="7"/>
  <c r="M34" i="7"/>
  <c r="L34" i="7"/>
  <c r="K34" i="7"/>
  <c r="J34" i="7"/>
  <c r="N34" i="7" s="1"/>
  <c r="U34" i="7" s="1"/>
  <c r="I34" i="7"/>
  <c r="Q33" i="7"/>
  <c r="M33" i="7"/>
  <c r="T33" i="7" s="1"/>
  <c r="L33" i="7"/>
  <c r="S33" i="7" s="1"/>
  <c r="K33" i="7"/>
  <c r="R33" i="7" s="1"/>
  <c r="J33" i="7"/>
  <c r="I33" i="7"/>
  <c r="P33" i="7" s="1"/>
  <c r="T32" i="7"/>
  <c r="S32" i="7"/>
  <c r="M32" i="7"/>
  <c r="L32" i="7"/>
  <c r="K32" i="7"/>
  <c r="R32" i="7" s="1"/>
  <c r="J32" i="7"/>
  <c r="Q32" i="7" s="1"/>
  <c r="I32" i="7"/>
  <c r="T31" i="7"/>
  <c r="R31" i="7"/>
  <c r="Q31" i="7"/>
  <c r="P31" i="7"/>
  <c r="N31" i="7"/>
  <c r="U31" i="7" s="1"/>
  <c r="M31" i="7"/>
  <c r="L31" i="7"/>
  <c r="S31" i="7" s="1"/>
  <c r="K31" i="7"/>
  <c r="J31" i="7"/>
  <c r="I31" i="7"/>
  <c r="S30" i="7"/>
  <c r="R30" i="7"/>
  <c r="P30" i="7"/>
  <c r="M30" i="7"/>
  <c r="T30" i="7" s="1"/>
  <c r="L30" i="7"/>
  <c r="K30" i="7"/>
  <c r="J30" i="7"/>
  <c r="N30" i="7" s="1"/>
  <c r="U30" i="7" s="1"/>
  <c r="I30" i="7"/>
  <c r="S29" i="7"/>
  <c r="Q29" i="7"/>
  <c r="P29" i="7"/>
  <c r="M29" i="7"/>
  <c r="T29" i="7" s="1"/>
  <c r="L29" i="7"/>
  <c r="K29" i="7"/>
  <c r="R29" i="7" s="1"/>
  <c r="J29" i="7"/>
  <c r="I29" i="7"/>
  <c r="N29" i="7" s="1"/>
  <c r="U29" i="7" s="1"/>
  <c r="T28" i="7"/>
  <c r="M28" i="7"/>
  <c r="L28" i="7"/>
  <c r="S28" i="7" s="1"/>
  <c r="K28" i="7"/>
  <c r="R28" i="7" s="1"/>
  <c r="J28" i="7"/>
  <c r="Q28" i="7" s="1"/>
  <c r="I28" i="7"/>
  <c r="P28" i="7" s="1"/>
  <c r="T27" i="7"/>
  <c r="R27" i="7"/>
  <c r="Q27" i="7"/>
  <c r="P27" i="7"/>
  <c r="M27" i="7"/>
  <c r="L27" i="7"/>
  <c r="S27" i="7" s="1"/>
  <c r="K27" i="7"/>
  <c r="J27" i="7"/>
  <c r="N27" i="7" s="1"/>
  <c r="U27" i="7" s="1"/>
  <c r="I27" i="7"/>
  <c r="T26" i="7"/>
  <c r="S26" i="7"/>
  <c r="R26" i="7"/>
  <c r="P26" i="7"/>
  <c r="M26" i="7"/>
  <c r="L26" i="7"/>
  <c r="K26" i="7"/>
  <c r="J26" i="7"/>
  <c r="N26" i="7" s="1"/>
  <c r="U26" i="7" s="1"/>
  <c r="I26" i="7"/>
  <c r="D18" i="7"/>
  <c r="D17" i="7"/>
  <c r="D16" i="7"/>
  <c r="D15" i="7"/>
  <c r="D14" i="7"/>
  <c r="D13" i="7"/>
  <c r="D12" i="7"/>
  <c r="D11" i="7"/>
  <c r="D10" i="7"/>
  <c r="L26" i="6"/>
  <c r="E26" i="6"/>
  <c r="L25" i="6"/>
  <c r="E25" i="6"/>
  <c r="L24" i="6"/>
  <c r="E24" i="6"/>
  <c r="L23" i="6"/>
  <c r="E23" i="6"/>
  <c r="L22" i="6"/>
  <c r="J22" i="6"/>
  <c r="J23" i="6" s="1"/>
  <c r="J24" i="6" s="1"/>
  <c r="J25" i="6" s="1"/>
  <c r="J26" i="6" s="1"/>
  <c r="E22" i="6"/>
  <c r="L21" i="6"/>
  <c r="E21" i="6"/>
  <c r="L20" i="6"/>
  <c r="E20" i="6"/>
  <c r="L19" i="6"/>
  <c r="J19" i="6"/>
  <c r="J20" i="6" s="1"/>
  <c r="J21" i="6" s="1"/>
  <c r="E19" i="6"/>
  <c r="C19" i="6"/>
  <c r="C20" i="6" s="1"/>
  <c r="C21" i="6" s="1"/>
  <c r="C22" i="6" s="1"/>
  <c r="C23" i="6" s="1"/>
  <c r="C24" i="6" s="1"/>
  <c r="C25" i="6" s="1"/>
  <c r="C26" i="6" s="1"/>
  <c r="L18" i="6"/>
  <c r="E18" i="6"/>
  <c r="L17" i="6"/>
  <c r="E17" i="6"/>
  <c r="L16" i="6"/>
  <c r="E16" i="6"/>
  <c r="L15" i="6"/>
  <c r="E15" i="6"/>
  <c r="L14" i="6"/>
  <c r="E14" i="6"/>
  <c r="L13" i="6"/>
  <c r="E13" i="6"/>
  <c r="L12" i="6"/>
  <c r="E12" i="6"/>
  <c r="L11" i="6"/>
  <c r="E11" i="6"/>
  <c r="L10" i="6"/>
  <c r="E10" i="6"/>
  <c r="A10" i="6"/>
  <c r="A11" i="6" s="1"/>
  <c r="A12" i="6" s="1"/>
  <c r="A13" i="6" s="1"/>
  <c r="A14" i="6" s="1"/>
  <c r="A15" i="6" s="1"/>
  <c r="A16" i="6" s="1"/>
  <c r="A17" i="6" s="1"/>
  <c r="L9" i="6"/>
  <c r="H9" i="6"/>
  <c r="H10" i="6" s="1"/>
  <c r="H11" i="6" s="1"/>
  <c r="H12" i="6" s="1"/>
  <c r="H13" i="6" s="1"/>
  <c r="H14" i="6" s="1"/>
  <c r="H15" i="6" s="1"/>
  <c r="H16" i="6" s="1"/>
  <c r="H17" i="6" s="1"/>
  <c r="E9" i="6"/>
  <c r="A9" i="6"/>
  <c r="L8" i="6"/>
  <c r="E8" i="6"/>
  <c r="L7" i="6"/>
  <c r="E7" i="6"/>
  <c r="L6" i="6"/>
  <c r="E6" i="6"/>
  <c r="E27" i="6" s="1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D51" i="4"/>
  <c r="H50" i="4"/>
  <c r="D50" i="4"/>
  <c r="C42" i="4"/>
  <c r="C41" i="4"/>
  <c r="C40" i="4"/>
  <c r="C39" i="4"/>
  <c r="F23" i="4"/>
  <c r="A22" i="4"/>
  <c r="A23" i="4" s="1"/>
  <c r="A24" i="4" s="1"/>
  <c r="A25" i="4" s="1"/>
  <c r="A26" i="4" s="1"/>
  <c r="A27" i="4" s="1"/>
  <c r="A28" i="4" s="1"/>
  <c r="A21" i="4"/>
  <c r="A15" i="4"/>
  <c r="B14" i="4"/>
  <c r="C14" i="4" s="1"/>
  <c r="D13" i="4"/>
  <c r="C13" i="4"/>
  <c r="B13" i="4"/>
  <c r="G12" i="4"/>
  <c r="H12" i="4" s="1"/>
  <c r="F12" i="4"/>
  <c r="F13" i="4" s="1"/>
  <c r="B12" i="4"/>
  <c r="C12" i="4" s="1"/>
  <c r="D11" i="4"/>
  <c r="C11" i="4"/>
  <c r="B11" i="4"/>
  <c r="F10" i="4"/>
  <c r="F11" i="4" s="1"/>
  <c r="G11" i="4" s="1"/>
  <c r="H11" i="4" s="1"/>
  <c r="B10" i="4"/>
  <c r="D10" i="4" s="1"/>
  <c r="H9" i="4"/>
  <c r="G9" i="4"/>
  <c r="F9" i="4"/>
  <c r="D9" i="4"/>
  <c r="B9" i="4"/>
  <c r="C9" i="4" s="1"/>
  <c r="F8" i="4"/>
  <c r="G8" i="4" s="1"/>
  <c r="H8" i="4" s="1"/>
  <c r="J53" i="3"/>
  <c r="G49" i="3"/>
  <c r="G50" i="3" s="1"/>
  <c r="G51" i="3" s="1"/>
  <c r="G52" i="3" s="1"/>
  <c r="G53" i="3" s="1"/>
  <c r="A48" i="3"/>
  <c r="A49" i="3" s="1"/>
  <c r="A50" i="3" s="1"/>
  <c r="A51" i="3" s="1"/>
  <c r="A52" i="3" s="1"/>
  <c r="A53" i="3" s="1"/>
  <c r="G47" i="3"/>
  <c r="G48" i="3" s="1"/>
  <c r="A47" i="3"/>
  <c r="G35" i="3"/>
  <c r="G36" i="3" s="1"/>
  <c r="G37" i="3" s="1"/>
  <c r="G38" i="3" s="1"/>
  <c r="G39" i="3" s="1"/>
  <c r="G40" i="3" s="1"/>
  <c r="A35" i="3"/>
  <c r="A36" i="3" s="1"/>
  <c r="A37" i="3" s="1"/>
  <c r="A38" i="3" s="1"/>
  <c r="A39" i="3" s="1"/>
  <c r="A40" i="3" s="1"/>
  <c r="G34" i="3"/>
  <c r="A34" i="3"/>
  <c r="A7" i="3"/>
  <c r="A8" i="3" s="1"/>
  <c r="A9" i="3" s="1"/>
  <c r="A10" i="3" s="1"/>
  <c r="A11" i="3" s="1"/>
  <c r="A12" i="3" s="1"/>
  <c r="A6" i="3"/>
  <c r="A153" i="2"/>
  <c r="G153" i="2" s="1"/>
  <c r="G152" i="2"/>
  <c r="E152" i="2"/>
  <c r="C152" i="2"/>
  <c r="A152" i="2"/>
  <c r="G151" i="2"/>
  <c r="E151" i="2"/>
  <c r="C151" i="2"/>
  <c r="A150" i="2"/>
  <c r="G150" i="2" s="1"/>
  <c r="G149" i="2"/>
  <c r="E149" i="2"/>
  <c r="C149" i="2"/>
  <c r="G148" i="2"/>
  <c r="E148" i="2"/>
  <c r="C148" i="2"/>
  <c r="G147" i="2"/>
  <c r="E147" i="2"/>
  <c r="C147" i="2"/>
  <c r="G146" i="2"/>
  <c r="E146" i="2"/>
  <c r="C146" i="2"/>
  <c r="G145" i="2"/>
  <c r="E145" i="2"/>
  <c r="C145" i="2"/>
  <c r="C128" i="2"/>
  <c r="A128" i="2"/>
  <c r="C127" i="2"/>
  <c r="A127" i="2"/>
  <c r="C126" i="2"/>
  <c r="C125" i="2"/>
  <c r="A125" i="2"/>
  <c r="C124" i="2"/>
  <c r="C123" i="2"/>
  <c r="C122" i="2"/>
  <c r="C121" i="2"/>
  <c r="O111" i="2"/>
  <c r="O112" i="2" s="1"/>
  <c r="O113" i="2" s="1"/>
  <c r="O114" i="2" s="1"/>
  <c r="O115" i="2" s="1"/>
  <c r="O116" i="2" s="1"/>
  <c r="O117" i="2" s="1"/>
  <c r="O110" i="2"/>
  <c r="R109" i="2"/>
  <c r="R110" i="2" s="1"/>
  <c r="R111" i="2" s="1"/>
  <c r="R112" i="2" s="1"/>
  <c r="R113" i="2" s="1"/>
  <c r="R114" i="2" s="1"/>
  <c r="R115" i="2" s="1"/>
  <c r="R116" i="2" s="1"/>
  <c r="R117" i="2" s="1"/>
  <c r="O109" i="2"/>
  <c r="L109" i="2"/>
  <c r="L110" i="2" s="1"/>
  <c r="L111" i="2" s="1"/>
  <c r="L112" i="2" s="1"/>
  <c r="L113" i="2" s="1"/>
  <c r="L114" i="2" s="1"/>
  <c r="L115" i="2" s="1"/>
  <c r="N107" i="2" s="1"/>
  <c r="I109" i="2"/>
  <c r="I110" i="2" s="1"/>
  <c r="I111" i="2" s="1"/>
  <c r="I112" i="2" s="1"/>
  <c r="I113" i="2" s="1"/>
  <c r="I114" i="2" s="1"/>
  <c r="K107" i="2" s="1"/>
  <c r="E109" i="2"/>
  <c r="E110" i="2" s="1"/>
  <c r="E111" i="2" s="1"/>
  <c r="E112" i="2" s="1"/>
  <c r="E113" i="2" s="1"/>
  <c r="E114" i="2" s="1"/>
  <c r="G107" i="2" s="1"/>
  <c r="A109" i="2"/>
  <c r="A110" i="2" s="1"/>
  <c r="A111" i="2" s="1"/>
  <c r="A112" i="2" s="1"/>
  <c r="A113" i="2" s="1"/>
  <c r="A114" i="2" s="1"/>
  <c r="C107" i="2" s="1"/>
  <c r="X108" i="2"/>
  <c r="X109" i="2" s="1"/>
  <c r="X110" i="2" s="1"/>
  <c r="X111" i="2" s="1"/>
  <c r="X112" i="2" s="1"/>
  <c r="X113" i="2" s="1"/>
  <c r="X114" i="2" s="1"/>
  <c r="X115" i="2" s="1"/>
  <c r="X116" i="2" s="1"/>
  <c r="X117" i="2" s="1"/>
  <c r="U108" i="2"/>
  <c r="U109" i="2" s="1"/>
  <c r="U110" i="2" s="1"/>
  <c r="U111" i="2" s="1"/>
  <c r="U112" i="2" s="1"/>
  <c r="U113" i="2" s="1"/>
  <c r="U114" i="2" s="1"/>
  <c r="U115" i="2" s="1"/>
  <c r="U116" i="2" s="1"/>
  <c r="U117" i="2" s="1"/>
  <c r="R108" i="2"/>
  <c r="O108" i="2"/>
  <c r="L108" i="2"/>
  <c r="I108" i="2"/>
  <c r="E108" i="2"/>
  <c r="A108" i="2"/>
  <c r="Y104" i="2"/>
  <c r="D96" i="2"/>
  <c r="D95" i="2"/>
  <c r="A95" i="2"/>
  <c r="A96" i="2" s="1"/>
  <c r="D94" i="2"/>
  <c r="D93" i="2"/>
  <c r="A93" i="2"/>
  <c r="D92" i="2"/>
  <c r="G91" i="2"/>
  <c r="G92" i="2" s="1"/>
  <c r="G93" i="2" s="1"/>
  <c r="G94" i="2" s="1"/>
  <c r="G95" i="2" s="1"/>
  <c r="G96" i="2" s="1"/>
  <c r="G97" i="2" s="1"/>
  <c r="D91" i="2"/>
  <c r="J90" i="2"/>
  <c r="J91" i="2" s="1"/>
  <c r="J92" i="2" s="1"/>
  <c r="J93" i="2" s="1"/>
  <c r="J94" i="2" s="1"/>
  <c r="J95" i="2" s="1"/>
  <c r="J96" i="2" s="1"/>
  <c r="L89" i="2" s="1"/>
  <c r="G90" i="2"/>
  <c r="D90" i="2"/>
  <c r="D89" i="2"/>
  <c r="D67" i="2"/>
  <c r="D66" i="2"/>
  <c r="A66" i="2"/>
  <c r="A67" i="2" s="1"/>
  <c r="D65" i="2"/>
  <c r="D64" i="2"/>
  <c r="A64" i="2"/>
  <c r="D63" i="2"/>
  <c r="D62" i="2"/>
  <c r="D61" i="2"/>
  <c r="D60" i="2"/>
  <c r="C43" i="2"/>
  <c r="A43" i="2"/>
  <c r="A44" i="2" s="1"/>
  <c r="C42" i="2"/>
  <c r="A42" i="2"/>
  <c r="C41" i="2"/>
  <c r="C40" i="2"/>
  <c r="F29" i="2"/>
  <c r="F30" i="2" s="1"/>
  <c r="H30" i="2" s="1"/>
  <c r="D29" i="2"/>
  <c r="A29" i="2"/>
  <c r="A30" i="2" s="1"/>
  <c r="H28" i="2"/>
  <c r="A28" i="2"/>
  <c r="D28" i="2" s="1"/>
  <c r="H27" i="2"/>
  <c r="D27" i="2"/>
  <c r="D26" i="2"/>
  <c r="F13" i="2"/>
  <c r="H13" i="2" s="1"/>
  <c r="A13" i="2"/>
  <c r="A14" i="2" s="1"/>
  <c r="A15" i="2" s="1"/>
  <c r="A16" i="2" s="1"/>
  <c r="A17" i="2" s="1"/>
  <c r="A18" i="2" s="1"/>
  <c r="E14" i="2" s="1"/>
  <c r="E15" i="2" s="1"/>
  <c r="F12" i="2"/>
  <c r="H12" i="2" s="1"/>
  <c r="A12" i="2"/>
  <c r="H11" i="2"/>
  <c r="H10" i="2"/>
  <c r="A147" i="1"/>
  <c r="A146" i="1"/>
  <c r="C146" i="1" s="1"/>
  <c r="F146" i="1" s="1"/>
  <c r="C145" i="1"/>
  <c r="F145" i="1" s="1"/>
  <c r="A144" i="1"/>
  <c r="C144" i="1" s="1"/>
  <c r="C143" i="1"/>
  <c r="F143" i="1" s="1"/>
  <c r="F142" i="1"/>
  <c r="C142" i="1"/>
  <c r="C141" i="1"/>
  <c r="F140" i="1"/>
  <c r="F139" i="1"/>
  <c r="D139" i="1"/>
  <c r="A134" i="1"/>
  <c r="A135" i="1" s="1"/>
  <c r="E133" i="1"/>
  <c r="D133" i="1"/>
  <c r="L132" i="1"/>
  <c r="M133" i="1" s="1"/>
  <c r="E132" i="1"/>
  <c r="D132" i="1"/>
  <c r="A132" i="1"/>
  <c r="L131" i="1"/>
  <c r="E131" i="1"/>
  <c r="D131" i="1"/>
  <c r="L130" i="1"/>
  <c r="E130" i="1"/>
  <c r="D130" i="1"/>
  <c r="E129" i="1"/>
  <c r="D129" i="1"/>
  <c r="E128" i="1"/>
  <c r="D128" i="1"/>
  <c r="D109" i="1"/>
  <c r="D110" i="1" s="1"/>
  <c r="F106" i="1" s="1"/>
  <c r="V108" i="1"/>
  <c r="V109" i="1" s="1"/>
  <c r="V110" i="1" s="1"/>
  <c r="V111" i="1" s="1"/>
  <c r="X106" i="1" s="1"/>
  <c r="S108" i="1"/>
  <c r="S109" i="1" s="1"/>
  <c r="S110" i="1" s="1"/>
  <c r="V107" i="1"/>
  <c r="S107" i="1"/>
  <c r="P107" i="1"/>
  <c r="P108" i="1" s="1"/>
  <c r="P109" i="1" s="1"/>
  <c r="P110" i="1" s="1"/>
  <c r="M107" i="1"/>
  <c r="M108" i="1" s="1"/>
  <c r="M109" i="1" s="1"/>
  <c r="M110" i="1" s="1"/>
  <c r="J107" i="1"/>
  <c r="J108" i="1" s="1"/>
  <c r="J109" i="1" s="1"/>
  <c r="J110" i="1" s="1"/>
  <c r="G107" i="1"/>
  <c r="G108" i="1" s="1"/>
  <c r="G109" i="1" s="1"/>
  <c r="G110" i="1" s="1"/>
  <c r="D107" i="1"/>
  <c r="D108" i="1" s="1"/>
  <c r="A107" i="1"/>
  <c r="A108" i="1" s="1"/>
  <c r="A109" i="1" s="1"/>
  <c r="A110" i="1" s="1"/>
  <c r="A111" i="1" s="1"/>
  <c r="C106" i="1" s="1"/>
  <c r="E94" i="1"/>
  <c r="D94" i="1"/>
  <c r="E93" i="1"/>
  <c r="D93" i="1"/>
  <c r="A93" i="1"/>
  <c r="A94" i="1" s="1"/>
  <c r="F94" i="1" s="1"/>
  <c r="E92" i="1"/>
  <c r="D92" i="1"/>
  <c r="E91" i="1"/>
  <c r="D91" i="1"/>
  <c r="A91" i="1"/>
  <c r="D90" i="1"/>
  <c r="D89" i="1"/>
  <c r="E88" i="1"/>
  <c r="D88" i="1"/>
  <c r="E87" i="1"/>
  <c r="D87" i="1"/>
  <c r="C78" i="1"/>
  <c r="D78" i="1" s="1"/>
  <c r="C77" i="1"/>
  <c r="D74" i="1"/>
  <c r="C74" i="1"/>
  <c r="A74" i="1"/>
  <c r="A75" i="1" s="1"/>
  <c r="C73" i="1"/>
  <c r="D73" i="1" s="1"/>
  <c r="C71" i="1"/>
  <c r="D71" i="1" s="1"/>
  <c r="D70" i="1"/>
  <c r="C70" i="1"/>
  <c r="C63" i="1"/>
  <c r="C62" i="1"/>
  <c r="C61" i="1"/>
  <c r="A61" i="1"/>
  <c r="A62" i="1" s="1"/>
  <c r="D58" i="1"/>
  <c r="C58" i="1"/>
  <c r="D52" i="1"/>
  <c r="C52" i="1"/>
  <c r="E52" i="1" s="1"/>
  <c r="C51" i="1"/>
  <c r="D51" i="1" s="1"/>
  <c r="C50" i="1"/>
  <c r="A49" i="1"/>
  <c r="A50" i="1" s="1"/>
  <c r="D50" i="1" s="1"/>
  <c r="C48" i="1"/>
  <c r="A48" i="1"/>
  <c r="D47" i="1"/>
  <c r="C47" i="1"/>
  <c r="A47" i="1"/>
  <c r="D45" i="1"/>
  <c r="C45" i="1"/>
  <c r="C44" i="1"/>
  <c r="D44" i="1" s="1"/>
  <c r="E38" i="1"/>
  <c r="E37" i="1"/>
  <c r="C22" i="1"/>
  <c r="C21" i="1"/>
  <c r="C17" i="1"/>
  <c r="A17" i="1"/>
  <c r="A18" i="1" s="1"/>
  <c r="C16" i="1"/>
  <c r="C15" i="1"/>
  <c r="H14" i="1"/>
  <c r="C14" i="1"/>
  <c r="C13" i="1"/>
  <c r="A63" i="1" l="1"/>
  <c r="D62" i="1"/>
  <c r="L106" i="1"/>
  <c r="J111" i="1"/>
  <c r="O106" i="1"/>
  <c r="M111" i="1"/>
  <c r="P111" i="1"/>
  <c r="R106" i="1"/>
  <c r="C44" i="2"/>
  <c r="A45" i="2"/>
  <c r="U118" i="2"/>
  <c r="U119" i="2" s="1"/>
  <c r="U120" i="2" s="1"/>
  <c r="W107" i="2"/>
  <c r="S111" i="1"/>
  <c r="U106" i="1"/>
  <c r="A76" i="1"/>
  <c r="E135" i="1"/>
  <c r="D135" i="1"/>
  <c r="C18" i="2"/>
  <c r="C13" i="2"/>
  <c r="C9" i="2"/>
  <c r="C12" i="2"/>
  <c r="C15" i="2"/>
  <c r="C17" i="2"/>
  <c r="C11" i="2"/>
  <c r="C14" i="2"/>
  <c r="C16" i="2"/>
  <c r="C10" i="2"/>
  <c r="X118" i="2"/>
  <c r="X119" i="2" s="1"/>
  <c r="X120" i="2" s="1"/>
  <c r="Z107" i="2"/>
  <c r="F14" i="4"/>
  <c r="G13" i="4"/>
  <c r="H13" i="4" s="1"/>
  <c r="R118" i="2"/>
  <c r="R119" i="2" s="1"/>
  <c r="R120" i="2" s="1"/>
  <c r="T107" i="2"/>
  <c r="A19" i="1"/>
  <c r="C18" i="1"/>
  <c r="I106" i="1"/>
  <c r="G111" i="1"/>
  <c r="D30" i="2"/>
  <c r="A31" i="2"/>
  <c r="O118" i="2"/>
  <c r="O119" i="2" s="1"/>
  <c r="O120" i="2" s="1"/>
  <c r="Q107" i="2"/>
  <c r="D49" i="1"/>
  <c r="P41" i="7"/>
  <c r="D111" i="1"/>
  <c r="Q26" i="7"/>
  <c r="Q34" i="7"/>
  <c r="D48" i="1"/>
  <c r="F31" i="2"/>
  <c r="L69" i="7"/>
  <c r="S69" i="7" s="1"/>
  <c r="Q103" i="9"/>
  <c r="H124" i="11"/>
  <c r="R34" i="15"/>
  <c r="X33" i="15"/>
  <c r="V33" i="15"/>
  <c r="C10" i="4"/>
  <c r="C9" i="8"/>
  <c r="N28" i="7"/>
  <c r="U28" i="7" s="1"/>
  <c r="C66" i="1"/>
  <c r="D66" i="1" s="1"/>
  <c r="C60" i="1"/>
  <c r="D60" i="1" s="1"/>
  <c r="C49" i="1"/>
  <c r="C43" i="1"/>
  <c r="C75" i="1"/>
  <c r="D75" i="1" s="1"/>
  <c r="C65" i="1"/>
  <c r="D65" i="1" s="1"/>
  <c r="C59" i="1"/>
  <c r="D59" i="1" s="1"/>
  <c r="D61" i="1"/>
  <c r="C72" i="1"/>
  <c r="D72" i="1" s="1"/>
  <c r="C79" i="1"/>
  <c r="D79" i="1" s="1"/>
  <c r="F144" i="1"/>
  <c r="L67" i="7"/>
  <c r="S67" i="7" s="1"/>
  <c r="E80" i="15"/>
  <c r="L133" i="1"/>
  <c r="N33" i="7"/>
  <c r="U33" i="7" s="1"/>
  <c r="L70" i="7"/>
  <c r="S70" i="7" s="1"/>
  <c r="Q104" i="9"/>
  <c r="H29" i="2"/>
  <c r="F14" i="2"/>
  <c r="C153" i="2"/>
  <c r="G10" i="4"/>
  <c r="H10" i="4" s="1"/>
  <c r="R54" i="7"/>
  <c r="W33" i="15"/>
  <c r="D134" i="1"/>
  <c r="E153" i="2"/>
  <c r="P32" i="7"/>
  <c r="N32" i="7"/>
  <c r="U32" i="7" s="1"/>
  <c r="G94" i="1"/>
  <c r="E134" i="1"/>
  <c r="D14" i="4"/>
  <c r="Q30" i="7"/>
  <c r="O55" i="7"/>
  <c r="M55" i="7"/>
  <c r="S55" i="7" s="1"/>
  <c r="M57" i="7"/>
  <c r="S57" i="7" s="1"/>
  <c r="L65" i="7"/>
  <c r="S65" i="7" s="1"/>
  <c r="AB32" i="15"/>
  <c r="Z33" i="15"/>
  <c r="M58" i="7"/>
  <c r="S58" i="7" s="1"/>
  <c r="M59" i="7"/>
  <c r="S59" i="7" s="1"/>
  <c r="K139" i="9"/>
  <c r="K138" i="9"/>
  <c r="E45" i="15"/>
  <c r="C46" i="1"/>
  <c r="D46" i="1" s="1"/>
  <c r="E89" i="1"/>
  <c r="C147" i="1"/>
  <c r="F147" i="1" s="1"/>
  <c r="C150" i="2"/>
  <c r="B15" i="4"/>
  <c r="D15" i="4" s="1"/>
  <c r="L45" i="7"/>
  <c r="S45" i="7" s="1"/>
  <c r="M53" i="7"/>
  <c r="S53" i="7" s="1"/>
  <c r="M61" i="7"/>
  <c r="S61" i="7" s="1"/>
  <c r="C57" i="1"/>
  <c r="D57" i="1" s="1"/>
  <c r="C64" i="1"/>
  <c r="E150" i="2"/>
  <c r="L43" i="7"/>
  <c r="S43" i="7" s="1"/>
  <c r="L71" i="7"/>
  <c r="S71" i="7" s="1"/>
  <c r="C7" i="8"/>
  <c r="C76" i="1"/>
  <c r="E90" i="1"/>
  <c r="D12" i="4"/>
  <c r="C64" i="12"/>
  <c r="V32" i="15"/>
  <c r="W32" i="15"/>
  <c r="J45" i="15"/>
  <c r="D48" i="12"/>
  <c r="F48" i="12" s="1"/>
  <c r="D61" i="12" s="1"/>
  <c r="X32" i="15"/>
  <c r="V31" i="15"/>
  <c r="C25" i="10"/>
  <c r="I25" i="10"/>
  <c r="O25" i="10"/>
  <c r="F26" i="10"/>
  <c r="C45" i="2" l="1"/>
  <c r="A46" i="2"/>
  <c r="X34" i="15"/>
  <c r="W34" i="15"/>
  <c r="R35" i="15"/>
  <c r="V34" i="15"/>
  <c r="A32" i="2"/>
  <c r="D31" i="2"/>
  <c r="A20" i="1"/>
  <c r="C20" i="1" s="1"/>
  <c r="C19" i="1"/>
  <c r="AB33" i="15"/>
  <c r="Z34" i="15"/>
  <c r="F15" i="4"/>
  <c r="G15" i="4" s="1"/>
  <c r="H15" i="4" s="1"/>
  <c r="G14" i="4"/>
  <c r="H14" i="4" s="1"/>
  <c r="C15" i="4"/>
  <c r="E46" i="15"/>
  <c r="H45" i="15"/>
  <c r="E43" i="1"/>
  <c r="D43" i="1"/>
  <c r="A77" i="1"/>
  <c r="D77" i="1" s="1"/>
  <c r="D76" i="1"/>
  <c r="J46" i="15"/>
  <c r="M45" i="15"/>
  <c r="F32" i="2"/>
  <c r="H31" i="2"/>
  <c r="F15" i="2"/>
  <c r="H14" i="2"/>
  <c r="D63" i="1"/>
  <c r="A64" i="1"/>
  <c r="D64" i="1" s="1"/>
  <c r="H15" i="2" l="1"/>
  <c r="F16" i="2"/>
  <c r="AB34" i="15"/>
  <c r="Z35" i="15"/>
  <c r="H32" i="2"/>
  <c r="F33" i="2"/>
  <c r="D32" i="2"/>
  <c r="A33" i="2"/>
  <c r="M46" i="15"/>
  <c r="J47" i="15"/>
  <c r="X35" i="15"/>
  <c r="W35" i="15"/>
  <c r="R36" i="15"/>
  <c r="V35" i="15"/>
  <c r="A47" i="2"/>
  <c r="C46" i="2"/>
  <c r="E47" i="15"/>
  <c r="H46" i="15"/>
  <c r="X36" i="15" l="1"/>
  <c r="W36" i="15"/>
  <c r="V36" i="15"/>
  <c r="R37" i="15"/>
  <c r="AB35" i="15"/>
  <c r="Z36" i="15"/>
  <c r="D33" i="2"/>
  <c r="A34" i="2"/>
  <c r="H33" i="2"/>
  <c r="F34" i="2"/>
  <c r="E48" i="15"/>
  <c r="H47" i="15"/>
  <c r="J48" i="15"/>
  <c r="M47" i="15"/>
  <c r="F17" i="2"/>
  <c r="H16" i="2"/>
  <c r="A48" i="2"/>
  <c r="C47" i="2"/>
  <c r="H34" i="2" l="1"/>
  <c r="F35" i="2"/>
  <c r="H35" i="2" s="1"/>
  <c r="I26" i="2" s="1"/>
  <c r="I9" i="2"/>
  <c r="F18" i="2"/>
  <c r="H18" i="2" s="1"/>
  <c r="H17" i="2"/>
  <c r="J49" i="15"/>
  <c r="M49" i="15" s="1"/>
  <c r="M48" i="15"/>
  <c r="E49" i="15"/>
  <c r="H49" i="15" s="1"/>
  <c r="H48" i="15"/>
  <c r="E30" i="2"/>
  <c r="E31" i="2" s="1"/>
  <c r="D34" i="2"/>
  <c r="AB36" i="15"/>
  <c r="Z37" i="15"/>
  <c r="AB37" i="15" s="1"/>
  <c r="X37" i="15"/>
  <c r="W37" i="15"/>
  <c r="V37" i="15"/>
  <c r="G39" i="2"/>
  <c r="H39" i="2" s="1"/>
  <c r="C48" i="2"/>
  <c r="D39" i="2" s="1"/>
  <c r="C28" i="2" l="1"/>
  <c r="C31" i="2"/>
  <c r="C34" i="2"/>
  <c r="C33" i="2"/>
  <c r="C30" i="2"/>
  <c r="C27" i="2"/>
  <c r="C32" i="2"/>
  <c r="C29" i="2"/>
  <c r="C26" i="2"/>
  <c r="C25" i="2"/>
  <c r="J18" i="2"/>
  <c r="J12" i="2"/>
  <c r="J17" i="2"/>
  <c r="J14" i="2"/>
  <c r="J11" i="2"/>
  <c r="J10" i="2"/>
  <c r="J16" i="2"/>
  <c r="J13" i="2"/>
  <c r="J9" i="2"/>
  <c r="J15" i="2"/>
  <c r="J28" i="2"/>
  <c r="J30" i="2"/>
  <c r="J27" i="2"/>
  <c r="J35" i="2"/>
  <c r="J32" i="2"/>
  <c r="J26" i="2"/>
  <c r="J34" i="2"/>
  <c r="J29" i="2"/>
  <c r="J31" i="2"/>
  <c r="J33" i="2"/>
  <c r="E43" i="2"/>
  <c r="E48" i="2"/>
  <c r="E39" i="2"/>
  <c r="E47" i="2"/>
  <c r="E42" i="2"/>
  <c r="E45" i="2"/>
  <c r="E46" i="2"/>
  <c r="E41" i="2"/>
  <c r="E40" i="2"/>
  <c r="E44" i="2"/>
  <c r="I45" i="2"/>
  <c r="I41" i="2"/>
  <c r="I48" i="2"/>
  <c r="I43" i="2"/>
  <c r="I47" i="2"/>
  <c r="I40" i="2"/>
  <c r="I42" i="2"/>
  <c r="I46" i="2"/>
  <c r="I44" i="2"/>
  <c r="I39" i="2"/>
  <c r="K26" i="2" l="1"/>
  <c r="K9" i="2"/>
  <c r="F39" i="2"/>
  <c r="E67" i="2" l="1"/>
  <c r="E61" i="2"/>
  <c r="L15" i="2"/>
  <c r="E92" i="2"/>
  <c r="E60" i="2"/>
  <c r="L9" i="2"/>
  <c r="E96" i="2"/>
  <c r="E66" i="2"/>
  <c r="F66" i="2" s="1"/>
  <c r="L17" i="2"/>
  <c r="L14" i="2"/>
  <c r="E65" i="2"/>
  <c r="L11" i="2"/>
  <c r="E95" i="2"/>
  <c r="E91" i="2"/>
  <c r="E63" i="2"/>
  <c r="E64" i="2"/>
  <c r="E90" i="2"/>
  <c r="L16" i="2"/>
  <c r="L10" i="2"/>
  <c r="E94" i="2"/>
  <c r="E89" i="2"/>
  <c r="E62" i="2"/>
  <c r="E93" i="2"/>
  <c r="L18" i="2"/>
  <c r="L12" i="2"/>
  <c r="L13" i="2"/>
  <c r="L34" i="2"/>
  <c r="L27" i="2"/>
  <c r="L30" i="2"/>
  <c r="L35" i="2"/>
  <c r="L32" i="2"/>
  <c r="L29" i="2"/>
  <c r="L26" i="2"/>
  <c r="L31" i="2"/>
  <c r="L33" i="2"/>
  <c r="L28" i="2"/>
  <c r="F6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24" authorId="0" shapeId="0" xr:uid="{00000000-0006-0000-0A00-000001000000}">
      <text>
        <r>
          <rPr>
            <sz val="10"/>
            <color rgb="FF000000"/>
            <rFont val="Arial"/>
            <scheme val="minor"/>
          </rPr>
          <t>max bandwidth=12MB/s, send req frequence become the bottleneck
	-紊滨朱</t>
        </r>
      </text>
    </comment>
  </commentList>
</comments>
</file>

<file path=xl/sharedStrings.xml><?xml version="1.0" encoding="utf-8"?>
<sst xmlns="http://schemas.openxmlformats.org/spreadsheetml/2006/main" count="1311" uniqueCount="430">
  <si>
    <t>理论上统计的时间包括：DMA 参数（size、dma_address）到DPU+DPU DMA数据 + DPU将结果(前4字节数据)DMA回主机</t>
  </si>
  <si>
    <t>dma_width（B）</t>
  </si>
  <si>
    <t>num</t>
  </si>
  <si>
    <t>Total_size(MB)</t>
  </si>
  <si>
    <t>average_letency (us)</t>
  </si>
  <si>
    <t>理论上统计的时间包括：DMA 参数（size、dma_address）到DPU+（DPU DMA数据）* r + DPU将结果(前4字节数据)DMA回主机</t>
  </si>
  <si>
    <t>dma_width=16</t>
  </si>
  <si>
    <t>dma_width=512</t>
  </si>
  <si>
    <t>dma_round</t>
  </si>
  <si>
    <t>average_latency</t>
  </si>
  <si>
    <t>斜率</t>
  </si>
  <si>
    <t>截距(其他固定时间)</t>
  </si>
  <si>
    <t>dma_round=100</t>
  </si>
  <si>
    <t>actual_latency(us)</t>
  </si>
  <si>
    <t>throughput(MB/s)</t>
  </si>
  <si>
    <t>dma_round=100, thread=10, num=100000</t>
  </si>
  <si>
    <t>dma_round=100, thread=100, num=100000</t>
  </si>
  <si>
    <t>dma_width</t>
  </si>
  <si>
    <t>thread</t>
  </si>
  <si>
    <t>tail_latency</t>
  </si>
  <si>
    <t>(t-a)/a</t>
  </si>
  <si>
    <t>dma_latency</t>
  </si>
  <si>
    <t>K</t>
  </si>
  <si>
    <t>I</t>
  </si>
  <si>
    <t>width</t>
  </si>
  <si>
    <t>round</t>
  </si>
  <si>
    <t>K(dma_latency)</t>
  </si>
  <si>
    <t>sm_latency</t>
  </si>
  <si>
    <t>sm_throughput</t>
  </si>
  <si>
    <t>dma_throughput</t>
  </si>
  <si>
    <t>n=</t>
  </si>
  <si>
    <t>n/2=</t>
  </si>
  <si>
    <t>bucket</t>
  </si>
  <si>
    <t>dma_latency(2KB)</t>
  </si>
  <si>
    <t>dma_latency(1KB)</t>
  </si>
  <si>
    <t>2KB/1KB</t>
  </si>
  <si>
    <t>FTL_LookUP</t>
  </si>
  <si>
    <t>throughput(1KB)</t>
  </si>
  <si>
    <t>measure SM_Latency with different width</t>
  </si>
  <si>
    <t>SML_LT</t>
  </si>
  <si>
    <t>MAX_SM_ST_SIZE</t>
  </si>
  <si>
    <t>1MB</t>
  </si>
  <si>
    <t>sml_lt_load_size</t>
  </si>
  <si>
    <t>16B</t>
  </si>
  <si>
    <t>AL_16B</t>
  </si>
  <si>
    <t>EL_16B</t>
  </si>
  <si>
    <t>average_K</t>
  </si>
  <si>
    <t>Average_I</t>
  </si>
  <si>
    <t>sm_ld_time(us)</t>
  </si>
  <si>
    <t>32B</t>
  </si>
  <si>
    <t>AL_32B</t>
  </si>
  <si>
    <t>EL_32B</t>
  </si>
  <si>
    <t>Average_K</t>
  </si>
  <si>
    <t>Averave_I</t>
  </si>
  <si>
    <t>64B</t>
  </si>
  <si>
    <t>AL_64B</t>
  </si>
  <si>
    <t>K_90</t>
  </si>
  <si>
    <t>I_90</t>
  </si>
  <si>
    <t>EL_64B</t>
  </si>
  <si>
    <t>measure SM_Latency with different parallelism</t>
  </si>
  <si>
    <t>K(sm_latency)</t>
  </si>
  <si>
    <t>bandwidth</t>
  </si>
  <si>
    <t>round=10000 (fix interrupt)</t>
  </si>
  <si>
    <t>sml_ld_16B</t>
  </si>
  <si>
    <t>batched_send: 6</t>
  </si>
  <si>
    <t>sml_ld_64</t>
  </si>
  <si>
    <t>threads</t>
  </si>
  <si>
    <t>latency</t>
  </si>
  <si>
    <t>throughput</t>
  </si>
  <si>
    <t>avg_latency(us)</t>
  </si>
  <si>
    <t xml:space="preserve">                  </t>
  </si>
  <si>
    <t>FIO performance test while host_ftl</t>
  </si>
  <si>
    <t>Pure FIO rand_read</t>
  </si>
  <si>
    <t>fio --name=readread-test --ioengine=libaio --rw=randread --bs=4k --size=1G --runtime=60 --time_based --numjobs=1 --output test_log</t>
  </si>
  <si>
    <t>bs</t>
  </si>
  <si>
    <t>4k</t>
  </si>
  <si>
    <t>iodepth</t>
  </si>
  <si>
    <t>numjobs</t>
  </si>
  <si>
    <t>BW(MB/s)</t>
  </si>
  <si>
    <t>kIOPS</t>
  </si>
  <si>
    <t>io_depth=16-&gt;</t>
  </si>
  <si>
    <t xml:space="preserve"> FIO rand_read while host_ftl</t>
  </si>
  <si>
    <t>numjobs(threads for ftl_query)</t>
  </si>
  <si>
    <t>num_key</t>
  </si>
  <si>
    <t>compact_vector_size</t>
  </si>
  <si>
    <t>num_keys</t>
  </si>
  <si>
    <t>num_buckets(num_pilots)</t>
  </si>
  <si>
    <t>pthash参数的影响</t>
  </si>
  <si>
    <t>number keys</t>
  </si>
  <si>
    <t>alpha</t>
  </si>
  <si>
    <t>table_size</t>
  </si>
  <si>
    <t>c</t>
  </si>
  <si>
    <t>number buckets</t>
  </si>
  <si>
    <t>keyPbucket</t>
  </si>
  <si>
    <t>time_build</t>
  </si>
  <si>
    <t>~</t>
  </si>
  <si>
    <t>9.1s</t>
  </si>
  <si>
    <t>C</t>
  </si>
  <si>
    <t>numberkey</t>
  </si>
  <si>
    <t>timebuild</t>
  </si>
  <si>
    <t>numbucket</t>
  </si>
  <si>
    <t>keyperbucket</t>
  </si>
  <si>
    <t>batch=100, n=100</t>
  </si>
  <si>
    <t>batch=1000, n=100</t>
  </si>
  <si>
    <t>不排除其他时间</t>
  </si>
  <si>
    <t>ftl_lookup</t>
  </si>
  <si>
    <t>Latency increases for both DMA and FTL queries as number of threads increases
The proportion of DMA in FTL query latency is gradually increasing</t>
  </si>
  <si>
    <t>eulor_x86</t>
  </si>
  <si>
    <t>ftl_dev_partition</t>
  </si>
  <si>
    <t>6ecfef8063ae7fb2ccbb4d72167fdeeea447fab7</t>
  </si>
  <si>
    <t>/home/zhu/Hi1823chip_solutin-master/bin/tools/linux/hinicadmdfx3 ftl -i hinic０ -d /home/zhu/product/ft1/build/data_s -o parallel -t 384</t>
  </si>
  <si>
    <t>data_s</t>
  </si>
  <si>
    <t xml:space="preserve">workload: </t>
  </si>
  <si>
    <t>data</t>
  </si>
  <si>
    <t xml:space="preserve">dma_width: </t>
  </si>
  <si>
    <t>1KB</t>
  </si>
  <si>
    <t>single-thread</t>
  </si>
  <si>
    <t>partition_factor</t>
  </si>
  <si>
    <t>partition_pthash_ratio</t>
  </si>
  <si>
    <t>epsilon</t>
  </si>
  <si>
    <t>lookup_time</t>
  </si>
  <si>
    <t>L1_index(KB)</t>
  </si>
  <si>
    <t>增加partition pthash的比例
第一层索引所需要的空间逐渐减少
查询时间变化微小：
dma次数增加(仅当key在partition_pthash且非第一个分片中)</t>
  </si>
  <si>
    <t>多线程下
增多partition_pthash的比例，增加分片数量
查询时间增加变多
DMA对性能的影响增大</t>
  </si>
  <si>
    <t>none</t>
  </si>
  <si>
    <t>.6.86</t>
  </si>
  <si>
    <r>
      <rPr>
        <sz val="13"/>
        <color theme="1"/>
        <rFont val="Arial"/>
        <family val="2"/>
      </rPr>
      <t xml:space="preserve">所有pthash都转换为partition
随着第一层索引进一步减小，每个partition_pthash中分片数量增加
第一层索引进一步减小
DMA次数加一(key在partition_pthash的非第一个分片的概率增加)
</t>
    </r>
    <r>
      <rPr>
        <b/>
        <sz val="13"/>
        <color theme="1"/>
        <rFont val="Arial"/>
        <family val="2"/>
      </rPr>
      <t>build时间随着pthash增大而上升</t>
    </r>
  </si>
  <si>
    <t>9b662e7cf9546de395cac5cf3e7e2676df0c1409</t>
  </si>
  <si>
    <t>/home/zhu/Hi1823_chip_solution-master/bin/tools/linux/hinicadmdfx3 ftl -i hinic0 /home/zhu/product/ftl/build/data -o parallel -n 100 -t 384</t>
  </si>
  <si>
    <t>fits=100, partition_ratio=0.1, data_s</t>
  </si>
  <si>
    <t>不排除其他时间(驱动，DPU调度等)</t>
  </si>
  <si>
    <t>key: 32768</t>
  </si>
  <si>
    <t>lpt_ftl(us)</t>
  </si>
  <si>
    <t>pt-ftl(us)</t>
  </si>
  <si>
    <t>lpt/pt</t>
  </si>
  <si>
    <t>lpt-ftl</t>
  </si>
  <si>
    <t>pt-ftl</t>
  </si>
  <si>
    <t>0.65MB</t>
  </si>
  <si>
    <t>1.35MB</t>
  </si>
  <si>
    <t>key: 2^32</t>
  </si>
  <si>
    <t>~40GB</t>
  </si>
  <si>
    <t>80GB</t>
  </si>
  <si>
    <t>skip some parts</t>
  </si>
  <si>
    <t>effectiveness proportion of each part</t>
  </si>
  <si>
    <t>lpt-ftl, data_s, partition_ratio=0</t>
  </si>
  <si>
    <t>-readlv2pa</t>
  </si>
  <si>
    <t>-dpuposition</t>
  </si>
  <si>
    <t>-pthash_meta</t>
  </si>
  <si>
    <t>-readpthash</t>
  </si>
  <si>
    <t>-lindex</t>
  </si>
  <si>
    <t>other</t>
  </si>
  <si>
    <t>dma24B</t>
  </si>
  <si>
    <t>PTindex</t>
  </si>
  <si>
    <t>dma1KB</t>
  </si>
  <si>
    <t>Lindex</t>
  </si>
  <si>
    <t>Other</t>
  </si>
  <si>
    <t>-readl2addr(dma)</t>
  </si>
  <si>
    <t>-readl1addr(sm)</t>
  </si>
  <si>
    <t>dma8B</t>
  </si>
  <si>
    <t>sm8B</t>
  </si>
  <si>
    <r>
      <rPr>
        <sz val="10"/>
        <color theme="1"/>
        <rFont val="Arial"/>
        <family val="2"/>
      </rPr>
      <t xml:space="preserve">lpt-ftl, </t>
    </r>
    <r>
      <rPr>
        <b/>
        <sz val="10"/>
        <color theme="1"/>
        <rFont val="Arial"/>
        <family val="2"/>
      </rPr>
      <t>data_m</t>
    </r>
    <r>
      <rPr>
        <sz val="10"/>
        <color theme="1"/>
        <rFont val="Arial"/>
        <family val="2"/>
      </rPr>
      <t>, partition_ratio=0</t>
    </r>
  </si>
  <si>
    <t>LPT-FTL v3</t>
  </si>
  <si>
    <t>lpt-ftl(epsilon=1)</t>
  </si>
  <si>
    <t>lpt-ftl(epsilon=10)</t>
  </si>
  <si>
    <t>lpt-ftl(epsilon=100)</t>
  </si>
  <si>
    <t>mem_space</t>
  </si>
  <si>
    <t>lpt_ftl</t>
  </si>
  <si>
    <t>pt_ftl</t>
  </si>
  <si>
    <t>lpt-ftl: epsilon=1</t>
  </si>
  <si>
    <t>-dma32B</t>
  </si>
  <si>
    <t>-hash_p</t>
  </si>
  <si>
    <t>-dma16B</t>
  </si>
  <si>
    <t>-hash_key</t>
  </si>
  <si>
    <t>-Lindex</t>
  </si>
  <si>
    <t>dma_data</t>
  </si>
  <si>
    <t>Pindex</t>
  </si>
  <si>
    <t>dma_pthash</t>
  </si>
  <si>
    <t>lpt-ftl: epsilon=10</t>
  </si>
  <si>
    <t>dma_buf_list</t>
  </si>
  <si>
    <t>operation</t>
  </si>
  <si>
    <t>checkpoint</t>
  </si>
  <si>
    <t>original</t>
  </si>
  <si>
    <t>no_compress</t>
  </si>
  <si>
    <t>get_pa_dpu</t>
  </si>
  <si>
    <t>copy_data_to_bufout</t>
  </si>
  <si>
    <t>cal_data_addr_sdb</t>
  </si>
  <si>
    <t>cal_pthash</t>
  </si>
  <si>
    <t>cal_pthash_addr_sdb</t>
  </si>
  <si>
    <t>cal_learned_index</t>
  </si>
  <si>
    <t>max_lva2pa_pair(2^32)</t>
  </si>
  <si>
    <t>lva2pa_pairs</t>
  </si>
  <si>
    <t>Index_size(MB)</t>
  </si>
  <si>
    <t>sub_dma_num</t>
  </si>
  <si>
    <t>sub_dma_size(KB)</t>
  </si>
  <si>
    <t>Effects of data_size</t>
  </si>
  <si>
    <t>look_up(us)</t>
  </si>
  <si>
    <t>data_s
key_size=2^15</t>
  </si>
  <si>
    <t>data_m
key_size=</t>
  </si>
  <si>
    <t>PT-FTL
fits=1000
t=1</t>
  </si>
  <si>
    <t>PT-FTL
fits=1000
t=96</t>
  </si>
  <si>
    <t>LPT-FTL
fits=1000
ε=20 
t=1</t>
  </si>
  <si>
    <t>LPT-FTL
fits=1000
ε=20
t=96</t>
  </si>
  <si>
    <t>Effects of fits</t>
  </si>
  <si>
    <t>fits=10</t>
  </si>
  <si>
    <t>fits=100</t>
  </si>
  <si>
    <t>fits=1000</t>
  </si>
  <si>
    <t>fits=10000</t>
  </si>
  <si>
    <t>fits=10000, data_m</t>
  </si>
  <si>
    <t>fits=10000, data</t>
  </si>
  <si>
    <t>fits=10000, data_s</t>
  </si>
  <si>
    <t>LPT-FTLv4</t>
  </si>
  <si>
    <t>DMA</t>
  </si>
  <si>
    <t>LIDX占据的时间多</t>
  </si>
  <si>
    <t>LPT-FTL lookup time (us)</t>
  </si>
  <si>
    <t>key_size=2^15</t>
  </si>
  <si>
    <t>key_size=2^21</t>
  </si>
  <si>
    <t>key_size=2^25</t>
  </si>
  <si>
    <t>adjust epsilon_recursive</t>
  </si>
  <si>
    <t>thread | er</t>
  </si>
  <si>
    <t>ER effects on host-side lpt-ftl</t>
  </si>
  <si>
    <t>num: 201326592， counts: 458504874</t>
  </si>
  <si>
    <t>epsilon_recursive</t>
  </si>
  <si>
    <t>LIDX time</t>
  </si>
  <si>
    <t>num of seg</t>
  </si>
  <si>
    <t>num_local_serch</t>
  </si>
  <si>
    <t>seg_counts</t>
  </si>
  <si>
    <t>降低的ER使得层数增加</t>
  </si>
  <si>
    <t>ER从2和3最大的区别是层数的变化，
由此导致的时间变化</t>
  </si>
  <si>
    <t>LIDX</t>
  </si>
  <si>
    <t>-get_pthash_meta
(sm_read_16B)</t>
  </si>
  <si>
    <t>-get_lva2pa_addr
(sm_read_16B)</t>
  </si>
  <si>
    <t>MAX Epsilon</t>
  </si>
  <si>
    <t>key_num</t>
  </si>
  <si>
    <t>num of segments</t>
  </si>
  <si>
    <t>dynamic er</t>
  </si>
  <si>
    <t>找到使得level为2的最小ER
使用batched_lt_load</t>
  </si>
  <si>
    <t>ER</t>
  </si>
  <si>
    <t>er</t>
  </si>
  <si>
    <t>level</t>
  </si>
  <si>
    <t>local_search:</t>
  </si>
  <si>
    <t>batched_local_serch</t>
  </si>
  <si>
    <t>local_search</t>
  </si>
  <si>
    <t>local_serch</t>
  </si>
  <si>
    <t>batched_local_search</t>
  </si>
  <si>
    <t>↓soft_float</t>
  </si>
  <si>
    <t>↓uint_float</t>
  </si>
  <si>
    <t>uint_float相比soft_float节省时间</t>
  </si>
  <si>
    <t>LPT-FTL</t>
  </si>
  <si>
    <t>dynamic ep+er</t>
  </si>
  <si>
    <t>uint_float</t>
  </si>
  <si>
    <t>sm_prefetch</t>
  </si>
  <si>
    <t>load_level_offsets
16B-&gt;32B</t>
  </si>
  <si>
    <t>compute pos
(16B-&gt;32B /
多发射)</t>
  </si>
  <si>
    <t>local_search
8_sends</t>
  </si>
  <si>
    <t>local_search
4_sends</t>
  </si>
  <si>
    <t>local_search
2_sends</t>
  </si>
  <si>
    <t>local_search
1_sends</t>
  </si>
  <si>
    <t>local_search
64B</t>
  </si>
  <si>
    <t>local_search
32B</t>
  </si>
  <si>
    <t>local_search
16B</t>
  </si>
  <si>
    <t>compute_lva2pa
流水</t>
  </si>
  <si>
    <t>Parallelism</t>
  </si>
  <si>
    <t>LPT-FTL(us)</t>
  </si>
  <si>
    <t>PT-FTL</t>
  </si>
  <si>
    <t>IOPS</t>
  </si>
  <si>
    <t>WIOPS</t>
  </si>
  <si>
    <t>OPS</t>
  </si>
  <si>
    <t>MOPS</t>
  </si>
  <si>
    <t>github token for temp_file_station</t>
  </si>
  <si>
    <t>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</t>
  </si>
  <si>
    <t>server:</t>
  </si>
  <si>
    <t>10.70.113.41</t>
  </si>
  <si>
    <t>client:</t>
  </si>
  <si>
    <t>10.70.113.33</t>
  </si>
  <si>
    <t>FTL</t>
  </si>
  <si>
    <t>lpt_ftl_host</t>
  </si>
  <si>
    <t>TRACE</t>
  </si>
  <si>
    <t>rsrch_2.csv</t>
  </si>
  <si>
    <t>TIME_SCALE</t>
  </si>
  <si>
    <t>threads_sends</t>
  </si>
  <si>
    <t>TPS(initiate)</t>
  </si>
  <si>
    <t>TPS(process)</t>
  </si>
  <si>
    <t>Average_latency_FTL</t>
  </si>
  <si>
    <t>OPT</t>
  </si>
  <si>
    <t>page_table_host</t>
  </si>
  <si>
    <t>lru_hash</t>
  </si>
  <si>
    <t>usr_2.csv</t>
  </si>
  <si>
    <t>Memory Consumption（MB）:</t>
  </si>
  <si>
    <t>Inner Index Consumption</t>
  </si>
  <si>
    <t>Send_Batch</t>
  </si>
  <si>
    <t>CPU太强</t>
  </si>
  <si>
    <t>限制server使用的CPU资源</t>
  </si>
  <si>
    <t>server CPU limit: 400%</t>
  </si>
  <si>
    <t>lru_hash（cached）</t>
  </si>
  <si>
    <t>cpu_limit阻断</t>
  </si>
  <si>
    <t xml:space="preserve">2^20 PAs </t>
  </si>
  <si>
    <t xml:space="preserve">test send_batch effects on performance </t>
  </si>
  <si>
    <t>optimal</t>
  </si>
  <si>
    <t>rustqc_dtable</t>
  </si>
  <si>
    <t>total table</t>
  </si>
  <si>
    <t>allowd cached table</t>
  </si>
  <si>
    <t>skip_batch</t>
  </si>
  <si>
    <t>0.1us (all cached circumstance)</t>
  </si>
  <si>
    <t>Average_latency_FTL(us)</t>
  </si>
  <si>
    <t>cpulimit</t>
  </si>
  <si>
    <t>Implication：skip some first batch</t>
  </si>
  <si>
    <t>CPU_SET(i%1); pthread_setaffinity_np</t>
  </si>
  <si>
    <t>client start interval</t>
  </si>
  <si>
    <t>0.1s</t>
  </si>
  <si>
    <t>random batch send</t>
  </si>
  <si>
    <t>random batch send, no send interval</t>
  </si>
  <si>
    <t>trace</t>
  </si>
  <si>
    <t>LPTFTL</t>
  </si>
  <si>
    <t>LRUTable, ht_len=12, 80KB table</t>
  </si>
  <si>
    <t>Spce(MB)</t>
  </si>
  <si>
    <t>TPS</t>
  </si>
  <si>
    <t>Latency(us)</t>
  </si>
  <si>
    <t>Spce</t>
  </si>
  <si>
    <t>Latency</t>
  </si>
  <si>
    <t>web_0</t>
  </si>
  <si>
    <t>wdev_0</t>
  </si>
  <si>
    <t>usr_2</t>
  </si>
  <si>
    <t>stg_0</t>
  </si>
  <si>
    <t>src1_1</t>
  </si>
  <si>
    <t>percentile</t>
  </si>
  <si>
    <t>rsrch_0</t>
  </si>
  <si>
    <t>prxy_0</t>
  </si>
  <si>
    <t>proj_1</t>
  </si>
  <si>
    <t>prn_0</t>
  </si>
  <si>
    <t>hm_0</t>
  </si>
  <si>
    <t>prn_1</t>
  </si>
  <si>
    <t>proj_0</t>
  </si>
  <si>
    <t>src2_0</t>
  </si>
  <si>
    <t>send_recv in batch( 1&lt;&lt;20 bytes send at time)</t>
  </si>
  <si>
    <t>lptftl</t>
  </si>
  <si>
    <t>send_size</t>
  </si>
  <si>
    <t>20B</t>
  </si>
  <si>
    <t>recv_size</t>
  </si>
  <si>
    <t>8B</t>
  </si>
  <si>
    <t>multi_process</t>
  </si>
  <si>
    <t>Overall</t>
  </si>
  <si>
    <t>multi_threads</t>
  </si>
  <si>
    <t>n</t>
  </si>
  <si>
    <t>number of cores</t>
  </si>
  <si>
    <t>Breakdown</t>
  </si>
  <si>
    <t>All</t>
  </si>
  <si>
    <t>return from hinic3_cmdq_detail_resp()</t>
  </si>
  <si>
    <t>skip nictool_exec_cmd</t>
  </si>
  <si>
    <t>skip copy_buf_out_to_user</t>
  </si>
  <si>
    <t>skip alloc_tmp_buf</t>
  </si>
  <si>
    <t>skip Send_To_Drivder</t>
  </si>
  <si>
    <t>CPU-Driver中超过6/7的时间花在申请内核空间、拷贝数据上</t>
  </si>
  <si>
    <t>skip cpath_dma_write_back</t>
  </si>
  <si>
    <t>cpath_dma_write_back</t>
  </si>
  <si>
    <t>Query</t>
  </si>
  <si>
    <t>Dual-Copy</t>
  </si>
  <si>
    <t>Device-Intercept</t>
  </si>
  <si>
    <t>Last predecessor(&lt;=10) visit interval</t>
  </si>
  <si>
    <t>CDF</t>
  </si>
  <si>
    <t>bucket_cache_size: 1MB</t>
  </si>
  <si>
    <t>bucket_cache_item: key(8B)+value(8B)</t>
  </si>
  <si>
    <t>cache_entry</t>
  </si>
  <si>
    <t>segment_num(P)</t>
  </si>
  <si>
    <t>P</t>
  </si>
  <si>
    <t>seg_type</t>
  </si>
  <si>
    <t>hit_ratio</t>
  </si>
  <si>
    <t>541, 459, 0</t>
  </si>
  <si>
    <t>527, 471, 2</t>
  </si>
  <si>
    <t>458, 528, 14</t>
  </si>
  <si>
    <t>5829, 4139, 32</t>
  </si>
  <si>
    <t>488, 512, 0</t>
  </si>
  <si>
    <t>495, 491, 14</t>
  </si>
  <si>
    <t>531, 409, 60</t>
  </si>
  <si>
    <t>454, 522, 24</t>
  </si>
  <si>
    <t>444, 555, 1</t>
  </si>
  <si>
    <t>592, 407, 1</t>
  </si>
  <si>
    <t>541, 417, 42</t>
  </si>
  <si>
    <t>1DMA Proportion</t>
  </si>
  <si>
    <t>Accurate Segments</t>
  </si>
  <si>
    <t>One DMA</t>
  </si>
  <si>
    <t>AccuSeg</t>
  </si>
  <si>
    <t>NOFA Baseline (1 DMA for req lva)</t>
  </si>
  <si>
    <t>LMPTHash no cache</t>
  </si>
  <si>
    <t>LMPTHash with DMA cache</t>
  </si>
  <si>
    <t>LMPTHash2 (Spram Cache)</t>
  </si>
  <si>
    <t>Exec_Time</t>
  </si>
  <si>
    <t>Throughput_Speedup</t>
  </si>
  <si>
    <t>Trace: prn_0</t>
  </si>
  <si>
    <t>trace: wdev_0</t>
  </si>
  <si>
    <t>num_querys: 14595869</t>
  </si>
  <si>
    <t>num_querys: 2557437</t>
  </si>
  <si>
    <t>cache_miss: 1061</t>
  </si>
  <si>
    <t>hash_mapping_access: 2116</t>
  </si>
  <si>
    <t>Hash</t>
  </si>
  <si>
    <t>Trace: rsrch_0</t>
  </si>
  <si>
    <t>num_querys: 3165291</t>
  </si>
  <si>
    <t>SM Performance</t>
  </si>
  <si>
    <t>SML_LOAD_16B</t>
  </si>
  <si>
    <t>SML_LOAD_32B</t>
  </si>
  <si>
    <t>SML_LOAD_64B</t>
  </si>
  <si>
    <t>DMA Performance(8B)</t>
  </si>
  <si>
    <t>Throughput</t>
  </si>
  <si>
    <t>更大的SML请求粒度带来更大的带宽</t>
  </si>
  <si>
    <t>Pipelined-SML_LOAD_16B * 4</t>
  </si>
  <si>
    <t>Batched-SML_LOAD_64B</t>
  </si>
  <si>
    <t>4*SM Time(us)</t>
  </si>
  <si>
    <t>Throughput(GB/s)</t>
  </si>
  <si>
    <t>SM Time(us)</t>
  </si>
  <si>
    <t>LMPTHASH BreakDown</t>
  </si>
  <si>
    <t>threads=1</t>
  </si>
  <si>
    <t>LMPTHASH+Req</t>
  </si>
  <si>
    <t>DMA32B</t>
  </si>
  <si>
    <t>-tableoffset</t>
  </si>
  <si>
    <t>TableOffset</t>
  </si>
  <si>
    <t>-cachemiss</t>
  </si>
  <si>
    <t>MissOverhead</t>
  </si>
  <si>
    <t>-gettable</t>
  </si>
  <si>
    <t>-pthash</t>
  </si>
  <si>
    <t>PThash</t>
  </si>
  <si>
    <t>-htlsegment</t>
  </si>
  <si>
    <t>SM_htl_segment</t>
  </si>
  <si>
    <t>-firstkey</t>
  </si>
  <si>
    <t>SM_first_key</t>
  </si>
  <si>
    <t>-sidx</t>
  </si>
  <si>
    <t>get_sidx</t>
  </si>
  <si>
    <t>SM_Lindex</t>
  </si>
  <si>
    <t>LMPTHash2-Breakdown</t>
  </si>
  <si>
    <t>Original</t>
  </si>
  <si>
    <t>PTHash</t>
  </si>
  <si>
    <t>LMPTHash2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</si>
</sst>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"/>
    <numFmt numFmtId="177" formatCode="0.0"/>
    <numFmt numFmtId="178" formatCode="0.000"/>
  </numFmts>
  <fonts count="37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b/>
      <sz val="10"/>
      <color rgb="FF980000"/>
      <name val="Arial"/>
      <scheme val="minor"/>
    </font>
    <font>
      <sz val="10"/>
      <color rgb="FF000000"/>
      <name val="Arial"/>
    </font>
    <font>
      <b/>
      <sz val="10"/>
      <color theme="1"/>
      <name val="Arial"/>
      <scheme val="minor"/>
    </font>
    <font>
      <sz val="11"/>
      <color rgb="FF000000"/>
      <name val="等线"/>
      <charset val="134"/>
    </font>
    <font>
      <sz val="18"/>
      <color theme="1"/>
      <name val="Arial"/>
      <scheme val="minor"/>
    </font>
    <font>
      <b/>
      <sz val="12"/>
      <color rgb="FF980000"/>
      <name val="Arial"/>
      <scheme val="minor"/>
    </font>
    <font>
      <sz val="16"/>
      <color theme="1"/>
      <name val="Arial"/>
      <scheme val="minor"/>
    </font>
    <font>
      <sz val="15"/>
      <color theme="1"/>
      <name val="Arial"/>
      <scheme val="minor"/>
    </font>
    <font>
      <sz val="12"/>
      <color theme="1"/>
      <name val="Arial"/>
      <scheme val="minor"/>
    </font>
    <font>
      <sz val="10"/>
      <name val="Arial"/>
    </font>
    <font>
      <b/>
      <sz val="10"/>
      <color rgb="FF980000"/>
      <name val="Arial"/>
    </font>
    <font>
      <b/>
      <sz val="10"/>
      <color rgb="FF0000FF"/>
      <name val="Arial"/>
      <scheme val="minor"/>
    </font>
    <font>
      <sz val="13"/>
      <color theme="1"/>
      <name val="Arial"/>
      <scheme val="minor"/>
    </font>
    <font>
      <sz val="10"/>
      <color rgb="FF0000FF"/>
      <name val="Arial"/>
      <scheme val="minor"/>
    </font>
    <font>
      <sz val="17"/>
      <color theme="1"/>
      <name val="Arial"/>
      <scheme val="minor"/>
    </font>
    <font>
      <b/>
      <sz val="16"/>
      <color theme="1"/>
      <name val="Arial"/>
      <scheme val="minor"/>
    </font>
    <font>
      <sz val="14"/>
      <color theme="1"/>
      <name val="Arial"/>
      <scheme val="minor"/>
    </font>
    <font>
      <sz val="9"/>
      <color rgb="FF1155CC"/>
      <name val="&quot;Google Sans Mono&quot;"/>
    </font>
    <font>
      <sz val="8"/>
      <color theme="1"/>
      <name val="Arial"/>
      <family val="2"/>
      <scheme val="minor"/>
    </font>
    <font>
      <sz val="10"/>
      <color rgb="FFFF0000"/>
      <name val="Arial"/>
      <family val="2"/>
      <scheme val="minor"/>
    </font>
    <font>
      <strike/>
      <sz val="13"/>
      <color theme="1"/>
      <name val="Arial"/>
      <family val="2"/>
      <scheme val="minor"/>
    </font>
    <font>
      <strike/>
      <sz val="10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rgb="FF000000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000000"/>
      <name val="Arial"/>
      <family val="2"/>
      <scheme val="minor"/>
    </font>
    <font>
      <sz val="13"/>
      <color theme="1"/>
      <name val="Arial"/>
      <family val="2"/>
    </font>
    <font>
      <b/>
      <sz val="13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name val="Arial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FF0000"/>
        <bgColor rgb="FFFF0000"/>
      </patternFill>
    </fill>
    <fill>
      <patternFill patternType="solid">
        <fgColor rgb="FF999999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4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/>
    <xf numFmtId="0" fontId="4" fillId="2" borderId="0" xfId="0" applyFont="1" applyFill="1" applyAlignment="1">
      <alignment horizontal="left"/>
    </xf>
    <xf numFmtId="0" fontId="1" fillId="3" borderId="0" xfId="0" applyFont="1" applyFill="1" applyAlignment="1"/>
    <xf numFmtId="0" fontId="1" fillId="0" borderId="1" xfId="0" applyFont="1" applyBorder="1" applyAlignment="1"/>
    <xf numFmtId="0" fontId="1" fillId="0" borderId="1" xfId="0" applyFont="1" applyBorder="1"/>
    <xf numFmtId="0" fontId="5" fillId="0" borderId="0" xfId="0" applyFont="1" applyAlignment="1"/>
    <xf numFmtId="0" fontId="5" fillId="0" borderId="0" xfId="0" applyFont="1"/>
    <xf numFmtId="0" fontId="6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5" fillId="0" borderId="1" xfId="0" applyFont="1" applyBorder="1" applyAlignment="1"/>
    <xf numFmtId="0" fontId="13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4" borderId="0" xfId="0" applyFont="1" applyFill="1" applyAlignment="1"/>
    <xf numFmtId="0" fontId="1" fillId="4" borderId="0" xfId="0" applyFont="1" applyFill="1"/>
    <xf numFmtId="0" fontId="2" fillId="4" borderId="0" xfId="0" applyFont="1" applyFill="1" applyAlignment="1"/>
    <xf numFmtId="0" fontId="2" fillId="4" borderId="0" xfId="0" applyFont="1" applyFill="1" applyAlignment="1">
      <alignment horizontal="center" vertical="center"/>
    </xf>
    <xf numFmtId="0" fontId="20" fillId="2" borderId="0" xfId="0" applyFont="1" applyFill="1" applyAlignment="1"/>
    <xf numFmtId="0" fontId="1" fillId="5" borderId="1" xfId="0" applyFont="1" applyFill="1" applyBorder="1" applyAlignment="1"/>
    <xf numFmtId="0" fontId="2" fillId="0" borderId="1" xfId="0" applyFont="1" applyBorder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6" borderId="0" xfId="0" applyFont="1" applyFill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 wrapText="1"/>
    </xf>
    <xf numFmtId="176" fontId="1" fillId="6" borderId="0" xfId="0" applyNumberFormat="1" applyFont="1" applyFill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77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 wrapText="1"/>
    </xf>
    <xf numFmtId="177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19" fillId="0" borderId="0" xfId="0" applyFont="1" applyAlignment="1"/>
    <xf numFmtId="0" fontId="25" fillId="0" borderId="1" xfId="0" applyFont="1" applyBorder="1" applyAlignment="1"/>
    <xf numFmtId="0" fontId="25" fillId="0" borderId="1" xfId="0" applyFont="1" applyBorder="1"/>
    <xf numFmtId="0" fontId="22" fillId="0" borderId="0" xfId="0" applyFont="1" applyAlignment="1"/>
    <xf numFmtId="0" fontId="1" fillId="3" borderId="1" xfId="0" applyFont="1" applyFill="1" applyBorder="1" applyAlignment="1"/>
    <xf numFmtId="0" fontId="1" fillId="3" borderId="1" xfId="0" applyFont="1" applyFill="1" applyBorder="1"/>
    <xf numFmtId="0" fontId="26" fillId="0" borderId="0" xfId="0" applyFont="1" applyAlignment="1"/>
    <xf numFmtId="0" fontId="26" fillId="0" borderId="0" xfId="0" applyFont="1" applyAlignment="1"/>
    <xf numFmtId="0" fontId="26" fillId="0" borderId="0" xfId="0" applyFont="1" applyAlignment="1">
      <alignment horizontal="right"/>
    </xf>
    <xf numFmtId="0" fontId="26" fillId="0" borderId="1" xfId="0" applyFont="1" applyBorder="1" applyAlignment="1"/>
    <xf numFmtId="178" fontId="1" fillId="0" borderId="1" xfId="0" applyNumberFormat="1" applyFont="1" applyBorder="1" applyAlignment="1"/>
    <xf numFmtId="178" fontId="1" fillId="0" borderId="1" xfId="0" applyNumberFormat="1" applyFont="1" applyBorder="1"/>
    <xf numFmtId="0" fontId="19" fillId="0" borderId="0" xfId="0" applyFont="1"/>
    <xf numFmtId="0" fontId="1" fillId="8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27" fillId="8" borderId="1" xfId="0" applyFont="1" applyFill="1" applyBorder="1" applyAlignment="1">
      <alignment horizontal="center"/>
    </xf>
    <xf numFmtId="0" fontId="28" fillId="0" borderId="0" xfId="0" applyFont="1" applyAlignment="1"/>
    <xf numFmtId="0" fontId="28" fillId="0" borderId="1" xfId="0" applyFont="1" applyBorder="1" applyAlignment="1"/>
    <xf numFmtId="0" fontId="29" fillId="0" borderId="0" xfId="0" applyFont="1" applyAlignment="1"/>
    <xf numFmtId="0" fontId="29" fillId="0" borderId="0" xfId="0" applyFont="1"/>
    <xf numFmtId="0" fontId="27" fillId="0" borderId="0" xfId="0" applyFont="1" applyAlignment="1"/>
    <xf numFmtId="0" fontId="30" fillId="0" borderId="0" xfId="0" applyFont="1" applyAlignment="1"/>
    <xf numFmtId="0" fontId="31" fillId="0" borderId="0" xfId="0" applyFont="1" applyAlignment="1"/>
    <xf numFmtId="0" fontId="31" fillId="0" borderId="0" xfId="0" applyFont="1"/>
    <xf numFmtId="0" fontId="28" fillId="0" borderId="0" xfId="0" applyFont="1"/>
    <xf numFmtId="0" fontId="19" fillId="9" borderId="0" xfId="0" applyFont="1" applyFill="1" applyAlignment="1"/>
    <xf numFmtId="0" fontId="1" fillId="9" borderId="0" xfId="0" applyFont="1" applyFill="1"/>
    <xf numFmtId="0" fontId="1" fillId="9" borderId="1" xfId="0" applyFont="1" applyFill="1" applyBorder="1" applyAlignment="1">
      <alignment horizontal="left"/>
    </xf>
    <xf numFmtId="0" fontId="1" fillId="9" borderId="0" xfId="0" applyFont="1" applyFill="1" applyAlignment="1"/>
    <xf numFmtId="0" fontId="1" fillId="9" borderId="1" xfId="0" applyFont="1" applyFill="1" applyBorder="1" applyAlignment="1"/>
    <xf numFmtId="0" fontId="1" fillId="9" borderId="1" xfId="0" applyFont="1" applyFill="1" applyBorder="1"/>
    <xf numFmtId="0" fontId="7" fillId="0" borderId="0" xfId="0" applyFont="1" applyAlignment="1">
      <alignment horizontal="center" vertical="center"/>
    </xf>
    <xf numFmtId="0" fontId="0" fillId="0" borderId="0" xfId="0" applyFont="1" applyAlignment="1"/>
    <xf numFmtId="0" fontId="9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2" fillId="0" borderId="3" xfId="0" applyFont="1" applyBorder="1"/>
    <xf numFmtId="0" fontId="3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wrapText="1"/>
    </xf>
    <xf numFmtId="0" fontId="15" fillId="0" borderId="4" xfId="0" applyFont="1" applyBorder="1" applyAlignment="1">
      <alignment horizontal="center" vertical="center" wrapText="1"/>
    </xf>
    <xf numFmtId="0" fontId="12" fillId="0" borderId="7" xfId="0" applyFont="1" applyBorder="1"/>
    <xf numFmtId="0" fontId="12" fillId="0" borderId="10" xfId="0" applyFont="1" applyBorder="1"/>
    <xf numFmtId="0" fontId="15" fillId="0" borderId="5" xfId="0" applyFont="1" applyBorder="1" applyAlignment="1">
      <alignment horizontal="center" vertical="center" wrapText="1"/>
    </xf>
    <xf numFmtId="0" fontId="12" fillId="0" borderId="6" xfId="0" applyFont="1" applyBorder="1"/>
    <xf numFmtId="0" fontId="12" fillId="0" borderId="8" xfId="0" applyFont="1" applyBorder="1"/>
    <xf numFmtId="0" fontId="12" fillId="0" borderId="9" xfId="0" applyFont="1" applyBorder="1"/>
    <xf numFmtId="0" fontId="12" fillId="0" borderId="11" xfId="0" applyFont="1" applyBorder="1"/>
    <xf numFmtId="0" fontId="12" fillId="0" borderId="12" xfId="0" applyFont="1" applyBorder="1"/>
    <xf numFmtId="0" fontId="12" fillId="0" borderId="13" xfId="0" applyFont="1" applyBorder="1"/>
    <xf numFmtId="0" fontId="3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" fillId="0" borderId="0" xfId="0" applyFont="1" applyAlignment="1"/>
    <xf numFmtId="0" fontId="2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0" fillId="8" borderId="0" xfId="0" applyFont="1" applyFill="1" applyAlignment="1">
      <alignment horizontal="center"/>
    </xf>
    <xf numFmtId="0" fontId="19" fillId="8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dw=16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DMA!$A$30:$A$37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cat>
          <c:val>
            <c:numRef>
              <c:f>DMA!$B$30:$B$37</c:f>
              <c:numCache>
                <c:formatCode>General</c:formatCode>
                <c:ptCount val="8"/>
                <c:pt idx="0">
                  <c:v>8.9</c:v>
                </c:pt>
                <c:pt idx="1">
                  <c:v>10.7</c:v>
                </c:pt>
                <c:pt idx="2">
                  <c:v>12.9</c:v>
                </c:pt>
                <c:pt idx="3">
                  <c:v>16.100000000000001</c:v>
                </c:pt>
                <c:pt idx="4">
                  <c:v>19.600000000000001</c:v>
                </c:pt>
                <c:pt idx="5">
                  <c:v>21.6</c:v>
                </c:pt>
                <c:pt idx="6">
                  <c:v>24.5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0E-410B-93DA-2EDF5E763A0E}"/>
            </c:ext>
          </c:extLst>
        </c:ser>
        <c:ser>
          <c:idx val="1"/>
          <c:order val="1"/>
          <c:tx>
            <c:v>dw=512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DMA!$A$30:$A$37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cat>
          <c:val>
            <c:numRef>
              <c:f>DMA!$E$30:$E$38</c:f>
              <c:numCache>
                <c:formatCode>General</c:formatCode>
                <c:ptCount val="9"/>
                <c:pt idx="0">
                  <c:v>8.9</c:v>
                </c:pt>
                <c:pt idx="1">
                  <c:v>10.8</c:v>
                </c:pt>
                <c:pt idx="2">
                  <c:v>14.3</c:v>
                </c:pt>
                <c:pt idx="3">
                  <c:v>18</c:v>
                </c:pt>
                <c:pt idx="4">
                  <c:v>21.6</c:v>
                </c:pt>
                <c:pt idx="5">
                  <c:v>24.3</c:v>
                </c:pt>
                <c:pt idx="6">
                  <c:v>27.3</c:v>
                </c:pt>
                <c:pt idx="7">
                  <c:v>0.63448275862068959</c:v>
                </c:pt>
                <c:pt idx="8">
                  <c:v>8.2655172413793103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0E-410B-93DA-2EDF5E763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692994"/>
        <c:axId val="687232162"/>
      </c:lineChart>
      <c:catAx>
        <c:axId val="1966929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dma_round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687232162"/>
        <c:crosses val="autoZero"/>
        <c:auto val="1"/>
        <c:lblAlgn val="ctr"/>
        <c:lblOffset val="100"/>
        <c:noMultiLvlLbl val="1"/>
      </c:catAx>
      <c:valAx>
        <c:axId val="6872321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average_latency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9669299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thread=192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DMA!$T$105</c:f>
              <c:strCache>
                <c:ptCount val="1"/>
                <c:pt idx="0">
                  <c:v>average_latency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numRef>
              <c:f>DMA!$S$106:$S$111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</c:numCache>
            </c:numRef>
          </c:cat>
          <c:val>
            <c:numRef>
              <c:f>DMA!$T$106:$T$111</c:f>
              <c:numCache>
                <c:formatCode>General</c:formatCode>
                <c:ptCount val="6"/>
                <c:pt idx="0">
                  <c:v>1578.9739999999999</c:v>
                </c:pt>
                <c:pt idx="1">
                  <c:v>1566.7829999999999</c:v>
                </c:pt>
                <c:pt idx="2">
                  <c:v>2271.5830000000001</c:v>
                </c:pt>
                <c:pt idx="3">
                  <c:v>4533.88</c:v>
                </c:pt>
                <c:pt idx="4">
                  <c:v>9062.7279999999992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22-4E0B-9089-B23F665CF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6287013"/>
        <c:axId val="590295173"/>
      </c:lineChart>
      <c:catAx>
        <c:axId val="8162870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zh-CN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590295173"/>
        <c:crosses val="autoZero"/>
        <c:auto val="1"/>
        <c:lblAlgn val="ctr"/>
        <c:lblOffset val="100"/>
        <c:noMultiLvlLbl val="1"/>
      </c:catAx>
      <c:valAx>
        <c:axId val="5902951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zh-CN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81628701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thread=384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DMA!$W$105</c:f>
              <c:strCache>
                <c:ptCount val="1"/>
                <c:pt idx="0">
                  <c:v>average_latency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numRef>
              <c:f>DMA!$V$106:$V$111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</c:numCache>
            </c:numRef>
          </c:cat>
          <c:val>
            <c:numRef>
              <c:f>DMA!$W$106:$W$111</c:f>
              <c:numCache>
                <c:formatCode>General</c:formatCode>
                <c:ptCount val="6"/>
                <c:pt idx="2">
                  <c:v>5209.8559999999998</c:v>
                </c:pt>
                <c:pt idx="3">
                  <c:v>9067.1350000000002</c:v>
                </c:pt>
                <c:pt idx="4">
                  <c:v>18124.036</c:v>
                </c:pt>
                <c:pt idx="5">
                  <c:v>36149.764000000003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FA-49E4-B097-C1117C52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355564"/>
        <c:axId val="168004920"/>
      </c:lineChart>
      <c:catAx>
        <c:axId val="9283555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zh-CN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68004920"/>
        <c:crosses val="autoZero"/>
        <c:auto val="1"/>
        <c:lblAlgn val="ctr"/>
        <c:lblOffset val="100"/>
        <c:noMultiLvlLbl val="1"/>
      </c:catAx>
      <c:valAx>
        <c:axId val="1680049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zh-CN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92835556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sm_latency  vs dma_latency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DMA!$B$127</c:f>
              <c:strCache>
                <c:ptCount val="1"/>
                <c:pt idx="0">
                  <c:v>sm_latency</c:v>
                </c:pt>
              </c:strCache>
            </c:strRef>
          </c:tx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DMA!$A$128:$A$135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</c:numCache>
            </c:numRef>
          </c:cat>
          <c:val>
            <c:numRef>
              <c:f>DMA!$B$128:$B$135</c:f>
              <c:numCache>
                <c:formatCode>General</c:formatCode>
                <c:ptCount val="8"/>
                <c:pt idx="0">
                  <c:v>0.14044354838709677</c:v>
                </c:pt>
                <c:pt idx="1">
                  <c:v>0.13861612903225809</c:v>
                </c:pt>
                <c:pt idx="2">
                  <c:v>0.13495583329999999</c:v>
                </c:pt>
                <c:pt idx="3">
                  <c:v>0.15270468749999999</c:v>
                </c:pt>
                <c:pt idx="4">
                  <c:v>0.16081941964285715</c:v>
                </c:pt>
                <c:pt idx="5">
                  <c:v>0.32504765624999998</c:v>
                </c:pt>
                <c:pt idx="6">
                  <c:v>0.64978320312500004</c:v>
                </c:pt>
                <c:pt idx="7">
                  <c:v>1.2653650390625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DB-4CB2-B9AA-9CFA25E4EBE2}"/>
            </c:ext>
          </c:extLst>
        </c:ser>
        <c:ser>
          <c:idx val="1"/>
          <c:order val="1"/>
          <c:tx>
            <c:strRef>
              <c:f>DMA!$C$127</c:f>
              <c:strCache>
                <c:ptCount val="1"/>
                <c:pt idx="0">
                  <c:v>dma_latency</c:v>
                </c:pt>
              </c:strCache>
            </c:strRef>
          </c:tx>
          <c:spPr>
            <a:ln cmpd="sng">
              <a:solidFill>
                <a:srgbClr val="98000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DMA!$A$128:$A$135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</c:numCache>
            </c:numRef>
          </c:cat>
          <c:val>
            <c:numRef>
              <c:f>DMA!$C$128:$C$135</c:f>
              <c:numCache>
                <c:formatCode>General</c:formatCode>
                <c:ptCount val="8"/>
                <c:pt idx="0">
                  <c:v>1.1635612903225807</c:v>
                </c:pt>
                <c:pt idx="1">
                  <c:v>1.7152133333333333</c:v>
                </c:pt>
                <c:pt idx="2">
                  <c:v>3.5318133333333335</c:v>
                </c:pt>
                <c:pt idx="3">
                  <c:v>6.9802400000000002</c:v>
                </c:pt>
                <c:pt idx="4">
                  <c:v>14.152050000000001</c:v>
                </c:pt>
                <c:pt idx="5">
                  <c:v>28.130121428571428</c:v>
                </c:pt>
                <c:pt idx="6">
                  <c:v>56.592874999999985</c:v>
                </c:pt>
                <c:pt idx="7">
                  <c:v>112.84428750000001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DB-4CB2-B9AA-9CFA25E4E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2612988"/>
        <c:axId val="456658296"/>
      </c:lineChart>
      <c:catAx>
        <c:axId val="179261298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 lvl="0">
                  <a:defRPr sz="1600" b="0">
                    <a:solidFill>
                      <a:srgbClr val="000000"/>
                    </a:solidFill>
                    <a:latin typeface="+mn-lt"/>
                  </a:defRPr>
                </a:pPr>
                <a:r>
                  <a:rPr sz="1600" b="0">
                    <a:solidFill>
                      <a:srgbClr val="000000"/>
                    </a:solidFill>
                    <a:latin typeface="+mn-lt"/>
                  </a:rPr>
                  <a:t>parallelism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456658296"/>
        <c:crosses val="autoZero"/>
        <c:auto val="1"/>
        <c:lblAlgn val="ctr"/>
        <c:lblOffset val="100"/>
        <c:noMultiLvlLbl val="1"/>
      </c:catAx>
      <c:valAx>
        <c:axId val="456658296"/>
        <c:scaling>
          <c:orientation val="minMax"/>
          <c:min val="0.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600" b="0">
                    <a:solidFill>
                      <a:srgbClr val="000000"/>
                    </a:solidFill>
                    <a:latin typeface="+mn-lt"/>
                  </a:defRPr>
                </a:pPr>
                <a:r>
                  <a:rPr sz="1600" b="0">
                    <a:solidFill>
                      <a:srgbClr val="000000"/>
                    </a:solidFill>
                    <a:latin typeface="+mn-lt"/>
                  </a:rPr>
                  <a:t>latency (us)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79261298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dma_latency 和dma_throughput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1"/>
          <c:order val="1"/>
          <c:tx>
            <c:strRef>
              <c:f>DMA!$E$127</c:f>
              <c:strCache>
                <c:ptCount val="1"/>
                <c:pt idx="0">
                  <c:v>dma_throughput</c:v>
                </c:pt>
              </c:strCache>
            </c:strRef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DMA!$A$128:$A$135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</c:numCache>
            </c:numRef>
          </c:cat>
          <c:val>
            <c:numRef>
              <c:f>DMA!$E$128:$E$135</c:f>
              <c:numCache>
                <c:formatCode>General</c:formatCode>
                <c:ptCount val="8"/>
                <c:pt idx="0">
                  <c:v>5035.7252761266845</c:v>
                </c:pt>
                <c:pt idx="1">
                  <c:v>6832.2404987523423</c:v>
                </c:pt>
                <c:pt idx="2">
                  <c:v>6636.1094961606123</c:v>
                </c:pt>
                <c:pt idx="3">
                  <c:v>6715.3851443503372</c:v>
                </c:pt>
                <c:pt idx="4">
                  <c:v>6624.4819655102965</c:v>
                </c:pt>
                <c:pt idx="5">
                  <c:v>6665.4529194302904</c:v>
                </c:pt>
                <c:pt idx="6">
                  <c:v>6626.2758341929102</c:v>
                </c:pt>
                <c:pt idx="7">
                  <c:v>6646.3266915482982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09B-480A-BC04-9930F35D9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061314"/>
        <c:axId val="2033979489"/>
      </c:barChart>
      <c:lineChart>
        <c:grouping val="standard"/>
        <c:varyColors val="0"/>
        <c:ser>
          <c:idx val="0"/>
          <c:order val="0"/>
          <c:tx>
            <c:strRef>
              <c:f>DMA!$C$127</c:f>
              <c:strCache>
                <c:ptCount val="1"/>
                <c:pt idx="0">
                  <c:v>dma_latency</c:v>
                </c:pt>
              </c:strCache>
            </c:strRef>
          </c:tx>
          <c:spPr>
            <a:ln cmpd="sng">
              <a:solidFill>
                <a:srgbClr val="98000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DMA!$A$128:$A$135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</c:numCache>
            </c:numRef>
          </c:cat>
          <c:val>
            <c:numRef>
              <c:f>DMA!$C$128:$C$135</c:f>
              <c:numCache>
                <c:formatCode>General</c:formatCode>
                <c:ptCount val="8"/>
                <c:pt idx="0">
                  <c:v>1.1635612903225807</c:v>
                </c:pt>
                <c:pt idx="1">
                  <c:v>1.7152133333333333</c:v>
                </c:pt>
                <c:pt idx="2">
                  <c:v>3.5318133333333335</c:v>
                </c:pt>
                <c:pt idx="3">
                  <c:v>6.9802400000000002</c:v>
                </c:pt>
                <c:pt idx="4">
                  <c:v>14.152050000000001</c:v>
                </c:pt>
                <c:pt idx="5">
                  <c:v>28.130121428571428</c:v>
                </c:pt>
                <c:pt idx="6">
                  <c:v>56.592874999999985</c:v>
                </c:pt>
                <c:pt idx="7">
                  <c:v>112.84428750000001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9B-480A-BC04-9930F35D9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4559502"/>
        <c:axId val="753999704"/>
      </c:lineChart>
      <c:catAx>
        <c:axId val="8945595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600" b="0">
                    <a:solidFill>
                      <a:srgbClr val="000000"/>
                    </a:solidFill>
                    <a:latin typeface="+mn-lt"/>
                  </a:defRPr>
                </a:pPr>
                <a:r>
                  <a:rPr sz="1600" b="0">
                    <a:solidFill>
                      <a:srgbClr val="000000"/>
                    </a:solidFill>
                    <a:latin typeface="+mn-lt"/>
                  </a:rPr>
                  <a:t>parallelism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753999704"/>
        <c:crosses val="autoZero"/>
        <c:auto val="1"/>
        <c:lblAlgn val="ctr"/>
        <c:lblOffset val="100"/>
        <c:noMultiLvlLbl val="1"/>
      </c:catAx>
      <c:valAx>
        <c:axId val="7539997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600" b="0">
                    <a:solidFill>
                      <a:srgbClr val="000000"/>
                    </a:solidFill>
                    <a:latin typeface="+mn-lt"/>
                  </a:defRPr>
                </a:pPr>
                <a:r>
                  <a:rPr sz="1600" b="0">
                    <a:solidFill>
                      <a:srgbClr val="000000"/>
                    </a:solidFill>
                    <a:latin typeface="+mn-lt"/>
                  </a:rPr>
                  <a:t>latency (us)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894559502"/>
        <c:crosses val="autoZero"/>
        <c:crossBetween val="between"/>
      </c:valAx>
      <c:catAx>
        <c:axId val="18806131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33979489"/>
        <c:crosses val="autoZero"/>
        <c:auto val="1"/>
        <c:lblAlgn val="ctr"/>
        <c:lblOffset val="100"/>
        <c:noMultiLvlLbl val="1"/>
      </c:catAx>
      <c:valAx>
        <c:axId val="2033979489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600" b="0">
                    <a:solidFill>
                      <a:srgbClr val="000000"/>
                    </a:solidFill>
                    <a:latin typeface="+mn-lt"/>
                  </a:defRPr>
                </a:pPr>
                <a:r>
                  <a:rPr sz="1600" b="0">
                    <a:solidFill>
                      <a:srgbClr val="000000"/>
                    </a:solidFill>
                    <a:latin typeface="+mn-lt"/>
                  </a:rPr>
                  <a:t>throughput (MB/s)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88061314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SM measured 'average_latency' from host side: L= other_time + round * sm_ld_time, and 'estimate_latency' with fitting other_time and sm_ld_time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SM!$B$8</c:f>
              <c:strCache>
                <c:ptCount val="1"/>
                <c:pt idx="0">
                  <c:v>AL_16B</c:v>
                </c:pt>
              </c:strCache>
            </c:strRef>
          </c:tx>
          <c:spPr>
            <a:ln cmpd="sng">
              <a:solidFill>
                <a:srgbClr val="000000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>
                  <a:alpha val="100000"/>
                </a:srgbClr>
              </a:solidFill>
              <a:ln cmpd="sng">
                <a:solidFill>
                  <a:srgbClr val="000000">
                    <a:alpha val="100000"/>
                  </a:srgbClr>
                </a:solidFill>
              </a:ln>
            </c:spPr>
          </c:marker>
          <c:cat>
            <c:numRef>
              <c:f>SM!$A$9:$A$18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SM!$B$9:$B$18</c:f>
              <c:numCache>
                <c:formatCode>General</c:formatCode>
                <c:ptCount val="10"/>
                <c:pt idx="0">
                  <c:v>8.9559999999999995</c:v>
                </c:pt>
                <c:pt idx="1">
                  <c:v>9.5449999999999999</c:v>
                </c:pt>
                <c:pt idx="2">
                  <c:v>10.803000000000001</c:v>
                </c:pt>
                <c:pt idx="3">
                  <c:v>11.933999999999999</c:v>
                </c:pt>
                <c:pt idx="4">
                  <c:v>12.662000000000001</c:v>
                </c:pt>
                <c:pt idx="5">
                  <c:v>14.519</c:v>
                </c:pt>
                <c:pt idx="6">
                  <c:v>14.61</c:v>
                </c:pt>
                <c:pt idx="7">
                  <c:v>16.187999999999999</c:v>
                </c:pt>
                <c:pt idx="8">
                  <c:v>17.77</c:v>
                </c:pt>
                <c:pt idx="9">
                  <c:v>18.306000000000001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8C-41A3-BDE3-B02B4B428A5C}"/>
            </c:ext>
          </c:extLst>
        </c:ser>
        <c:ser>
          <c:idx val="1"/>
          <c:order val="1"/>
          <c:tx>
            <c:strRef>
              <c:f>SM!$C$8</c:f>
              <c:strCache>
                <c:ptCount val="1"/>
                <c:pt idx="0">
                  <c:v>EL_16B</c:v>
                </c:pt>
              </c:strCache>
            </c:strRef>
          </c:tx>
          <c:spPr>
            <a:ln cmpd="sng">
              <a:solidFill>
                <a:srgbClr val="980000">
                  <a:alpha val="100000"/>
                </a:srgbClr>
              </a:solidFill>
              <a:prstDash val="dash"/>
            </a:ln>
          </c:spPr>
          <c:marker>
            <c:symbol val="none"/>
          </c:marker>
          <c:cat>
            <c:numRef>
              <c:f>SM!$A$9:$A$18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SM!$C$9:$C$18</c:f>
              <c:numCache>
                <c:formatCode>General</c:formatCode>
                <c:ptCount val="10"/>
                <c:pt idx="0">
                  <c:v>8.9559999999999995</c:v>
                </c:pt>
                <c:pt idx="1">
                  <c:v>9.9015056179775289</c:v>
                </c:pt>
                <c:pt idx="2">
                  <c:v>10.952067415730337</c:v>
                </c:pt>
                <c:pt idx="3">
                  <c:v>12.002629213483146</c:v>
                </c:pt>
                <c:pt idx="4">
                  <c:v>13.053191011235956</c:v>
                </c:pt>
                <c:pt idx="5">
                  <c:v>14.103752808988766</c:v>
                </c:pt>
                <c:pt idx="6">
                  <c:v>15.154314606741574</c:v>
                </c:pt>
                <c:pt idx="7">
                  <c:v>16.204876404494382</c:v>
                </c:pt>
                <c:pt idx="8">
                  <c:v>17.255438202247191</c:v>
                </c:pt>
                <c:pt idx="9">
                  <c:v>18.306000000000001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8C-41A3-BDE3-B02B4B428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7953444"/>
        <c:axId val="1551120662"/>
      </c:lineChart>
      <c:catAx>
        <c:axId val="16979534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round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551120662"/>
        <c:crosses val="autoZero"/>
        <c:auto val="1"/>
        <c:lblAlgn val="ctr"/>
        <c:lblOffset val="100"/>
        <c:noMultiLvlLbl val="1"/>
      </c:catAx>
      <c:valAx>
        <c:axId val="15511206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latency_host_side (us)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69795344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SM measured 'average_latency' from host side: L= other_time + round * sm_ld_time, and 'estimate_latency' with fitting other_time and sm_ld_time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SM!$B$8</c:f>
              <c:strCache>
                <c:ptCount val="1"/>
                <c:pt idx="0">
                  <c:v>AL_16B</c:v>
                </c:pt>
              </c:strCache>
            </c:strRef>
          </c:tx>
          <c:spPr>
            <a:ln cmpd="sng">
              <a:solidFill>
                <a:srgbClr val="000000">
                  <a:alpha val="100000"/>
                </a:srgbClr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00">
                  <a:alpha val="100000"/>
                </a:srgbClr>
              </a:solidFill>
              <a:ln cmpd="sng">
                <a:solidFill>
                  <a:srgbClr val="000000">
                    <a:alpha val="100000"/>
                  </a:srgbClr>
                </a:solidFill>
              </a:ln>
            </c:spPr>
          </c:marker>
          <c:cat>
            <c:numRef>
              <c:f>SM!$A$9:$A$18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SM!$B$9:$B$18</c:f>
              <c:numCache>
                <c:formatCode>General</c:formatCode>
                <c:ptCount val="10"/>
                <c:pt idx="0">
                  <c:v>8.9559999999999995</c:v>
                </c:pt>
                <c:pt idx="1">
                  <c:v>9.5449999999999999</c:v>
                </c:pt>
                <c:pt idx="2">
                  <c:v>10.803000000000001</c:v>
                </c:pt>
                <c:pt idx="3">
                  <c:v>11.933999999999999</c:v>
                </c:pt>
                <c:pt idx="4">
                  <c:v>12.662000000000001</c:v>
                </c:pt>
                <c:pt idx="5">
                  <c:v>14.519</c:v>
                </c:pt>
                <c:pt idx="6">
                  <c:v>14.61</c:v>
                </c:pt>
                <c:pt idx="7">
                  <c:v>16.187999999999999</c:v>
                </c:pt>
                <c:pt idx="8">
                  <c:v>17.77</c:v>
                </c:pt>
                <c:pt idx="9">
                  <c:v>18.306000000000001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79-4DCA-9792-94A6922A3EB6}"/>
            </c:ext>
          </c:extLst>
        </c:ser>
        <c:ser>
          <c:idx val="1"/>
          <c:order val="1"/>
          <c:tx>
            <c:strRef>
              <c:f>SM!$C$8</c:f>
              <c:strCache>
                <c:ptCount val="1"/>
                <c:pt idx="0">
                  <c:v>EL_16B</c:v>
                </c:pt>
              </c:strCache>
            </c:strRef>
          </c:tx>
          <c:spPr>
            <a:ln cmpd="sng">
              <a:solidFill>
                <a:srgbClr val="980000">
                  <a:alpha val="100000"/>
                </a:srgbClr>
              </a:solidFill>
              <a:prstDash val="dash"/>
            </a:ln>
          </c:spPr>
          <c:marker>
            <c:symbol val="none"/>
          </c:marker>
          <c:cat>
            <c:numRef>
              <c:f>SM!$A$9:$A$18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SM!$C$9:$C$18</c:f>
              <c:numCache>
                <c:formatCode>General</c:formatCode>
                <c:ptCount val="10"/>
                <c:pt idx="0">
                  <c:v>8.9559999999999995</c:v>
                </c:pt>
                <c:pt idx="1">
                  <c:v>9.9015056179775289</c:v>
                </c:pt>
                <c:pt idx="2">
                  <c:v>10.952067415730337</c:v>
                </c:pt>
                <c:pt idx="3">
                  <c:v>12.002629213483146</c:v>
                </c:pt>
                <c:pt idx="4">
                  <c:v>13.053191011235956</c:v>
                </c:pt>
                <c:pt idx="5">
                  <c:v>14.103752808988766</c:v>
                </c:pt>
                <c:pt idx="6">
                  <c:v>15.154314606741574</c:v>
                </c:pt>
                <c:pt idx="7">
                  <c:v>16.204876404494382</c:v>
                </c:pt>
                <c:pt idx="8">
                  <c:v>17.255438202247191</c:v>
                </c:pt>
                <c:pt idx="9">
                  <c:v>18.306000000000001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79-4DCA-9792-94A6922A3EB6}"/>
            </c:ext>
          </c:extLst>
        </c:ser>
        <c:ser>
          <c:idx val="2"/>
          <c:order val="2"/>
          <c:tx>
            <c:strRef>
              <c:f>SM!$G$25</c:f>
              <c:strCache>
                <c:ptCount val="1"/>
                <c:pt idx="0">
                  <c:v>AL_32B</c:v>
                </c:pt>
              </c:strCache>
            </c:strRef>
          </c:tx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0000FF">
                  <a:alpha val="100000"/>
                </a:srgbClr>
              </a:solidFill>
              <a:ln cmpd="sng">
                <a:solidFill>
                  <a:srgbClr val="0000FF">
                    <a:alpha val="100000"/>
                  </a:srgbClr>
                </a:solidFill>
              </a:ln>
            </c:spPr>
          </c:marker>
          <c:cat>
            <c:numRef>
              <c:f>SM!$A$9:$A$18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SM!$G$26:$G$35</c:f>
              <c:numCache>
                <c:formatCode>General</c:formatCode>
                <c:ptCount val="10"/>
                <c:pt idx="0">
                  <c:v>8.8989999999999991</c:v>
                </c:pt>
                <c:pt idx="1">
                  <c:v>10.645</c:v>
                </c:pt>
                <c:pt idx="2">
                  <c:v>10.769</c:v>
                </c:pt>
                <c:pt idx="3">
                  <c:v>12.592000000000001</c:v>
                </c:pt>
                <c:pt idx="4">
                  <c:v>12.746</c:v>
                </c:pt>
                <c:pt idx="5">
                  <c:v>14.445</c:v>
                </c:pt>
                <c:pt idx="6">
                  <c:v>16.12</c:v>
                </c:pt>
                <c:pt idx="7">
                  <c:v>16.196999999999999</c:v>
                </c:pt>
                <c:pt idx="8">
                  <c:v>18.195</c:v>
                </c:pt>
                <c:pt idx="9">
                  <c:v>19.766999999999999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79-4DCA-9792-94A6922A3EB6}"/>
            </c:ext>
          </c:extLst>
        </c:ser>
        <c:ser>
          <c:idx val="3"/>
          <c:order val="3"/>
          <c:tx>
            <c:strRef>
              <c:f>SM!$L$25</c:f>
              <c:strCache>
                <c:ptCount val="1"/>
                <c:pt idx="0">
                  <c:v>EL_32B</c:v>
                </c:pt>
              </c:strCache>
            </c:strRef>
          </c:tx>
          <c:spPr>
            <a:ln cmpd="sng">
              <a:solidFill>
                <a:srgbClr val="0000FF">
                  <a:alpha val="100000"/>
                </a:srgbClr>
              </a:solidFill>
              <a:prstDash val="dash"/>
            </a:ln>
          </c:spPr>
          <c:marker>
            <c:symbol val="none"/>
          </c:marker>
          <c:cat>
            <c:numRef>
              <c:f>SM!$A$9:$A$18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SM!$L$26:$L$35</c:f>
              <c:numCache>
                <c:formatCode>General</c:formatCode>
                <c:ptCount val="10"/>
                <c:pt idx="0">
                  <c:v>8.6497943201144505</c:v>
                </c:pt>
                <c:pt idx="1">
                  <c:v>9.7493260915196647</c:v>
                </c:pt>
                <c:pt idx="2">
                  <c:v>10.971028059747679</c:v>
                </c:pt>
                <c:pt idx="3">
                  <c:v>12.192730027975696</c:v>
                </c:pt>
                <c:pt idx="4">
                  <c:v>13.41443199620371</c:v>
                </c:pt>
                <c:pt idx="5">
                  <c:v>14.636133964431727</c:v>
                </c:pt>
                <c:pt idx="6">
                  <c:v>15.857835932659743</c:v>
                </c:pt>
                <c:pt idx="7">
                  <c:v>17.079537900887757</c:v>
                </c:pt>
                <c:pt idx="8">
                  <c:v>18.301239869115776</c:v>
                </c:pt>
                <c:pt idx="9">
                  <c:v>19.52294183734379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79-4DCA-9792-94A6922A3EB6}"/>
            </c:ext>
          </c:extLst>
        </c:ser>
        <c:ser>
          <c:idx val="4"/>
          <c:order val="4"/>
          <c:tx>
            <c:strRef>
              <c:f>SM!$B$38</c:f>
              <c:strCache>
                <c:ptCount val="1"/>
                <c:pt idx="0">
                  <c:v>AL_64B</c:v>
                </c:pt>
              </c:strCache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9900FF">
                  <a:alpha val="100000"/>
                </a:srgbClr>
              </a:solidFill>
              <a:ln cmpd="sng">
                <a:solidFill>
                  <a:srgbClr val="9900FF">
                    <a:alpha val="100000"/>
                  </a:srgbClr>
                </a:solidFill>
              </a:ln>
            </c:spPr>
          </c:marker>
          <c:cat>
            <c:numRef>
              <c:f>SM!$A$9:$A$18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SM!$B$39:$B$48</c:f>
              <c:numCache>
                <c:formatCode>General</c:formatCode>
                <c:ptCount val="10"/>
                <c:pt idx="0">
                  <c:v>8.9420000000000002</c:v>
                </c:pt>
                <c:pt idx="1">
                  <c:v>8.94</c:v>
                </c:pt>
                <c:pt idx="2">
                  <c:v>10.683999999999999</c:v>
                </c:pt>
                <c:pt idx="3">
                  <c:v>12.65</c:v>
                </c:pt>
                <c:pt idx="4">
                  <c:v>13.275</c:v>
                </c:pt>
                <c:pt idx="5">
                  <c:v>14.744999999999999</c:v>
                </c:pt>
                <c:pt idx="6">
                  <c:v>16.071000000000002</c:v>
                </c:pt>
                <c:pt idx="7">
                  <c:v>18.052</c:v>
                </c:pt>
                <c:pt idx="8">
                  <c:v>19.827999999999999</c:v>
                </c:pt>
                <c:pt idx="9">
                  <c:v>20.050999999999998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79-4DCA-9792-94A6922A3EB6}"/>
            </c:ext>
          </c:extLst>
        </c:ser>
        <c:ser>
          <c:idx val="5"/>
          <c:order val="5"/>
          <c:tx>
            <c:strRef>
              <c:f>SM!$I$38</c:f>
              <c:strCache>
                <c:ptCount val="1"/>
                <c:pt idx="0">
                  <c:v>EL_64B</c:v>
                </c:pt>
              </c:strCache>
            </c:strRef>
          </c:tx>
          <c:spPr>
            <a:ln cmpd="sng">
              <a:solidFill>
                <a:srgbClr val="FF00FF">
                  <a:alpha val="100000"/>
                </a:srgbClr>
              </a:solidFill>
              <a:prstDash val="dash"/>
            </a:ln>
          </c:spPr>
          <c:marker>
            <c:symbol val="none"/>
          </c:marker>
          <c:cat>
            <c:numRef>
              <c:f>SM!$A$9:$A$18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SM!$I$39:$I$48</c:f>
              <c:numCache>
                <c:formatCode>General</c:formatCode>
                <c:ptCount val="10"/>
                <c:pt idx="0">
                  <c:v>8.9420000000000002</c:v>
                </c:pt>
                <c:pt idx="1">
                  <c:v>10.06538202247191</c:v>
                </c:pt>
                <c:pt idx="2">
                  <c:v>11.31358426966292</c:v>
                </c:pt>
                <c:pt idx="3">
                  <c:v>12.561786516853932</c:v>
                </c:pt>
                <c:pt idx="4">
                  <c:v>13.809988764044942</c:v>
                </c:pt>
                <c:pt idx="5">
                  <c:v>15.058191011235953</c:v>
                </c:pt>
                <c:pt idx="6">
                  <c:v>16.306393258426965</c:v>
                </c:pt>
                <c:pt idx="7">
                  <c:v>17.554595505617975</c:v>
                </c:pt>
                <c:pt idx="8">
                  <c:v>18.802797752808985</c:v>
                </c:pt>
                <c:pt idx="9">
                  <c:v>20.050999999999998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79-4DCA-9792-94A6922A3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449881"/>
        <c:axId val="2100915076"/>
      </c:lineChart>
      <c:catAx>
        <c:axId val="14714498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round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2100915076"/>
        <c:crosses val="autoZero"/>
        <c:auto val="1"/>
        <c:lblAlgn val="ctr"/>
        <c:lblOffset val="100"/>
        <c:noMultiLvlLbl val="1"/>
      </c:catAx>
      <c:valAx>
        <c:axId val="21009150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latency_host_side (us)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47144988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dma vs sm in threads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SM!$B$73</c:f>
              <c:strCache>
                <c:ptCount val="1"/>
                <c:pt idx="0">
                  <c:v>dma_latency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SM!$A$74:$A$81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</c:numCache>
            </c:numRef>
          </c:cat>
          <c:val>
            <c:numRef>
              <c:f>SM!$B$74:$B$81</c:f>
              <c:numCache>
                <c:formatCode>General</c:formatCode>
                <c:ptCount val="8"/>
                <c:pt idx="0">
                  <c:v>1.1259348275862069</c:v>
                </c:pt>
                <c:pt idx="1">
                  <c:v>1.6860748275862067</c:v>
                </c:pt>
                <c:pt idx="2">
                  <c:v>3.461324827586207</c:v>
                </c:pt>
                <c:pt idx="3">
                  <c:v>7.0030748275862074</c:v>
                </c:pt>
                <c:pt idx="4">
                  <c:v>14.090224827586207</c:v>
                </c:pt>
                <c:pt idx="5">
                  <c:v>28.356544827586209</c:v>
                </c:pt>
                <c:pt idx="6">
                  <c:v>56.615264827586209</c:v>
                </c:pt>
                <c:pt idx="7">
                  <c:v>113.31417482758621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17-48AC-AFEC-3DDE94119AD1}"/>
            </c:ext>
          </c:extLst>
        </c:ser>
        <c:ser>
          <c:idx val="1"/>
          <c:order val="1"/>
          <c:tx>
            <c:strRef>
              <c:f>SM!$E$59</c:f>
              <c:strCache>
                <c:ptCount val="1"/>
                <c:pt idx="0">
                  <c:v>sm_latency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SM!$A$74:$A$81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</c:numCache>
            </c:numRef>
          </c:cat>
          <c:val>
            <c:numRef>
              <c:f>SM!$E$60:$E$67</c:f>
              <c:numCache>
                <c:formatCode>General</c:formatCode>
                <c:ptCount val="8"/>
                <c:pt idx="0">
                  <c:v>0.15371883827160496</c:v>
                </c:pt>
                <c:pt idx="1">
                  <c:v>0.17040883827160497</c:v>
                </c:pt>
                <c:pt idx="2">
                  <c:v>0.25049883827160491</c:v>
                </c:pt>
                <c:pt idx="3">
                  <c:v>0.76839883827160493</c:v>
                </c:pt>
                <c:pt idx="4">
                  <c:v>1.9778888382716047</c:v>
                </c:pt>
                <c:pt idx="5">
                  <c:v>5.8857588382716042</c:v>
                </c:pt>
                <c:pt idx="6">
                  <c:v>15.682118838271604</c:v>
                </c:pt>
                <c:pt idx="7">
                  <c:v>53.809248838271607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17-48AC-AFEC-3DDE94119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5416850"/>
        <c:axId val="615516126"/>
      </c:lineChart>
      <c:catAx>
        <c:axId val="8654168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615516126"/>
        <c:crosses val="autoZero"/>
        <c:auto val="1"/>
        <c:lblAlgn val="ctr"/>
        <c:lblOffset val="100"/>
        <c:noMultiLvlLbl val="1"/>
      </c:catAx>
      <c:valAx>
        <c:axId val="6155161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dma_latency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86541685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thread=10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SM!$K$88</c:f>
              <c:strCache>
                <c:ptCount val="1"/>
                <c:pt idx="0">
                  <c:v>average_latency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SM!$J$89:$J$96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</c:numCache>
            </c:numRef>
          </c:cat>
          <c:val>
            <c:numRef>
              <c:f>SM!$K$89:$K$96</c:f>
              <c:numCache>
                <c:formatCode>General</c:formatCode>
                <c:ptCount val="8"/>
                <c:pt idx="0">
                  <c:v>27.832000000000001</c:v>
                </c:pt>
                <c:pt idx="1">
                  <c:v>26.169</c:v>
                </c:pt>
                <c:pt idx="2">
                  <c:v>26.57</c:v>
                </c:pt>
                <c:pt idx="3">
                  <c:v>27.6</c:v>
                </c:pt>
                <c:pt idx="4">
                  <c:v>35.517000000000003</c:v>
                </c:pt>
                <c:pt idx="5">
                  <c:v>56.671999999999997</c:v>
                </c:pt>
                <c:pt idx="6">
                  <c:v>102.157</c:v>
                </c:pt>
                <c:pt idx="7">
                  <c:v>192.94900000000001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61-4E90-BEE3-4E3A1138B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388254"/>
        <c:axId val="777425504"/>
      </c:lineChart>
      <c:catAx>
        <c:axId val="17783882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round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777425504"/>
        <c:crosses val="autoZero"/>
        <c:auto val="1"/>
        <c:lblAlgn val="ctr"/>
        <c:lblOffset val="100"/>
        <c:noMultiLvlLbl val="1"/>
      </c:catAx>
      <c:valAx>
        <c:axId val="7774255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average_latency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77838825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thread=3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SM!$B$106</c:f>
              <c:strCache>
                <c:ptCount val="1"/>
                <c:pt idx="0">
                  <c:v>average_latency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SM!$A$107:$A$114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</c:numCache>
            </c:numRef>
          </c:cat>
          <c:val>
            <c:numRef>
              <c:f>SM!$B$107:$B$114</c:f>
              <c:numCache>
                <c:formatCode>General</c:formatCode>
                <c:ptCount val="8"/>
                <c:pt idx="0">
                  <c:v>14.19</c:v>
                </c:pt>
                <c:pt idx="1">
                  <c:v>15.09</c:v>
                </c:pt>
                <c:pt idx="2">
                  <c:v>16.809999999999999</c:v>
                </c:pt>
                <c:pt idx="3">
                  <c:v>22.035</c:v>
                </c:pt>
                <c:pt idx="4">
                  <c:v>33.774000000000001</c:v>
                </c:pt>
                <c:pt idx="5">
                  <c:v>55.094000000000001</c:v>
                </c:pt>
                <c:pt idx="6">
                  <c:v>101.11</c:v>
                </c:pt>
                <c:pt idx="7">
                  <c:v>190.96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33-4756-97C7-CB0E7E599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628446"/>
        <c:axId val="1605694984"/>
      </c:lineChart>
      <c:catAx>
        <c:axId val="20786284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round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605694984"/>
        <c:crosses val="autoZero"/>
        <c:auto val="1"/>
        <c:lblAlgn val="ctr"/>
        <c:lblOffset val="100"/>
        <c:noMultiLvlLbl val="1"/>
      </c:catAx>
      <c:valAx>
        <c:axId val="16056949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average_latency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207862844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thread=6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SM!$F$106</c:f>
              <c:strCache>
                <c:ptCount val="1"/>
                <c:pt idx="0">
                  <c:v>average_latency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SM!$E$107:$E$114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</c:numCache>
            </c:numRef>
          </c:cat>
          <c:val>
            <c:numRef>
              <c:f>SM!$F$107:$F$114</c:f>
              <c:numCache>
                <c:formatCode>General</c:formatCode>
                <c:ptCount val="8"/>
                <c:pt idx="0">
                  <c:v>17.033000000000001</c:v>
                </c:pt>
                <c:pt idx="1">
                  <c:v>18.423999999999999</c:v>
                </c:pt>
                <c:pt idx="2">
                  <c:v>19.135000000000002</c:v>
                </c:pt>
                <c:pt idx="3">
                  <c:v>23.536999999999999</c:v>
                </c:pt>
                <c:pt idx="4">
                  <c:v>33.216000000000001</c:v>
                </c:pt>
                <c:pt idx="5">
                  <c:v>55.031999999999996</c:v>
                </c:pt>
                <c:pt idx="6">
                  <c:v>102.07599999999999</c:v>
                </c:pt>
                <c:pt idx="7">
                  <c:v>191.01900000000001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7F-4829-A3B6-038798A66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158988"/>
        <c:axId val="1054301889"/>
      </c:lineChart>
      <c:catAx>
        <c:axId val="15791589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round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054301889"/>
        <c:crosses val="autoZero"/>
        <c:auto val="1"/>
        <c:lblAlgn val="ctr"/>
        <c:lblOffset val="100"/>
        <c:noMultiLvlLbl val="1"/>
      </c:catAx>
      <c:valAx>
        <c:axId val="10543018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average_latency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57915898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lang="en-US" b="0">
                <a:solidFill>
                  <a:srgbClr val="000000"/>
                </a:solidFill>
                <a:latin typeface="+mn-lt"/>
              </a:rPr>
              <a:t>DMA read from DPU to Host: latency and throughput</a:t>
            </a:r>
          </a:p>
        </c:rich>
      </c:tx>
      <c:layout>
        <c:manualLayout>
          <c:xMode val="edge"/>
          <c:yMode val="edge"/>
          <c:x val="3.238304093567252E-2"/>
          <c:y val="0.05"/>
        </c:manualLayout>
      </c:layout>
      <c:overlay val="0"/>
    </c:title>
    <c:autoTitleDeleted val="0"/>
    <c:plotArea>
      <c:layout/>
      <c:barChart>
        <c:barDir val="col"/>
        <c:grouping val="clustered"/>
        <c:varyColors val="1"/>
        <c:ser>
          <c:idx val="1"/>
          <c:order val="1"/>
          <c:tx>
            <c:v>throughput (MB/s)</c:v>
          </c:tx>
          <c:spPr>
            <a:solidFill>
              <a:srgbClr val="98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DMA!$A$43:$A$52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DMA!$D$43:$D$52</c:f>
              <c:numCache>
                <c:formatCode>General</c:formatCode>
                <c:ptCount val="10"/>
                <c:pt idx="0">
                  <c:v>6.9592871694571654</c:v>
                </c:pt>
                <c:pt idx="1">
                  <c:v>13.910960861511235</c:v>
                </c:pt>
                <c:pt idx="2">
                  <c:v>27.645496976990454</c:v>
                </c:pt>
                <c:pt idx="3">
                  <c:v>55.562795664580207</c:v>
                </c:pt>
                <c:pt idx="4">
                  <c:v>108.9631703161744</c:v>
                </c:pt>
                <c:pt idx="5">
                  <c:v>205.97549631401026</c:v>
                </c:pt>
                <c:pt idx="6">
                  <c:v>396.0461894959418</c:v>
                </c:pt>
                <c:pt idx="7">
                  <c:v>742.69540121368516</c:v>
                </c:pt>
                <c:pt idx="8">
                  <c:v>1263.5945343000558</c:v>
                </c:pt>
                <c:pt idx="9">
                  <c:v>1963.6406341546283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E13-4E7A-88BF-88F3F4209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7664038"/>
        <c:axId val="1793960646"/>
      </c:barChart>
      <c:lineChart>
        <c:grouping val="standard"/>
        <c:varyColors val="0"/>
        <c:ser>
          <c:idx val="0"/>
          <c:order val="0"/>
          <c:tx>
            <c:v>actual_latency (us)</c:v>
          </c:tx>
          <c:spPr>
            <a:ln cmpd="sng">
              <a:solidFill>
                <a:srgbClr val="00000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DMA!$A$43:$A$52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DMA!$C$43:$C$52</c:f>
              <c:numCache>
                <c:formatCode>General</c:formatCode>
                <c:ptCount val="10"/>
                <c:pt idx="0">
                  <c:v>0.54814482758620686</c:v>
                </c:pt>
                <c:pt idx="1">
                  <c:v>0.54844482758620683</c:v>
                </c:pt>
                <c:pt idx="2">
                  <c:v>0.55194482758620689</c:v>
                </c:pt>
                <c:pt idx="3">
                  <c:v>0.54924482758620685</c:v>
                </c:pt>
                <c:pt idx="4">
                  <c:v>0.56014482758620687</c:v>
                </c:pt>
                <c:pt idx="5">
                  <c:v>0.59264482758620685</c:v>
                </c:pt>
                <c:pt idx="6">
                  <c:v>0.61644482758620678</c:v>
                </c:pt>
                <c:pt idx="7">
                  <c:v>0.65744482758620693</c:v>
                </c:pt>
                <c:pt idx="8">
                  <c:v>0.77284482758620687</c:v>
                </c:pt>
                <c:pt idx="9">
                  <c:v>0.99464482758620687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13-4E7A-88BF-88F3F4209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6595197"/>
        <c:axId val="1358322464"/>
      </c:lineChart>
      <c:catAx>
        <c:axId val="11365951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dma_width（B）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358322464"/>
        <c:crosses val="autoZero"/>
        <c:auto val="1"/>
        <c:lblAlgn val="ctr"/>
        <c:lblOffset val="100"/>
        <c:noMultiLvlLbl val="1"/>
      </c:catAx>
      <c:valAx>
        <c:axId val="1358322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latency_dpu_side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136595197"/>
        <c:crosses val="autoZero"/>
        <c:crossBetween val="between"/>
      </c:valAx>
      <c:catAx>
        <c:axId val="121766403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93960646"/>
        <c:crosses val="autoZero"/>
        <c:auto val="1"/>
        <c:lblAlgn val="ctr"/>
        <c:lblOffset val="100"/>
        <c:noMultiLvlLbl val="1"/>
      </c:catAx>
      <c:valAx>
        <c:axId val="1793960646"/>
        <c:scaling>
          <c:orientation val="minMax"/>
          <c:max val="10000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throughput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217664038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thread=12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SM!$J$106</c:f>
              <c:strCache>
                <c:ptCount val="1"/>
                <c:pt idx="0">
                  <c:v>average_latency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SM!$I$107:$I$114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</c:numCache>
            </c:numRef>
          </c:cat>
          <c:val>
            <c:numRef>
              <c:f>SM!$J$107:$J$114</c:f>
              <c:numCache>
                <c:formatCode>General</c:formatCode>
                <c:ptCount val="8"/>
                <c:pt idx="0">
                  <c:v>28.952999999999999</c:v>
                </c:pt>
                <c:pt idx="1">
                  <c:v>29.576000000000001</c:v>
                </c:pt>
                <c:pt idx="2">
                  <c:v>30.651</c:v>
                </c:pt>
                <c:pt idx="3">
                  <c:v>31.631</c:v>
                </c:pt>
                <c:pt idx="4">
                  <c:v>42.244</c:v>
                </c:pt>
                <c:pt idx="5">
                  <c:v>59.24</c:v>
                </c:pt>
                <c:pt idx="6">
                  <c:v>103.265</c:v>
                </c:pt>
                <c:pt idx="7">
                  <c:v>193.578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35-4FCE-9238-C451C5DE0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454600"/>
        <c:axId val="686252266"/>
      </c:lineChart>
      <c:catAx>
        <c:axId val="409454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round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686252266"/>
        <c:crosses val="autoZero"/>
        <c:auto val="1"/>
        <c:lblAlgn val="ctr"/>
        <c:lblOffset val="100"/>
        <c:noMultiLvlLbl val="1"/>
      </c:catAx>
      <c:valAx>
        <c:axId val="6862522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average_latency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40945460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thread=24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SM!$M$106</c:f>
              <c:strCache>
                <c:ptCount val="1"/>
                <c:pt idx="0">
                  <c:v>average_latency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SM!$L$107:$L$115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</c:numCache>
            </c:numRef>
          </c:cat>
          <c:val>
            <c:numRef>
              <c:f>SM!$M$107:$M$115</c:f>
              <c:numCache>
                <c:formatCode>General</c:formatCode>
                <c:ptCount val="9"/>
                <c:pt idx="0">
                  <c:v>85.78</c:v>
                </c:pt>
                <c:pt idx="1">
                  <c:v>86.066000000000003</c:v>
                </c:pt>
                <c:pt idx="2">
                  <c:v>84.555000000000007</c:v>
                </c:pt>
                <c:pt idx="3">
                  <c:v>85.456000000000003</c:v>
                </c:pt>
                <c:pt idx="4">
                  <c:v>87.295000000000002</c:v>
                </c:pt>
                <c:pt idx="5">
                  <c:v>88.614000000000004</c:v>
                </c:pt>
                <c:pt idx="6">
                  <c:v>120.40300000000001</c:v>
                </c:pt>
                <c:pt idx="7">
                  <c:v>215.69300000000001</c:v>
                </c:pt>
                <c:pt idx="8">
                  <c:v>413.596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24-489F-9576-7EC8E1B5D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0779130"/>
        <c:axId val="772825452"/>
      </c:lineChart>
      <c:catAx>
        <c:axId val="8407791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772825452"/>
        <c:crosses val="autoZero"/>
        <c:auto val="1"/>
        <c:lblAlgn val="ctr"/>
        <c:lblOffset val="100"/>
        <c:noMultiLvlLbl val="1"/>
      </c:catAx>
      <c:valAx>
        <c:axId val="7728254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84077913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thread=48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SM!$P$106</c:f>
              <c:strCache>
                <c:ptCount val="1"/>
                <c:pt idx="0">
                  <c:v>average_latency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SM!$O$107:$O$117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</c:numCache>
            </c:numRef>
          </c:cat>
          <c:val>
            <c:numRef>
              <c:f>SM!$P$107:$P$117</c:f>
              <c:numCache>
                <c:formatCode>General</c:formatCode>
                <c:ptCount val="11"/>
                <c:pt idx="0">
                  <c:v>217.215</c:v>
                </c:pt>
                <c:pt idx="1">
                  <c:v>217.79400000000001</c:v>
                </c:pt>
                <c:pt idx="2">
                  <c:v>216.48099999999999</c:v>
                </c:pt>
                <c:pt idx="5">
                  <c:v>213.23</c:v>
                </c:pt>
                <c:pt idx="6">
                  <c:v>222.29499999999999</c:v>
                </c:pt>
                <c:pt idx="7">
                  <c:v>243.529</c:v>
                </c:pt>
                <c:pt idx="8">
                  <c:v>440.66800000000001</c:v>
                </c:pt>
                <c:pt idx="9">
                  <c:v>851.68799999999999</c:v>
                </c:pt>
                <c:pt idx="10">
                  <c:v>1684.471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A2-45B1-820A-4E58F6A02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3262815"/>
        <c:axId val="1201966184"/>
      </c:lineChart>
      <c:catAx>
        <c:axId val="843262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201966184"/>
        <c:crosses val="autoZero"/>
        <c:auto val="1"/>
        <c:lblAlgn val="ctr"/>
        <c:lblOffset val="100"/>
        <c:noMultiLvlLbl val="1"/>
      </c:catAx>
      <c:valAx>
        <c:axId val="12019661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84326281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thread=96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SM!$S$106</c:f>
              <c:strCache>
                <c:ptCount val="1"/>
                <c:pt idx="0">
                  <c:v>average_latency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SM!$R$107:$R$117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</c:numCache>
            </c:numRef>
          </c:cat>
          <c:val>
            <c:numRef>
              <c:f>SM!$S$107:$S$117</c:f>
              <c:numCache>
                <c:formatCode>General</c:formatCode>
                <c:ptCount val="11"/>
                <c:pt idx="6">
                  <c:v>582.78800000000001</c:v>
                </c:pt>
                <c:pt idx="7">
                  <c:v>611.678</c:v>
                </c:pt>
                <c:pt idx="8">
                  <c:v>837.39499999999998</c:v>
                </c:pt>
                <c:pt idx="9">
                  <c:v>1668.991</c:v>
                </c:pt>
                <c:pt idx="10">
                  <c:v>3333.761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8D-40AB-A798-160F2800E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397599"/>
        <c:axId val="1526768310"/>
      </c:lineChart>
      <c:catAx>
        <c:axId val="4913975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526768310"/>
        <c:crosses val="autoZero"/>
        <c:auto val="1"/>
        <c:lblAlgn val="ctr"/>
        <c:lblOffset val="100"/>
        <c:noMultiLvlLbl val="1"/>
      </c:catAx>
      <c:valAx>
        <c:axId val="15267683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49139759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thread=192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SM!$V$106</c:f>
              <c:strCache>
                <c:ptCount val="1"/>
                <c:pt idx="0">
                  <c:v>average_latency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SM!$U$107:$U$117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</c:numCache>
            </c:numRef>
          </c:cat>
          <c:val>
            <c:numRef>
              <c:f>SM!$V$107:$V$117</c:f>
              <c:numCache>
                <c:formatCode>General</c:formatCode>
                <c:ptCount val="11"/>
                <c:pt idx="7">
                  <c:v>1582.7529999999999</c:v>
                </c:pt>
                <c:pt idx="8">
                  <c:v>1674.787</c:v>
                </c:pt>
                <c:pt idx="9">
                  <c:v>3338.232</c:v>
                </c:pt>
                <c:pt idx="10">
                  <c:v>6665.1220000000003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F7-4865-B9E4-92917956C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561319"/>
        <c:axId val="1906568348"/>
      </c:lineChart>
      <c:catAx>
        <c:axId val="1975613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906568348"/>
        <c:crosses val="autoZero"/>
        <c:auto val="1"/>
        <c:lblAlgn val="ctr"/>
        <c:lblOffset val="100"/>
        <c:noMultiLvlLbl val="1"/>
      </c:catAx>
      <c:valAx>
        <c:axId val="19065683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9756131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thread=384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SM!$Y$106</c:f>
              <c:strCache>
                <c:ptCount val="1"/>
                <c:pt idx="0">
                  <c:v>average_latency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SM!$X$107:$X$117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</c:numCache>
            </c:numRef>
          </c:cat>
          <c:val>
            <c:numRef>
              <c:f>SM!$Y$107:$Y$117</c:f>
              <c:numCache>
                <c:formatCode>General</c:formatCode>
                <c:ptCount val="11"/>
                <c:pt idx="8">
                  <c:v>5345.5240000000003</c:v>
                </c:pt>
                <c:pt idx="9">
                  <c:v>6610.2250000000004</c:v>
                </c:pt>
                <c:pt idx="10">
                  <c:v>13088.894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E8-40B9-A0F3-EAB0667F1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30220"/>
        <c:axId val="1082609578"/>
      </c:lineChart>
      <c:catAx>
        <c:axId val="361302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082609578"/>
        <c:crosses val="autoZero"/>
        <c:auto val="1"/>
        <c:lblAlgn val="ctr"/>
        <c:lblOffset val="100"/>
        <c:noMultiLvlLbl val="1"/>
      </c:catAx>
      <c:valAx>
        <c:axId val="10826095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3613022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sm_latency与thread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SM!$B$120</c:f>
              <c:strCache>
                <c:ptCount val="1"/>
                <c:pt idx="0">
                  <c:v>sm_latency</c:v>
                </c:pt>
              </c:strCache>
            </c:strRef>
          </c:tx>
          <c:spPr>
            <a:ln cmpd="sng">
              <a:solidFill>
                <a:srgbClr val="98000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SM!$A$121:$A$128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</c:numCache>
            </c:numRef>
          </c:cat>
          <c:val>
            <c:numRef>
              <c:f>SM!$B$121:$B$128</c:f>
              <c:numCache>
                <c:formatCode>General</c:formatCode>
                <c:ptCount val="8"/>
                <c:pt idx="0">
                  <c:v>0.14044354838709677</c:v>
                </c:pt>
                <c:pt idx="1">
                  <c:v>0.13861612903225809</c:v>
                </c:pt>
                <c:pt idx="2">
                  <c:v>0.13495583329999999</c:v>
                </c:pt>
                <c:pt idx="3">
                  <c:v>0.15270468749999999</c:v>
                </c:pt>
                <c:pt idx="4">
                  <c:v>0.16081941964285715</c:v>
                </c:pt>
                <c:pt idx="5">
                  <c:v>0.32504765624999998</c:v>
                </c:pt>
                <c:pt idx="6">
                  <c:v>0.64978320312500004</c:v>
                </c:pt>
                <c:pt idx="7">
                  <c:v>1.2653650390625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6F-4630-A362-445CA5A84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277673"/>
        <c:axId val="223070678"/>
      </c:lineChart>
      <c:catAx>
        <c:axId val="5302776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223070678"/>
        <c:crosses val="autoZero"/>
        <c:auto val="1"/>
        <c:lblAlgn val="ctr"/>
        <c:lblOffset val="100"/>
        <c:noMultiLvlLbl val="1"/>
      </c:catAx>
      <c:valAx>
        <c:axId val="2230706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sm_latency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53027767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Host-side FTL bare performance test: varying number of simultaneous requests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host_ftl!$B$4</c:f>
              <c:strCache>
                <c:ptCount val="1"/>
                <c:pt idx="0">
                  <c:v>avg_latency(us)</c:v>
                </c:pt>
              </c:strCache>
            </c:strRef>
          </c:tx>
          <c:spPr>
            <a:ln cmpd="sng">
              <a:solidFill>
                <a:srgbClr val="00000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000000">
                  <a:alpha val="100000"/>
                </a:srgbClr>
              </a:solidFill>
              <a:ln cmpd="sng">
                <a:solidFill>
                  <a:srgbClr val="000000">
                    <a:alpha val="100000"/>
                  </a:srgbClr>
                </a:solidFill>
              </a:ln>
            </c:spPr>
          </c:marker>
          <c:cat>
            <c:numRef>
              <c:f>host_ftl!$A$5:$A$12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</c:numCache>
            </c:numRef>
          </c:cat>
          <c:val>
            <c:numRef>
              <c:f>host_ftl!$B$5:$B$12</c:f>
              <c:numCache>
                <c:formatCode>General</c:formatCode>
                <c:ptCount val="8"/>
                <c:pt idx="0">
                  <c:v>0.22600000000000001</c:v>
                </c:pt>
                <c:pt idx="1">
                  <c:v>0.23499999999999999</c:v>
                </c:pt>
                <c:pt idx="2">
                  <c:v>0.23799999999999999</c:v>
                </c:pt>
                <c:pt idx="3">
                  <c:v>0.23799999999999999</c:v>
                </c:pt>
                <c:pt idx="4">
                  <c:v>0.23400000000000001</c:v>
                </c:pt>
                <c:pt idx="5">
                  <c:v>0.249</c:v>
                </c:pt>
                <c:pt idx="6">
                  <c:v>0.49199999999999999</c:v>
                </c:pt>
                <c:pt idx="7">
                  <c:v>0.90500000000000003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C1-4481-9FDD-2FA6A1FF2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809835"/>
        <c:axId val="188882198"/>
      </c:lineChart>
      <c:catAx>
        <c:axId val="3678098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88882198"/>
        <c:crosses val="autoZero"/>
        <c:auto val="1"/>
        <c:lblAlgn val="ctr"/>
        <c:lblOffset val="100"/>
        <c:noMultiLvlLbl val="1"/>
      </c:catAx>
      <c:valAx>
        <c:axId val="1888821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avg_latency(us)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36780983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BW(MB/s)与numjobs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host_ftl!$B$31</c:f>
              <c:strCache>
                <c:ptCount val="1"/>
                <c:pt idx="0">
                  <c:v>BW(MB/s)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host_ftl!$A$32:$A$40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  <c:pt idx="6">
                  <c:v>96</c:v>
                </c:pt>
                <c:pt idx="7">
                  <c:v>192</c:v>
                </c:pt>
                <c:pt idx="8">
                  <c:v>384</c:v>
                </c:pt>
              </c:numCache>
            </c:numRef>
          </c:cat>
          <c:val>
            <c:numRef>
              <c:f>host_ftl!$B$32:$B$40</c:f>
              <c:numCache>
                <c:formatCode>General</c:formatCode>
                <c:ptCount val="9"/>
                <c:pt idx="0">
                  <c:v>28.6</c:v>
                </c:pt>
                <c:pt idx="1">
                  <c:v>87.1</c:v>
                </c:pt>
                <c:pt idx="2">
                  <c:v>167</c:v>
                </c:pt>
                <c:pt idx="3">
                  <c:v>306</c:v>
                </c:pt>
                <c:pt idx="4">
                  <c:v>470</c:v>
                </c:pt>
                <c:pt idx="5">
                  <c:v>522</c:v>
                </c:pt>
                <c:pt idx="6">
                  <c:v>521</c:v>
                </c:pt>
                <c:pt idx="7">
                  <c:v>521</c:v>
                </c:pt>
                <c:pt idx="8">
                  <c:v>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44-4CAB-805F-BE1DB1815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6400658"/>
        <c:axId val="1589056511"/>
      </c:lineChart>
      <c:catAx>
        <c:axId val="9964006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numjobs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589056511"/>
        <c:crosses val="autoZero"/>
        <c:auto val="1"/>
        <c:lblAlgn val="ctr"/>
        <c:lblOffset val="100"/>
        <c:noMultiLvlLbl val="1"/>
      </c:catAx>
      <c:valAx>
        <c:axId val="15890565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BW(MB/s)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99640065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pPr lvl="0">
              <a:defRPr sz="3000" b="0">
                <a:solidFill>
                  <a:srgbClr val="000000"/>
                </a:solidFill>
                <a:latin typeface="+mn-lt"/>
              </a:defRPr>
            </a:pPr>
            <a:r>
              <a:rPr sz="3000" b="0">
                <a:solidFill>
                  <a:srgbClr val="000000"/>
                </a:solidFill>
                <a:latin typeface="+mn-lt"/>
              </a:rPr>
              <a:t>fio rand_read: bs=4k, iodepth=16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pure fio</c:v>
          </c:tx>
          <c:spPr>
            <a:ln cmpd="sng">
              <a:solidFill>
                <a:srgbClr val="00000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000000">
                  <a:alpha val="100000"/>
                </a:srgbClr>
              </a:solidFill>
              <a:ln cmpd="sng">
                <a:solidFill>
                  <a:srgbClr val="000000">
                    <a:alpha val="100000"/>
                  </a:srgbClr>
                </a:solidFill>
              </a:ln>
            </c:spPr>
          </c:marker>
          <c:cat>
            <c:numRef>
              <c:f>host_ftl!$G$32:$G$40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  <c:pt idx="6">
                  <c:v>96</c:v>
                </c:pt>
                <c:pt idx="7">
                  <c:v>192</c:v>
                </c:pt>
                <c:pt idx="8">
                  <c:v>384</c:v>
                </c:pt>
              </c:numCache>
            </c:numRef>
          </c:cat>
          <c:val>
            <c:numRef>
              <c:f>host_ftl!$I$32:$I$40</c:f>
              <c:numCache>
                <c:formatCode>General</c:formatCode>
                <c:ptCount val="9"/>
                <c:pt idx="0">
                  <c:v>7.3</c:v>
                </c:pt>
                <c:pt idx="1">
                  <c:v>21.9</c:v>
                </c:pt>
                <c:pt idx="2">
                  <c:v>43.2</c:v>
                </c:pt>
                <c:pt idx="3">
                  <c:v>78.599999999999994</c:v>
                </c:pt>
                <c:pt idx="4">
                  <c:v>120</c:v>
                </c:pt>
                <c:pt idx="5">
                  <c:v>134</c:v>
                </c:pt>
                <c:pt idx="6">
                  <c:v>134</c:v>
                </c:pt>
                <c:pt idx="7">
                  <c:v>133</c:v>
                </c:pt>
                <c:pt idx="8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CA-4734-9F28-0D894B5D6740}"/>
            </c:ext>
          </c:extLst>
        </c:ser>
        <c:ser>
          <c:idx val="1"/>
          <c:order val="1"/>
          <c:tx>
            <c:v>fio while host_ftl</c:v>
          </c:tx>
          <c:spPr>
            <a:ln cmpd="sng">
              <a:solidFill>
                <a:srgbClr val="98000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980000">
                  <a:alpha val="100000"/>
                </a:srgbClr>
              </a:solidFill>
              <a:ln cmpd="sng">
                <a:solidFill>
                  <a:srgbClr val="980000">
                    <a:alpha val="100000"/>
                  </a:srgbClr>
                </a:solidFill>
              </a:ln>
            </c:spPr>
          </c:marker>
          <c:cat>
            <c:numRef>
              <c:f>host_ftl!$G$32:$G$40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  <c:pt idx="6">
                  <c:v>96</c:v>
                </c:pt>
                <c:pt idx="7">
                  <c:v>192</c:v>
                </c:pt>
                <c:pt idx="8">
                  <c:v>384</c:v>
                </c:pt>
              </c:numCache>
            </c:numRef>
          </c:cat>
          <c:val>
            <c:numRef>
              <c:f>host_ftl!$I$45:$I$53</c:f>
              <c:numCache>
                <c:formatCode>General</c:formatCode>
                <c:ptCount val="9"/>
                <c:pt idx="0">
                  <c:v>7.25</c:v>
                </c:pt>
                <c:pt idx="1">
                  <c:v>21.7</c:v>
                </c:pt>
                <c:pt idx="2">
                  <c:v>42.3</c:v>
                </c:pt>
                <c:pt idx="3">
                  <c:v>78.3</c:v>
                </c:pt>
                <c:pt idx="4">
                  <c:v>120</c:v>
                </c:pt>
                <c:pt idx="5">
                  <c:v>134</c:v>
                </c:pt>
                <c:pt idx="6">
                  <c:v>134</c:v>
                </c:pt>
                <c:pt idx="7">
                  <c:v>129</c:v>
                </c:pt>
                <c:pt idx="8">
                  <c:v>38.6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CA-4734-9F28-0D894B5D6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148063"/>
        <c:axId val="707693041"/>
      </c:lineChart>
      <c:catAx>
        <c:axId val="507148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2000" b="0">
                    <a:solidFill>
                      <a:srgbClr val="000000"/>
                    </a:solidFill>
                    <a:latin typeface="+mn-lt"/>
                  </a:defRPr>
                </a:pPr>
                <a:r>
                  <a:rPr sz="2000" b="0">
                    <a:solidFill>
                      <a:srgbClr val="000000"/>
                    </a:solidFill>
                    <a:latin typeface="+mn-lt"/>
                  </a:rPr>
                  <a:t>simultaneous 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707693041"/>
        <c:crosses val="autoZero"/>
        <c:auto val="1"/>
        <c:lblAlgn val="ctr"/>
        <c:lblOffset val="100"/>
        <c:noMultiLvlLbl val="1"/>
      </c:catAx>
      <c:valAx>
        <c:axId val="7076930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2000" b="0">
                    <a:solidFill>
                      <a:srgbClr val="000000"/>
                    </a:solidFill>
                    <a:latin typeface="+mn-lt"/>
                  </a:defRPr>
                </a:pPr>
                <a:r>
                  <a:rPr sz="2000" b="0">
                    <a:solidFill>
                      <a:srgbClr val="000000"/>
                    </a:solidFill>
                    <a:latin typeface="+mn-lt"/>
                  </a:rPr>
                  <a:t>kIOPS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507148063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 lvl="0">
              <a:defRPr sz="2000"/>
            </a:pPr>
            <a:endParaRPr lang="zh-CN"/>
          </a:p>
        </c:txPr>
      </c:legendEntry>
      <c:legendEntry>
        <c:idx val="1"/>
        <c:txPr>
          <a:bodyPr/>
          <a:lstStyle/>
          <a:p>
            <a:pPr lvl="0">
              <a:defRPr sz="2000"/>
            </a:pPr>
            <a:endParaRPr lang="zh-CN"/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dma_latency</a:t>
            </a:r>
            <a:r>
              <a:rPr lang="zh-CN" altLang="en-US" b="0">
                <a:solidFill>
                  <a:srgbClr val="757575"/>
                </a:solidFill>
                <a:latin typeface="+mn-lt"/>
              </a:rPr>
              <a:t>与</a:t>
            </a:r>
            <a:r>
              <a:rPr lang="en-US" b="0">
                <a:solidFill>
                  <a:srgbClr val="757575"/>
                </a:solidFill>
                <a:latin typeface="+mn-lt"/>
              </a:rPr>
              <a:t>thread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DMA!$E$86</c:f>
              <c:strCache>
                <c:ptCount val="1"/>
                <c:pt idx="0">
                  <c:v>dma_latency</c:v>
                </c:pt>
              </c:strCache>
            </c:strRef>
          </c:tx>
          <c:spPr>
            <a:ln cmpd="sng">
              <a:solidFill>
                <a:srgbClr val="98000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DMA!$A$87:$A$95</c:f>
              <c:numCache>
                <c:formatCode>General</c:formatCode>
                <c:ptCount val="9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</c:numCache>
            </c:numRef>
          </c:cat>
          <c:val>
            <c:numRef>
              <c:f>DMA!$E$87:$E$95</c:f>
              <c:numCache>
                <c:formatCode>General</c:formatCode>
                <c:ptCount val="9"/>
                <c:pt idx="0">
                  <c:v>1.1259348275862069</c:v>
                </c:pt>
                <c:pt idx="1">
                  <c:v>1.6860748275862067</c:v>
                </c:pt>
                <c:pt idx="2">
                  <c:v>3.461324827586207</c:v>
                </c:pt>
                <c:pt idx="3">
                  <c:v>7.0030748275862074</c:v>
                </c:pt>
                <c:pt idx="4">
                  <c:v>14.090224827586207</c:v>
                </c:pt>
                <c:pt idx="5">
                  <c:v>28.356544827586209</c:v>
                </c:pt>
                <c:pt idx="6">
                  <c:v>56.615264827586209</c:v>
                </c:pt>
                <c:pt idx="7">
                  <c:v>113.31417482758621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BCF-4236-8B94-2CB62A38D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0328700"/>
        <c:axId val="1248785842"/>
      </c:lineChart>
      <c:catAx>
        <c:axId val="18403287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parallel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248785842"/>
        <c:crosses val="autoZero"/>
        <c:auto val="1"/>
        <c:lblAlgn val="ctr"/>
        <c:lblOffset val="100"/>
        <c:noMultiLvlLbl val="1"/>
      </c:catAx>
      <c:valAx>
        <c:axId val="1248785842"/>
        <c:scaling>
          <c:orientation val="minMax"/>
          <c:max val="1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 dma_latency (us)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84032870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num_buckets(num_pilots)与num_keys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pthash!$B$8</c:f>
              <c:strCache>
                <c:ptCount val="1"/>
                <c:pt idx="0">
                  <c:v>num_buckets(num_pilots)</c:v>
                </c:pt>
              </c:strCache>
            </c:strRef>
          </c:tx>
          <c:spPr>
            <a:ln cmpd="sng">
              <a:solidFill>
                <a:srgbClr val="98000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980000">
                  <a:alpha val="100000"/>
                </a:srgbClr>
              </a:solidFill>
              <a:ln cmpd="sng">
                <a:solidFill>
                  <a:srgbClr val="980000">
                    <a:alpha val="100000"/>
                  </a:srgbClr>
                </a:solidFill>
              </a:ln>
            </c:spPr>
          </c:marker>
          <c:cat>
            <c:numRef>
              <c:f>pthash!$A$9:$A$15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cat>
          <c:val>
            <c:numRef>
              <c:f>pthash!$B$9:$B$15</c:f>
              <c:numCache>
                <c:formatCode>General</c:formatCode>
                <c:ptCount val="7"/>
                <c:pt idx="0">
                  <c:v>9.0308998699194358</c:v>
                </c:pt>
                <c:pt idx="1">
                  <c:v>45.154499349597174</c:v>
                </c:pt>
                <c:pt idx="2">
                  <c:v>301.0299956639812</c:v>
                </c:pt>
                <c:pt idx="3">
                  <c:v>2257.7249674798586</c:v>
                </c:pt>
                <c:pt idx="4">
                  <c:v>18061.799739838872</c:v>
                </c:pt>
                <c:pt idx="5">
                  <c:v>150514.99783199059</c:v>
                </c:pt>
                <c:pt idx="6">
                  <c:v>1290128.5528456336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2C-45FB-8E39-0BEFFF95C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6624477"/>
        <c:axId val="520820296"/>
      </c:lineChart>
      <c:catAx>
        <c:axId val="14866244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num_keys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520820296"/>
        <c:crosses val="autoZero"/>
        <c:auto val="1"/>
        <c:lblAlgn val="ctr"/>
        <c:lblOffset val="100"/>
        <c:noMultiLvlLbl val="1"/>
      </c:catAx>
      <c:valAx>
        <c:axId val="5208202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num_buckets(num_pilots)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48662447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strRef>
              <c:f>ftl_parallel!$D$5</c:f>
              <c:strCache>
                <c:ptCount val="1"/>
                <c:pt idx="0">
                  <c:v>ftl_lookup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ftl_parallel!$A$6:$A$14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  <c:pt idx="6">
                  <c:v>96</c:v>
                </c:pt>
                <c:pt idx="7">
                  <c:v>192</c:v>
                </c:pt>
                <c:pt idx="8">
                  <c:v>384</c:v>
                </c:pt>
              </c:numCache>
            </c:numRef>
          </c:xVal>
          <c:yVal>
            <c:numRef>
              <c:f>ftl_parallel!$D$6:$D$14</c:f>
              <c:numCache>
                <c:formatCode>General</c:formatCode>
                <c:ptCount val="9"/>
                <c:pt idx="0">
                  <c:v>5.0599999999999996</c:v>
                </c:pt>
                <c:pt idx="1">
                  <c:v>5.07</c:v>
                </c:pt>
                <c:pt idx="2">
                  <c:v>5.16</c:v>
                </c:pt>
                <c:pt idx="3">
                  <c:v>5.19</c:v>
                </c:pt>
                <c:pt idx="4">
                  <c:v>5.53</c:v>
                </c:pt>
                <c:pt idx="5">
                  <c:v>7.24</c:v>
                </c:pt>
                <c:pt idx="6">
                  <c:v>14.47</c:v>
                </c:pt>
                <c:pt idx="7">
                  <c:v>28.84</c:v>
                </c:pt>
                <c:pt idx="8">
                  <c:v>57.83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05-4CEE-AAFA-4F2D4EEE4458}"/>
            </c:ext>
          </c:extLst>
        </c:ser>
        <c:ser>
          <c:idx val="1"/>
          <c:order val="1"/>
          <c:tx>
            <c:strRef>
              <c:f>ftl_parallel!$E$5</c:f>
              <c:strCache>
                <c:ptCount val="1"/>
                <c:pt idx="0">
                  <c:v>dma_latency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ftl_parallel!$A$6:$A$14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  <c:pt idx="6">
                  <c:v>96</c:v>
                </c:pt>
                <c:pt idx="7">
                  <c:v>192</c:v>
                </c:pt>
                <c:pt idx="8">
                  <c:v>384</c:v>
                </c:pt>
              </c:numCache>
            </c:numRef>
          </c:xVal>
          <c:yVal>
            <c:numRef>
              <c:f>ftl_parallel!$E$6:$E$14</c:f>
              <c:numCache>
                <c:formatCode>General</c:formatCode>
                <c:ptCount val="9"/>
                <c:pt idx="0">
                  <c:v>0.81</c:v>
                </c:pt>
                <c:pt idx="1">
                  <c:v>0.86</c:v>
                </c:pt>
                <c:pt idx="2">
                  <c:v>1.03</c:v>
                </c:pt>
                <c:pt idx="3">
                  <c:v>1.78</c:v>
                </c:pt>
                <c:pt idx="4">
                  <c:v>3.56</c:v>
                </c:pt>
                <c:pt idx="5">
                  <c:v>7.08</c:v>
                </c:pt>
                <c:pt idx="6">
                  <c:v>14.12</c:v>
                </c:pt>
                <c:pt idx="7">
                  <c:v>28.21</c:v>
                </c:pt>
                <c:pt idx="8">
                  <c:v>56.33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05-4CEE-AAFA-4F2D4EEE4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42273"/>
        <c:axId val="237464527"/>
      </c:scatterChart>
      <c:valAx>
        <c:axId val="22554227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237464527"/>
        <c:crosses val="autoZero"/>
        <c:crossBetween val="midCat"/>
      </c:valAx>
      <c:valAx>
        <c:axId val="2374645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(us)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22554227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LPT-FTL Operations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'lpt_ftl vs pt_ftl（polling)'!$Y$25</c:f>
              <c:strCache>
                <c:ptCount val="1"/>
                <c:pt idx="0">
                  <c:v>PTindex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'lpt_ftl vs pt_ftl（polling)'!$Y$26:$Y$34</c:f>
              <c:numCache>
                <c:formatCode>General</c:formatCode>
                <c:ptCount val="9"/>
                <c:pt idx="0">
                  <c:v>0.44782608695652171</c:v>
                </c:pt>
                <c:pt idx="1">
                  <c:v>0.41350210970464141</c:v>
                </c:pt>
                <c:pt idx="2">
                  <c:v>0.40740740740740738</c:v>
                </c:pt>
                <c:pt idx="3">
                  <c:v>0.225752508361204</c:v>
                </c:pt>
                <c:pt idx="4">
                  <c:v>0.13925729442970819</c:v>
                </c:pt>
                <c:pt idx="5">
                  <c:v>-9.8855359001040505E-2</c:v>
                </c:pt>
                <c:pt idx="6">
                  <c:v>-2.7720739219712479E-2</c:v>
                </c:pt>
                <c:pt idx="7">
                  <c:v>-3.1233315536572388E-2</c:v>
                </c:pt>
                <c:pt idx="8">
                  <c:v>7.4661246612466203E-2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94-4E33-B277-ADC0B866C6E3}"/>
            </c:ext>
          </c:extLst>
        </c:ser>
        <c:ser>
          <c:idx val="1"/>
          <c:order val="1"/>
          <c:tx>
            <c:strRef>
              <c:f>'lpt_ftl vs pt_ftl（polling)'!$Z$25</c:f>
              <c:strCache>
                <c:ptCount val="1"/>
                <c:pt idx="0">
                  <c:v>dma1KB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'lpt_ftl vs pt_ftl（polling)'!$Z$26:$Z$34</c:f>
              <c:numCache>
                <c:formatCode>General</c:formatCode>
                <c:ptCount val="9"/>
                <c:pt idx="0">
                  <c:v>0.2</c:v>
                </c:pt>
                <c:pt idx="1">
                  <c:v>0.21729957805907169</c:v>
                </c:pt>
                <c:pt idx="2">
                  <c:v>0.20987654320987653</c:v>
                </c:pt>
                <c:pt idx="3">
                  <c:v>0.28762541806020064</c:v>
                </c:pt>
                <c:pt idx="4">
                  <c:v>0.47214854111405835</c:v>
                </c:pt>
                <c:pt idx="5">
                  <c:v>0.85431841831425592</c:v>
                </c:pt>
                <c:pt idx="6">
                  <c:v>0.65246406570841897</c:v>
                </c:pt>
                <c:pt idx="7">
                  <c:v>0.56246663107314465</c:v>
                </c:pt>
                <c:pt idx="8">
                  <c:v>0.15677506775067743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94-4E33-B277-ADC0B866C6E3}"/>
            </c:ext>
          </c:extLst>
        </c:ser>
        <c:ser>
          <c:idx val="2"/>
          <c:order val="2"/>
          <c:tx>
            <c:strRef>
              <c:f>'lpt_ftl vs pt_ftl（polling)'!$AA$25</c:f>
              <c:strCache>
                <c:ptCount val="1"/>
                <c:pt idx="0">
                  <c:v>Lindex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'lpt_ftl vs pt_ftl（polling)'!$AA$26:$AA$34</c:f>
              <c:numCache>
                <c:formatCode>General</c:formatCode>
                <c:ptCount val="9"/>
                <c:pt idx="0">
                  <c:v>0.2</c:v>
                </c:pt>
                <c:pt idx="1">
                  <c:v>0.18987341772151897</c:v>
                </c:pt>
                <c:pt idx="2">
                  <c:v>0.18106995884773661</c:v>
                </c:pt>
                <c:pt idx="3">
                  <c:v>0.13210702341137123</c:v>
                </c:pt>
                <c:pt idx="4">
                  <c:v>4.5092838196286483E-2</c:v>
                </c:pt>
                <c:pt idx="5">
                  <c:v>-2.809573361082204E-2</c:v>
                </c:pt>
                <c:pt idx="6">
                  <c:v>-1.3347022587269029E-2</c:v>
                </c:pt>
                <c:pt idx="7">
                  <c:v>-4.0042712226374894E-3</c:v>
                </c:pt>
                <c:pt idx="8">
                  <c:v>-2.3306233062330609E-2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94-4E33-B277-ADC0B866C6E3}"/>
            </c:ext>
          </c:extLst>
        </c:ser>
        <c:ser>
          <c:idx val="3"/>
          <c:order val="3"/>
          <c:tx>
            <c:strRef>
              <c:f>'lpt_ftl vs pt_ftl（polling)'!$AB$25</c:f>
              <c:strCache>
                <c:ptCount val="1"/>
                <c:pt idx="0">
                  <c:v>Other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'lpt_ftl vs pt_ftl（polling)'!$AB$26:$AB$34</c:f>
              <c:numCache>
                <c:formatCode>General</c:formatCode>
                <c:ptCount val="9"/>
                <c:pt idx="0">
                  <c:v>2.6086956521739157E-2</c:v>
                </c:pt>
                <c:pt idx="1">
                  <c:v>2.9535864978902884E-2</c:v>
                </c:pt>
                <c:pt idx="2">
                  <c:v>3.2921810699588501E-2</c:v>
                </c:pt>
                <c:pt idx="3">
                  <c:v>4.3478260869565181E-2</c:v>
                </c:pt>
                <c:pt idx="4">
                  <c:v>0.10079575596816985</c:v>
                </c:pt>
                <c:pt idx="5">
                  <c:v>0.21540062434963583</c:v>
                </c:pt>
                <c:pt idx="6">
                  <c:v>0.30492813141683783</c:v>
                </c:pt>
                <c:pt idx="7">
                  <c:v>0.40630005339028291</c:v>
                </c:pt>
                <c:pt idx="8">
                  <c:v>0.73807588075880759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94-4E33-B277-ADC0B866C6E3}"/>
            </c:ext>
          </c:extLst>
        </c:ser>
        <c:ser>
          <c:idx val="4"/>
          <c:order val="4"/>
          <c:tx>
            <c:strRef>
              <c:f>'lpt_ftl vs pt_ftl（polling)'!$X$25</c:f>
              <c:strCache>
                <c:ptCount val="1"/>
                <c:pt idx="0">
                  <c:v>dma24B</c:v>
                </c:pt>
              </c:strCache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val>
            <c:numRef>
              <c:f>'lpt_ftl vs pt_ftl（polling)'!$X$26:$X$34</c:f>
              <c:numCache>
                <c:formatCode>General</c:formatCode>
                <c:ptCount val="9"/>
                <c:pt idx="0">
                  <c:v>0.12608695652173915</c:v>
                </c:pt>
                <c:pt idx="1">
                  <c:v>0.14978902953586495</c:v>
                </c:pt>
                <c:pt idx="2">
                  <c:v>0.16872427983539098</c:v>
                </c:pt>
                <c:pt idx="3">
                  <c:v>0.31103678929765888</c:v>
                </c:pt>
                <c:pt idx="4">
                  <c:v>0.2427055702917772</c:v>
                </c:pt>
                <c:pt idx="5">
                  <c:v>5.7232049947970758E-2</c:v>
                </c:pt>
                <c:pt idx="6">
                  <c:v>8.3675564681724796E-2</c:v>
                </c:pt>
                <c:pt idx="7">
                  <c:v>6.6470902295782217E-2</c:v>
                </c:pt>
                <c:pt idx="8">
                  <c:v>5.3794037940379388E-2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94-4E33-B277-ADC0B866C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428815"/>
        <c:axId val="1369136538"/>
      </c:lineChart>
      <c:catAx>
        <c:axId val="151428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369136538"/>
        <c:crosses val="autoZero"/>
        <c:auto val="1"/>
        <c:lblAlgn val="ctr"/>
        <c:lblOffset val="100"/>
        <c:noMultiLvlLbl val="1"/>
      </c:catAx>
      <c:valAx>
        <c:axId val="13691365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5142881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PT-FTL Operations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'lpt_ftl vs pt_ftl（polling)'!$P$37</c:f>
              <c:strCache>
                <c:ptCount val="1"/>
                <c:pt idx="0">
                  <c:v>dma24B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'lpt_ftl vs pt_ftl（polling)'!$P$38:$P$46</c:f>
              <c:numCache>
                <c:formatCode>General</c:formatCode>
                <c:ptCount val="9"/>
                <c:pt idx="0">
                  <c:v>0.55080213903743325</c:v>
                </c:pt>
                <c:pt idx="1">
                  <c:v>0.52631578947368418</c:v>
                </c:pt>
                <c:pt idx="2">
                  <c:v>0.53092783505154628</c:v>
                </c:pt>
                <c:pt idx="3">
                  <c:v>0.51010101010101006</c:v>
                </c:pt>
                <c:pt idx="4">
                  <c:v>0.42016806722689076</c:v>
                </c:pt>
                <c:pt idx="5">
                  <c:v>0.10385756676557865</c:v>
                </c:pt>
                <c:pt idx="6">
                  <c:v>3.2040472175379343E-2</c:v>
                </c:pt>
                <c:pt idx="7">
                  <c:v>8.5301837270341727E-3</c:v>
                </c:pt>
                <c:pt idx="8">
                  <c:v>-2.2196708763873016E-2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7-4811-A276-965486D183C8}"/>
            </c:ext>
          </c:extLst>
        </c:ser>
        <c:ser>
          <c:idx val="1"/>
          <c:order val="1"/>
          <c:tx>
            <c:strRef>
              <c:f>'lpt_ftl vs pt_ftl（polling)'!$Q$37</c:f>
              <c:strCache>
                <c:ptCount val="1"/>
                <c:pt idx="0">
                  <c:v>dma8B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'lpt_ftl vs pt_ftl（polling)'!$Q$38:$Q$46</c:f>
              <c:numCache>
                <c:formatCode>General</c:formatCode>
                <c:ptCount val="9"/>
                <c:pt idx="0">
                  <c:v>0.34759358288770048</c:v>
                </c:pt>
                <c:pt idx="1">
                  <c:v>0.36842105263157893</c:v>
                </c:pt>
                <c:pt idx="2">
                  <c:v>0.36082474226804129</c:v>
                </c:pt>
                <c:pt idx="3">
                  <c:v>0.35858585858585856</c:v>
                </c:pt>
                <c:pt idx="4">
                  <c:v>0.26890756302521007</c:v>
                </c:pt>
                <c:pt idx="5">
                  <c:v>0.30267062314540061</c:v>
                </c:pt>
                <c:pt idx="6">
                  <c:v>-1.1804384485666003E-2</c:v>
                </c:pt>
                <c:pt idx="7">
                  <c:v>3.9370078740156638E-3</c:v>
                </c:pt>
                <c:pt idx="8">
                  <c:v>-1.5308075009567222E-3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27-4811-A276-965486D183C8}"/>
            </c:ext>
          </c:extLst>
        </c:ser>
        <c:ser>
          <c:idx val="2"/>
          <c:order val="2"/>
          <c:tx>
            <c:strRef>
              <c:f>'lpt_ftl vs pt_ftl（polling)'!$R$37</c:f>
              <c:strCache>
                <c:ptCount val="1"/>
                <c:pt idx="0">
                  <c:v>sm8B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'lpt_ftl vs pt_ftl（polling)'!$R$38:$R$46</c:f>
              <c:numCache>
                <c:formatCode>General</c:formatCode>
                <c:ptCount val="9"/>
                <c:pt idx="0">
                  <c:v>3.7433155080213908E-2</c:v>
                </c:pt>
                <c:pt idx="1">
                  <c:v>3.1578947368421054E-2</c:v>
                </c:pt>
                <c:pt idx="2">
                  <c:v>3.0927835051546393E-2</c:v>
                </c:pt>
                <c:pt idx="3">
                  <c:v>0</c:v>
                </c:pt>
                <c:pt idx="4">
                  <c:v>1.2605042016806735E-2</c:v>
                </c:pt>
                <c:pt idx="5">
                  <c:v>-2.9673590504451064E-2</c:v>
                </c:pt>
                <c:pt idx="6">
                  <c:v>-6.7453625632377806E-3</c:v>
                </c:pt>
                <c:pt idx="7">
                  <c:v>1.312335958005338E-3</c:v>
                </c:pt>
                <c:pt idx="8">
                  <c:v>-9.1848450057404694E-3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7-4811-A276-965486D183C8}"/>
            </c:ext>
          </c:extLst>
        </c:ser>
        <c:ser>
          <c:idx val="3"/>
          <c:order val="3"/>
          <c:tx>
            <c:strRef>
              <c:f>'lpt_ftl vs pt_ftl（polling)'!$S$37</c:f>
              <c:strCache>
                <c:ptCount val="1"/>
                <c:pt idx="0">
                  <c:v>Other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'lpt_ftl vs pt_ftl（polling)'!$S$38:$S$46</c:f>
              <c:numCache>
                <c:formatCode>General</c:formatCode>
                <c:ptCount val="9"/>
                <c:pt idx="0">
                  <c:v>6.4171122994652344E-2</c:v>
                </c:pt>
                <c:pt idx="1">
                  <c:v>7.3684210526315852E-2</c:v>
                </c:pt>
                <c:pt idx="2">
                  <c:v>7.7319587628865941E-2</c:v>
                </c:pt>
                <c:pt idx="3">
                  <c:v>0.13131313131313133</c:v>
                </c:pt>
                <c:pt idx="4">
                  <c:v>0.29831932773109243</c:v>
                </c:pt>
                <c:pt idx="5">
                  <c:v>0.62314540059347179</c:v>
                </c:pt>
                <c:pt idx="6">
                  <c:v>0.98650927487352447</c:v>
                </c:pt>
                <c:pt idx="7">
                  <c:v>0.9862204724409448</c:v>
                </c:pt>
                <c:pt idx="8">
                  <c:v>1.0329123612705702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27-4811-A276-965486D18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008831"/>
        <c:axId val="88661007"/>
      </c:lineChart>
      <c:catAx>
        <c:axId val="117008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88661007"/>
        <c:crosses val="autoZero"/>
        <c:auto val="1"/>
        <c:lblAlgn val="ctr"/>
        <c:lblOffset val="100"/>
        <c:noMultiLvlLbl val="1"/>
      </c:catAx>
      <c:valAx>
        <c:axId val="886610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1700883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FTL Lookup Breakdown (x86_euloros)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2428580729166661"/>
          <c:y val="0.15341419586702607"/>
          <c:w val="0.40914585445857921"/>
          <c:h val="0.66720575022461803"/>
        </c:manualLayout>
      </c:layout>
      <c:barChart>
        <c:barDir val="col"/>
        <c:grouping val="stacked"/>
        <c:varyColors val="1"/>
        <c:ser>
          <c:idx val="0"/>
          <c:order val="0"/>
          <c:tx>
            <c:strRef>
              <c:f>'ftl_v4 breakdown'!$A$4</c:f>
              <c:strCache>
                <c:ptCount val="1"/>
                <c:pt idx="0">
                  <c:v>operation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'ftl_v4 breakdown'!$C$4</c:f>
              <c:strCache>
                <c:ptCount val="1"/>
                <c:pt idx="0">
                  <c:v>original</c:v>
                </c:pt>
              </c:strCache>
            </c:strRef>
          </c:cat>
          <c:val>
            <c:numRef>
              <c:f>'ftl_v4 breakdown'!$C$4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5A2-46EA-AF48-3FE0E71AE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0616979"/>
        <c:axId val="1016461233"/>
      </c:barChart>
      <c:catAx>
        <c:axId val="20006169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2000" b="0">
                    <a:solidFill>
                      <a:srgbClr val="000000"/>
                    </a:solidFill>
                    <a:latin typeface="+mn-lt"/>
                  </a:defRPr>
                </a:pPr>
                <a:r>
                  <a:rPr sz="2000" b="0">
                    <a:solidFill>
                      <a:srgbClr val="000000"/>
                    </a:solidFill>
                    <a:latin typeface="+mn-lt"/>
                  </a:rPr>
                  <a:t>operation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016461233"/>
        <c:crosses val="autoZero"/>
        <c:auto val="1"/>
        <c:lblAlgn val="ctr"/>
        <c:lblOffset val="100"/>
        <c:noMultiLvlLbl val="1"/>
      </c:catAx>
      <c:valAx>
        <c:axId val="10164612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2000" b="0">
                    <a:solidFill>
                      <a:srgbClr val="000000"/>
                    </a:solidFill>
                    <a:latin typeface="+mn-lt"/>
                  </a:defRPr>
                </a:pPr>
                <a:r>
                  <a:rPr sz="2000" b="0">
                    <a:solidFill>
                      <a:srgbClr val="000000"/>
                    </a:solidFill>
                    <a:latin typeface="+mn-lt"/>
                  </a:rPr>
                  <a:t>time (us)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200061697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2400" b="0">
              <a:solidFill>
                <a:srgbClr val="000000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-readlv2pa、-readl2addr(dma)、-readl1addr(sm) 和other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'lpt_ftl vs pt_ftl（interrupt)'!$G$51</c:f>
              <c:strCache>
                <c:ptCount val="1"/>
                <c:pt idx="0">
                  <c:v>-readlv2pa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'lpt_ftl vs pt_ftl（interrupt)'!$G$52:$G$60</c:f>
              <c:numCache>
                <c:formatCode>General</c:formatCode>
                <c:ptCount val="9"/>
                <c:pt idx="0">
                  <c:v>1.06</c:v>
                </c:pt>
                <c:pt idx="1">
                  <c:v>1.0900000000000001</c:v>
                </c:pt>
                <c:pt idx="2">
                  <c:v>0.98000000000000009</c:v>
                </c:pt>
                <c:pt idx="3">
                  <c:v>1.6500000000000001</c:v>
                </c:pt>
                <c:pt idx="4">
                  <c:v>2.8899999999999997</c:v>
                </c:pt>
                <c:pt idx="5">
                  <c:v>3.6899999999999995</c:v>
                </c:pt>
                <c:pt idx="6">
                  <c:v>6.1</c:v>
                </c:pt>
                <c:pt idx="7">
                  <c:v>0.96000000000000085</c:v>
                </c:pt>
                <c:pt idx="8">
                  <c:v>3.1799999999999997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32-4894-B914-A11908E83A9B}"/>
            </c:ext>
          </c:extLst>
        </c:ser>
        <c:ser>
          <c:idx val="1"/>
          <c:order val="1"/>
          <c:tx>
            <c:strRef>
              <c:f>'lpt_ftl vs pt_ftl（interrupt)'!$H$51</c:f>
              <c:strCache>
                <c:ptCount val="1"/>
                <c:pt idx="0">
                  <c:v>-readl2addr(dma)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'lpt_ftl vs pt_ftl（interrupt)'!$H$52:$H$60</c:f>
              <c:numCache>
                <c:formatCode>General</c:formatCode>
                <c:ptCount val="9"/>
                <c:pt idx="0">
                  <c:v>0.63</c:v>
                </c:pt>
                <c:pt idx="1">
                  <c:v>0.64700000000000002</c:v>
                </c:pt>
                <c:pt idx="2">
                  <c:v>0.78700000000000003</c:v>
                </c:pt>
                <c:pt idx="3">
                  <c:v>1.177</c:v>
                </c:pt>
                <c:pt idx="4">
                  <c:v>2.0269999999999997</c:v>
                </c:pt>
                <c:pt idx="5">
                  <c:v>4.38</c:v>
                </c:pt>
                <c:pt idx="6">
                  <c:v>7.77</c:v>
                </c:pt>
                <c:pt idx="7">
                  <c:v>22.12</c:v>
                </c:pt>
                <c:pt idx="8">
                  <c:v>34.86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32-4894-B914-A11908E83A9B}"/>
            </c:ext>
          </c:extLst>
        </c:ser>
        <c:ser>
          <c:idx val="2"/>
          <c:order val="2"/>
          <c:tx>
            <c:strRef>
              <c:f>'lpt_ftl vs pt_ftl（interrupt)'!$I$51</c:f>
              <c:strCache>
                <c:ptCount val="1"/>
                <c:pt idx="0">
                  <c:v>-readl1addr(sm)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'lpt_ftl vs pt_ftl（interrupt)'!$I$52:$I$60</c:f>
              <c:numCache>
                <c:formatCode>General</c:formatCode>
                <c:ptCount val="9"/>
                <c:pt idx="0">
                  <c:v>9.9000000000000005E-2</c:v>
                </c:pt>
                <c:pt idx="1">
                  <c:v>0.1016</c:v>
                </c:pt>
                <c:pt idx="2">
                  <c:v>0.10139999999999999</c:v>
                </c:pt>
                <c:pt idx="3">
                  <c:v>0.10049999999999999</c:v>
                </c:pt>
                <c:pt idx="4">
                  <c:v>9.799999999999999E-2</c:v>
                </c:pt>
                <c:pt idx="5">
                  <c:v>0.10099999999999999</c:v>
                </c:pt>
                <c:pt idx="6">
                  <c:v>0.17300000000000001</c:v>
                </c:pt>
                <c:pt idx="7">
                  <c:v>0.31999999999999995</c:v>
                </c:pt>
                <c:pt idx="8">
                  <c:v>0.44999999999999996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32-4894-B914-A11908E83A9B}"/>
            </c:ext>
          </c:extLst>
        </c:ser>
        <c:ser>
          <c:idx val="3"/>
          <c:order val="3"/>
          <c:tx>
            <c:strRef>
              <c:f>'lpt_ftl vs pt_ftl（interrupt)'!$J$51</c:f>
              <c:strCache>
                <c:ptCount val="1"/>
                <c:pt idx="0">
                  <c:v>other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'lpt_ftl vs pt_ftl（interrupt)'!$J$52:$J$60</c:f>
              <c:numCache>
                <c:formatCode>General</c:formatCode>
                <c:ptCount val="9"/>
                <c:pt idx="0">
                  <c:v>1E-3</c:v>
                </c:pt>
                <c:pt idx="1">
                  <c:v>1.4E-3</c:v>
                </c:pt>
                <c:pt idx="2">
                  <c:v>1.6000000000000001E-3</c:v>
                </c:pt>
                <c:pt idx="3">
                  <c:v>2.5000000000000001E-3</c:v>
                </c:pt>
                <c:pt idx="4">
                  <c:v>5.0000000000000001E-3</c:v>
                </c:pt>
                <c:pt idx="5">
                  <c:v>1.9E-2</c:v>
                </c:pt>
                <c:pt idx="6">
                  <c:v>5.7000000000000002E-2</c:v>
                </c:pt>
                <c:pt idx="7">
                  <c:v>0.15</c:v>
                </c:pt>
                <c:pt idx="8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32-4894-B914-A11908E83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690147"/>
        <c:axId val="1919723667"/>
      </c:lineChart>
      <c:catAx>
        <c:axId val="5086901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919723667"/>
        <c:crosses val="autoZero"/>
        <c:auto val="1"/>
        <c:lblAlgn val="ctr"/>
        <c:lblOffset val="100"/>
        <c:noMultiLvlLbl val="1"/>
      </c:catAx>
      <c:valAx>
        <c:axId val="19197236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50869014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PL-FTL breakdown (fits=10000, keys=2^25)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'lpt_ftl vs pt_ftl（interrupt)'!$G$75</c:f>
              <c:strCache>
                <c:ptCount val="1"/>
                <c:pt idx="0">
                  <c:v>-readlv2pa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'lpt_ftl vs pt_ftl（interrupt)'!$G$76:$G$84</c:f>
              <c:numCache>
                <c:formatCode>General</c:formatCode>
                <c:ptCount val="9"/>
                <c:pt idx="0">
                  <c:v>0.92999999999999994</c:v>
                </c:pt>
                <c:pt idx="1">
                  <c:v>0.92999999999999994</c:v>
                </c:pt>
                <c:pt idx="2">
                  <c:v>0.91999999999999993</c:v>
                </c:pt>
                <c:pt idx="3">
                  <c:v>0.83000000000000007</c:v>
                </c:pt>
                <c:pt idx="4">
                  <c:v>1.03</c:v>
                </c:pt>
                <c:pt idx="5">
                  <c:v>1.38</c:v>
                </c:pt>
                <c:pt idx="6">
                  <c:v>2.6399999999999997</c:v>
                </c:pt>
                <c:pt idx="7">
                  <c:v>5.28</c:v>
                </c:pt>
                <c:pt idx="8">
                  <c:v>10.31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CB-4ACE-9818-A7A5013F3428}"/>
            </c:ext>
          </c:extLst>
        </c:ser>
        <c:ser>
          <c:idx val="1"/>
          <c:order val="1"/>
          <c:tx>
            <c:strRef>
              <c:f>'lpt_ftl vs pt_ftl（interrupt)'!$H$75</c:f>
              <c:strCache>
                <c:ptCount val="1"/>
                <c:pt idx="0">
                  <c:v>-readl2addr(dma)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'lpt_ftl vs pt_ftl（interrupt)'!$H$76:$H$84</c:f>
              <c:numCache>
                <c:formatCode>General</c:formatCode>
                <c:ptCount val="9"/>
                <c:pt idx="0">
                  <c:v>0.627</c:v>
                </c:pt>
                <c:pt idx="1">
                  <c:v>0.63700000000000001</c:v>
                </c:pt>
                <c:pt idx="2">
                  <c:v>0.66700000000000004</c:v>
                </c:pt>
                <c:pt idx="3">
                  <c:v>0.86699999999999999</c:v>
                </c:pt>
                <c:pt idx="4">
                  <c:v>1.387</c:v>
                </c:pt>
                <c:pt idx="5">
                  <c:v>2.306</c:v>
                </c:pt>
                <c:pt idx="6">
                  <c:v>3.5790000000000002</c:v>
                </c:pt>
                <c:pt idx="7">
                  <c:v>5.6509999999999998</c:v>
                </c:pt>
                <c:pt idx="8">
                  <c:v>10.850999999999999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CB-4ACE-9818-A7A5013F3428}"/>
            </c:ext>
          </c:extLst>
        </c:ser>
        <c:ser>
          <c:idx val="2"/>
          <c:order val="2"/>
          <c:tx>
            <c:strRef>
              <c:f>'lpt_ftl vs pt_ftl（interrupt)'!$I$75</c:f>
              <c:strCache>
                <c:ptCount val="1"/>
                <c:pt idx="0">
                  <c:v>-readl1addr(sm)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'lpt_ftl vs pt_ftl（interrupt)'!$I$76:$I$84</c:f>
              <c:numCache>
                <c:formatCode>General</c:formatCode>
                <c:ptCount val="9"/>
                <c:pt idx="0">
                  <c:v>0.1017</c:v>
                </c:pt>
                <c:pt idx="1">
                  <c:v>0.1017</c:v>
                </c:pt>
                <c:pt idx="2">
                  <c:v>0.1016</c:v>
                </c:pt>
                <c:pt idx="3">
                  <c:v>0.1016</c:v>
                </c:pt>
                <c:pt idx="4">
                  <c:v>0.1016</c:v>
                </c:pt>
                <c:pt idx="5">
                  <c:v>0.1026</c:v>
                </c:pt>
                <c:pt idx="6">
                  <c:v>0.1696</c:v>
                </c:pt>
                <c:pt idx="7">
                  <c:v>0.30759999999999998</c:v>
                </c:pt>
                <c:pt idx="8">
                  <c:v>0.58760000000000001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CB-4ACE-9818-A7A5013F3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131227"/>
        <c:axId val="1993810534"/>
      </c:lineChart>
      <c:catAx>
        <c:axId val="5621312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993810534"/>
        <c:crosses val="autoZero"/>
        <c:auto val="1"/>
        <c:lblAlgn val="ctr"/>
        <c:lblOffset val="100"/>
        <c:noMultiLvlLbl val="1"/>
      </c:catAx>
      <c:valAx>
        <c:axId val="19938105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56213122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dma_data、Pindex、dma_pthash 和Lindex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'lpt_ftl vs pt_ftl（interrupt)'!$J$100</c:f>
              <c:strCache>
                <c:ptCount val="1"/>
                <c:pt idx="0">
                  <c:v>dma_data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'lpt_ftl vs pt_ftl（interrupt)'!$I$101:$I$110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  <c:pt idx="6">
                  <c:v>96</c:v>
                </c:pt>
                <c:pt idx="7">
                  <c:v>192</c:v>
                </c:pt>
                <c:pt idx="8">
                  <c:v>384</c:v>
                </c:pt>
              </c:numCache>
            </c:numRef>
          </c:cat>
          <c:val>
            <c:numRef>
              <c:f>'lpt_ftl vs pt_ftl（interrupt)'!$J$101:$J$110</c:f>
              <c:numCache>
                <c:formatCode>General</c:formatCode>
                <c:ptCount val="10"/>
                <c:pt idx="0">
                  <c:v>0.61999999999999966</c:v>
                </c:pt>
                <c:pt idx="1">
                  <c:v>0.61999999999999966</c:v>
                </c:pt>
                <c:pt idx="2">
                  <c:v>0.62000000000000011</c:v>
                </c:pt>
                <c:pt idx="3">
                  <c:v>0.58000000000000007</c:v>
                </c:pt>
                <c:pt idx="4">
                  <c:v>0.5</c:v>
                </c:pt>
                <c:pt idx="5">
                  <c:v>0.79999999999999982</c:v>
                </c:pt>
                <c:pt idx="6">
                  <c:v>1.5899999999999999</c:v>
                </c:pt>
                <c:pt idx="7">
                  <c:v>3.16</c:v>
                </c:pt>
                <c:pt idx="8">
                  <c:v>6.32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B-4892-AB7E-B6936C9480E3}"/>
            </c:ext>
          </c:extLst>
        </c:ser>
        <c:ser>
          <c:idx val="1"/>
          <c:order val="1"/>
          <c:tx>
            <c:strRef>
              <c:f>'lpt_ftl vs pt_ftl（interrupt)'!$K$100</c:f>
              <c:strCache>
                <c:ptCount val="1"/>
                <c:pt idx="0">
                  <c:v>Pindex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'lpt_ftl vs pt_ftl（interrupt)'!$I$101:$I$110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  <c:pt idx="6">
                  <c:v>96</c:v>
                </c:pt>
                <c:pt idx="7">
                  <c:v>192</c:v>
                </c:pt>
                <c:pt idx="8">
                  <c:v>384</c:v>
                </c:pt>
              </c:numCache>
            </c:numRef>
          </c:cat>
          <c:val>
            <c:numRef>
              <c:f>'lpt_ftl vs pt_ftl（interrupt)'!$K$101:$K$110</c:f>
              <c:numCache>
                <c:formatCode>General</c:formatCode>
                <c:ptCount val="10"/>
                <c:pt idx="0">
                  <c:v>0.34000000000000008</c:v>
                </c:pt>
                <c:pt idx="1">
                  <c:v>0.34000000000000008</c:v>
                </c:pt>
                <c:pt idx="2">
                  <c:v>0.34999999999999987</c:v>
                </c:pt>
                <c:pt idx="3">
                  <c:v>0.40000000000000013</c:v>
                </c:pt>
                <c:pt idx="4">
                  <c:v>0.35000000000000009</c:v>
                </c:pt>
                <c:pt idx="5">
                  <c:v>0.26</c:v>
                </c:pt>
                <c:pt idx="6">
                  <c:v>0.51000000000000023</c:v>
                </c:pt>
                <c:pt idx="7">
                  <c:v>1.0100000000000007</c:v>
                </c:pt>
                <c:pt idx="8">
                  <c:v>1.9999999999999982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6B-4892-AB7E-B6936C9480E3}"/>
            </c:ext>
          </c:extLst>
        </c:ser>
        <c:ser>
          <c:idx val="2"/>
          <c:order val="2"/>
          <c:tx>
            <c:strRef>
              <c:f>'lpt_ftl vs pt_ftl（interrupt)'!$L$100</c:f>
              <c:strCache>
                <c:ptCount val="1"/>
                <c:pt idx="0">
                  <c:v>dma_pthash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'lpt_ftl vs pt_ftl（interrupt)'!$I$101:$I$110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  <c:pt idx="6">
                  <c:v>96</c:v>
                </c:pt>
                <c:pt idx="7">
                  <c:v>192</c:v>
                </c:pt>
                <c:pt idx="8">
                  <c:v>384</c:v>
                </c:pt>
              </c:numCache>
            </c:numRef>
          </c:cat>
          <c:val>
            <c:numRef>
              <c:f>'lpt_ftl vs pt_ftl（interrupt)'!$L$101:$L$110</c:f>
              <c:numCache>
                <c:formatCode>General</c:formatCode>
                <c:ptCount val="10"/>
                <c:pt idx="0">
                  <c:v>0.54</c:v>
                </c:pt>
                <c:pt idx="1">
                  <c:v>0.54</c:v>
                </c:pt>
                <c:pt idx="2">
                  <c:v>0.54</c:v>
                </c:pt>
                <c:pt idx="3">
                  <c:v>0.54999999999999982</c:v>
                </c:pt>
                <c:pt idx="4">
                  <c:v>1.07</c:v>
                </c:pt>
                <c:pt idx="5">
                  <c:v>2.3000000000000003</c:v>
                </c:pt>
                <c:pt idx="6">
                  <c:v>4.67</c:v>
                </c:pt>
                <c:pt idx="7">
                  <c:v>9.4</c:v>
                </c:pt>
                <c:pt idx="8">
                  <c:v>18.840000000000003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6B-4892-AB7E-B6936C9480E3}"/>
            </c:ext>
          </c:extLst>
        </c:ser>
        <c:ser>
          <c:idx val="3"/>
          <c:order val="3"/>
          <c:tx>
            <c:strRef>
              <c:f>'lpt_ftl vs pt_ftl（interrupt)'!$M$100</c:f>
              <c:strCache>
                <c:ptCount val="1"/>
                <c:pt idx="0">
                  <c:v>Lindex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'lpt_ftl vs pt_ftl（interrupt)'!$I$101:$I$110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  <c:pt idx="6">
                  <c:v>96</c:v>
                </c:pt>
                <c:pt idx="7">
                  <c:v>192</c:v>
                </c:pt>
                <c:pt idx="8">
                  <c:v>384</c:v>
                </c:pt>
              </c:numCache>
            </c:numRef>
          </c:cat>
          <c:val>
            <c:numRef>
              <c:f>'lpt_ftl vs pt_ftl（interrupt)'!$M$101:$M$110</c:f>
              <c:numCache>
                <c:formatCode>General</c:formatCode>
                <c:ptCount val="10"/>
                <c:pt idx="0">
                  <c:v>1.5488</c:v>
                </c:pt>
                <c:pt idx="1">
                  <c:v>1.5488</c:v>
                </c:pt>
                <c:pt idx="2">
                  <c:v>1.5488</c:v>
                </c:pt>
                <c:pt idx="3">
                  <c:v>1.5488</c:v>
                </c:pt>
                <c:pt idx="4">
                  <c:v>1.5688</c:v>
                </c:pt>
                <c:pt idx="5">
                  <c:v>1.6787999999999998</c:v>
                </c:pt>
                <c:pt idx="6">
                  <c:v>3.1288</c:v>
                </c:pt>
                <c:pt idx="7">
                  <c:v>6.0288000000000004</c:v>
                </c:pt>
                <c:pt idx="8">
                  <c:v>11.838799999999999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6B-4892-AB7E-B6936C948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0874063"/>
        <c:axId val="1864647375"/>
      </c:lineChart>
      <c:catAx>
        <c:axId val="1600874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864647375"/>
        <c:crosses val="autoZero"/>
        <c:auto val="1"/>
        <c:lblAlgn val="ctr"/>
        <c:lblOffset val="100"/>
        <c:noMultiLvlLbl val="1"/>
      </c:catAx>
      <c:valAx>
        <c:axId val="18646473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60087406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'LIDX breakdown'!$O$59</c:f>
              <c:strCache>
                <c:ptCount val="1"/>
                <c:pt idx="0">
                  <c:v>LPT-FTL(us)</c:v>
                </c:pt>
              </c:strCache>
            </c:strRef>
          </c:tx>
          <c:spPr>
            <a:solidFill>
              <a:srgbClr val="98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'LIDX breakdown'!$N$60:$N$68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  <c:pt idx="6">
                  <c:v>96</c:v>
                </c:pt>
                <c:pt idx="7">
                  <c:v>192</c:v>
                </c:pt>
                <c:pt idx="8">
                  <c:v>384</c:v>
                </c:pt>
              </c:numCache>
            </c:numRef>
          </c:cat>
          <c:val>
            <c:numRef>
              <c:f>'LIDX breakdown'!$O$60:$O$68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2.0099999999999998</c:v>
                </c:pt>
                <c:pt idx="3">
                  <c:v>2.08</c:v>
                </c:pt>
                <c:pt idx="4">
                  <c:v>2.86</c:v>
                </c:pt>
                <c:pt idx="5">
                  <c:v>4.1100000000000003</c:v>
                </c:pt>
                <c:pt idx="6">
                  <c:v>7.23</c:v>
                </c:pt>
                <c:pt idx="7">
                  <c:v>13.53</c:v>
                </c:pt>
                <c:pt idx="8">
                  <c:v>26.13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5A9-4D39-9226-8953776790AB}"/>
            </c:ext>
          </c:extLst>
        </c:ser>
        <c:ser>
          <c:idx val="1"/>
          <c:order val="1"/>
          <c:tx>
            <c:strRef>
              <c:f>'LIDX breakdown'!$P$59</c:f>
              <c:strCache>
                <c:ptCount val="1"/>
                <c:pt idx="0">
                  <c:v>PT-FTL</c:v>
                </c:pt>
              </c:strCache>
            </c:strRef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'LIDX breakdown'!$N$60:$N$68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  <c:pt idx="6">
                  <c:v>96</c:v>
                </c:pt>
                <c:pt idx="7">
                  <c:v>192</c:v>
                </c:pt>
                <c:pt idx="8">
                  <c:v>384</c:v>
                </c:pt>
              </c:numCache>
            </c:numRef>
          </c:cat>
          <c:val>
            <c:numRef>
              <c:f>'LIDX breakdown'!$P$60:$P$68</c:f>
              <c:numCache>
                <c:formatCode>General</c:formatCode>
                <c:ptCount val="9"/>
                <c:pt idx="0">
                  <c:v>1.66</c:v>
                </c:pt>
                <c:pt idx="1">
                  <c:v>1.67</c:v>
                </c:pt>
                <c:pt idx="2">
                  <c:v>1.69</c:v>
                </c:pt>
                <c:pt idx="3">
                  <c:v>1.8</c:v>
                </c:pt>
                <c:pt idx="4">
                  <c:v>2.52</c:v>
                </c:pt>
                <c:pt idx="5">
                  <c:v>3.79</c:v>
                </c:pt>
                <c:pt idx="6">
                  <c:v>6.39</c:v>
                </c:pt>
                <c:pt idx="7">
                  <c:v>11.24</c:v>
                </c:pt>
                <c:pt idx="8">
                  <c:v>21.75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5A9-4D39-9226-895377679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5589976"/>
        <c:axId val="53484272"/>
      </c:barChart>
      <c:catAx>
        <c:axId val="1215589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Parallelism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53484272"/>
        <c:crosses val="autoZero"/>
        <c:auto val="1"/>
        <c:lblAlgn val="ctr"/>
        <c:lblOffset val="100"/>
        <c:noMultiLvlLbl val="1"/>
      </c:catAx>
      <c:valAx>
        <c:axId val="534842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latency (us)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21558997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trace_on_host!$I$15:$I$24</c:f>
              <c:numCache>
                <c:formatCode>General</c:formatCode>
                <c:ptCount val="10"/>
                <c:pt idx="0">
                  <c:v>0.54</c:v>
                </c:pt>
                <c:pt idx="1">
                  <c:v>0.56999999999999995</c:v>
                </c:pt>
                <c:pt idx="2">
                  <c:v>0.65</c:v>
                </c:pt>
                <c:pt idx="3">
                  <c:v>0.63</c:v>
                </c:pt>
                <c:pt idx="4">
                  <c:v>0.68</c:v>
                </c:pt>
                <c:pt idx="5">
                  <c:v>0.94</c:v>
                </c:pt>
                <c:pt idx="6">
                  <c:v>3.29</c:v>
                </c:pt>
                <c:pt idx="7">
                  <c:v>33</c:v>
                </c:pt>
                <c:pt idx="8">
                  <c:v>39.32</c:v>
                </c:pt>
                <c:pt idx="9">
                  <c:v>49.7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35-452E-B715-FBE4FFD83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1044422"/>
        <c:axId val="1916517202"/>
      </c:lineChart>
      <c:catAx>
        <c:axId val="16110444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zh-CN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916517202"/>
        <c:crosses val="autoZero"/>
        <c:auto val="1"/>
        <c:lblAlgn val="ctr"/>
        <c:lblOffset val="100"/>
        <c:noMultiLvlLbl val="1"/>
      </c:catAx>
      <c:valAx>
        <c:axId val="19165172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zh-CN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61104442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thread=3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DMA!$B$105</c:f>
              <c:strCache>
                <c:ptCount val="1"/>
                <c:pt idx="0">
                  <c:v>average_latency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numRef>
              <c:f>DMA!$A$106:$A$113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</c:numCache>
            </c:numRef>
          </c:cat>
          <c:val>
            <c:numRef>
              <c:f>DMA!$B$106:$B$113</c:f>
              <c:numCache>
                <c:formatCode>General</c:formatCode>
                <c:ptCount val="8"/>
                <c:pt idx="0">
                  <c:v>22.553000000000001</c:v>
                </c:pt>
                <c:pt idx="1">
                  <c:v>33.851999999999997</c:v>
                </c:pt>
                <c:pt idx="2">
                  <c:v>57.844000000000001</c:v>
                </c:pt>
                <c:pt idx="3">
                  <c:v>104.453</c:v>
                </c:pt>
                <c:pt idx="4">
                  <c:v>199.08099999999999</c:v>
                </c:pt>
                <c:pt idx="5">
                  <c:v>383.25700000000001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FB-493C-BDB1-EDC5DACBB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3813737"/>
        <c:axId val="381570456"/>
      </c:lineChart>
      <c:catAx>
        <c:axId val="13438137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round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381570456"/>
        <c:crosses val="autoZero"/>
        <c:auto val="1"/>
        <c:lblAlgn val="ctr"/>
        <c:lblOffset val="100"/>
        <c:noMultiLvlLbl val="1"/>
      </c:catAx>
      <c:valAx>
        <c:axId val="3815704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average_latency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34381373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trace_on_host!$H$14</c:f>
              <c:strCache>
                <c:ptCount val="1"/>
                <c:pt idx="0">
                  <c:v>TPS(process)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trace_on_host!$H$15:$H$24</c:f>
              <c:numCache>
                <c:formatCode>General</c:formatCode>
                <c:ptCount val="10"/>
                <c:pt idx="0">
                  <c:v>16887.650000000001</c:v>
                </c:pt>
                <c:pt idx="1">
                  <c:v>33224.959999999999</c:v>
                </c:pt>
                <c:pt idx="2">
                  <c:v>65725.45</c:v>
                </c:pt>
                <c:pt idx="3">
                  <c:v>129275.92</c:v>
                </c:pt>
                <c:pt idx="4">
                  <c:v>256530.61</c:v>
                </c:pt>
                <c:pt idx="5">
                  <c:v>506721.73</c:v>
                </c:pt>
                <c:pt idx="6">
                  <c:v>992994.28</c:v>
                </c:pt>
                <c:pt idx="7">
                  <c:v>577705.21</c:v>
                </c:pt>
                <c:pt idx="8">
                  <c:v>653448.39</c:v>
                </c:pt>
                <c:pt idx="9">
                  <c:v>603303.9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51-4AE4-8AC3-6E6599DB4FD9}"/>
            </c:ext>
          </c:extLst>
        </c:ser>
        <c:ser>
          <c:idx val="1"/>
          <c:order val="1"/>
          <c:tx>
            <c:strRef>
              <c:f>trace_on_host!$J$14</c:f>
              <c:strCache>
                <c:ptCount val="1"/>
                <c:pt idx="0">
                  <c:v>OPT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trace_on_host!$J$15:$J$24</c:f>
              <c:numCache>
                <c:formatCode>General</c:formatCode>
                <c:ptCount val="10"/>
                <c:pt idx="0">
                  <c:v>16887.650000000001</c:v>
                </c:pt>
                <c:pt idx="1">
                  <c:v>33775.300000000003</c:v>
                </c:pt>
                <c:pt idx="2">
                  <c:v>67550.600000000006</c:v>
                </c:pt>
                <c:pt idx="3">
                  <c:v>135101.20000000001</c:v>
                </c:pt>
                <c:pt idx="4">
                  <c:v>270202.40000000002</c:v>
                </c:pt>
                <c:pt idx="5">
                  <c:v>540404.80000000005</c:v>
                </c:pt>
                <c:pt idx="6">
                  <c:v>1080809.6000000001</c:v>
                </c:pt>
                <c:pt idx="7">
                  <c:v>2161619.2000000002</c:v>
                </c:pt>
                <c:pt idx="8">
                  <c:v>4323238.4000000004</c:v>
                </c:pt>
                <c:pt idx="9">
                  <c:v>8646476.8000000007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51-4AE4-8AC3-6E6599DB4FD9}"/>
            </c:ext>
          </c:extLst>
        </c:ser>
        <c:ser>
          <c:idx val="2"/>
          <c:order val="2"/>
          <c:tx>
            <c:strRef>
              <c:f>trace_on_host!$L$14</c:f>
              <c:strCache>
                <c:ptCount val="1"/>
                <c:pt idx="0">
                  <c:v>TPS(process)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trace_on_host!$L$15:$L$24</c:f>
              <c:numCache>
                <c:formatCode>General</c:formatCode>
                <c:ptCount val="10"/>
                <c:pt idx="0">
                  <c:v>17285.86</c:v>
                </c:pt>
                <c:pt idx="1">
                  <c:v>34476.129999999997</c:v>
                </c:pt>
                <c:pt idx="2">
                  <c:v>68100.960000000006</c:v>
                </c:pt>
                <c:pt idx="3">
                  <c:v>133985.41</c:v>
                </c:pt>
                <c:pt idx="4">
                  <c:v>268084.86</c:v>
                </c:pt>
                <c:pt idx="5">
                  <c:v>524864.29</c:v>
                </c:pt>
                <c:pt idx="6">
                  <c:v>1017116.66</c:v>
                </c:pt>
                <c:pt idx="7">
                  <c:v>1084943.3899999999</c:v>
                </c:pt>
                <c:pt idx="8">
                  <c:v>1374442.86</c:v>
                </c:pt>
                <c:pt idx="9">
                  <c:v>1414686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51-4AE4-8AC3-6E6599DB4FD9}"/>
            </c:ext>
          </c:extLst>
        </c:ser>
        <c:ser>
          <c:idx val="3"/>
          <c:order val="3"/>
          <c:tx>
            <c:strRef>
              <c:f>trace_on_host!$N$14</c:f>
              <c:strCache>
                <c:ptCount val="1"/>
                <c:pt idx="0">
                  <c:v>OPT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trace_on_host!$N$15:$N$24</c:f>
              <c:numCache>
                <c:formatCode>General</c:formatCode>
                <c:ptCount val="10"/>
                <c:pt idx="0">
                  <c:v>17285.86</c:v>
                </c:pt>
                <c:pt idx="1">
                  <c:v>34571.72</c:v>
                </c:pt>
                <c:pt idx="2">
                  <c:v>69143.44</c:v>
                </c:pt>
                <c:pt idx="3">
                  <c:v>138286.88</c:v>
                </c:pt>
                <c:pt idx="4">
                  <c:v>276573.76</c:v>
                </c:pt>
                <c:pt idx="5">
                  <c:v>553147.52</c:v>
                </c:pt>
                <c:pt idx="6">
                  <c:v>1106295.04</c:v>
                </c:pt>
                <c:pt idx="7">
                  <c:v>2212590.08</c:v>
                </c:pt>
                <c:pt idx="8">
                  <c:v>4425180.16</c:v>
                </c:pt>
                <c:pt idx="9">
                  <c:v>8850360.3200000003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51-4AE4-8AC3-6E6599DB4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508832"/>
        <c:axId val="2041222675"/>
      </c:lineChart>
      <c:catAx>
        <c:axId val="664508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zh-CN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2041222675"/>
        <c:crosses val="autoZero"/>
        <c:auto val="1"/>
        <c:lblAlgn val="ctr"/>
        <c:lblOffset val="100"/>
        <c:noMultiLvlLbl val="1"/>
      </c:catAx>
      <c:valAx>
        <c:axId val="20412226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zh-CN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66450883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Smart</a:t>
            </a:r>
            <a:r>
              <a:rPr lang="en-US" altLang="zh-CN" baseline="0"/>
              <a:t> Memory Performance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tp_16</c:v>
          </c:tx>
          <c:spPr>
            <a:pattFill prst="dashVert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chemeClr val="dk1">
                  <a:tint val="55000"/>
                </a:schemeClr>
              </a:solidFill>
            </a:ln>
            <a:effectLst/>
          </c:spPr>
          <c:invertIfNegative val="0"/>
          <c:cat>
            <c:numRef>
              <c:f>nofa!$R$29:$R$37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  <c:pt idx="6">
                  <c:v>96</c:v>
                </c:pt>
                <c:pt idx="7">
                  <c:v>192</c:v>
                </c:pt>
                <c:pt idx="8">
                  <c:v>384</c:v>
                </c:pt>
              </c:numCache>
            </c:numRef>
          </c:cat>
          <c:val>
            <c:numRef>
              <c:f>nofa!$V$29:$V$37</c:f>
              <c:numCache>
                <c:formatCode>General</c:formatCode>
                <c:ptCount val="9"/>
                <c:pt idx="0">
                  <c:v>0.14901161193847656</c:v>
                </c:pt>
                <c:pt idx="1">
                  <c:v>0.44703483581542969</c:v>
                </c:pt>
                <c:pt idx="2">
                  <c:v>0.89406967163085938</c:v>
                </c:pt>
                <c:pt idx="3">
                  <c:v>1.7881393432617188</c:v>
                </c:pt>
                <c:pt idx="4">
                  <c:v>3.5762786865234375</c:v>
                </c:pt>
                <c:pt idx="5">
                  <c:v>6.5023248845880675</c:v>
                </c:pt>
                <c:pt idx="6">
                  <c:v>6.5023248845880675</c:v>
                </c:pt>
                <c:pt idx="7">
                  <c:v>6.6535417423691854</c:v>
                </c:pt>
                <c:pt idx="8">
                  <c:v>6.8940312029367465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FD-4A67-A363-9F264E7E4F5F}"/>
            </c:ext>
          </c:extLst>
        </c:ser>
        <c:ser>
          <c:idx val="4"/>
          <c:order val="4"/>
          <c:tx>
            <c:v>tp_32</c:v>
          </c:tx>
          <c:spPr>
            <a:pattFill prst="wdDnDiag">
              <a:fgClr>
                <a:schemeClr val="bg2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dk1">
                  <a:tint val="55000"/>
                </a:schemeClr>
              </a:solidFill>
            </a:ln>
            <a:effectLst/>
          </c:spPr>
          <c:invertIfNegative val="0"/>
          <c:cat>
            <c:numRef>
              <c:f>nofa!$R$29:$R$37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  <c:pt idx="6">
                  <c:v>96</c:v>
                </c:pt>
                <c:pt idx="7">
                  <c:v>192</c:v>
                </c:pt>
                <c:pt idx="8">
                  <c:v>384</c:v>
                </c:pt>
              </c:numCache>
            </c:numRef>
          </c:cat>
          <c:val>
            <c:numRef>
              <c:f>nofa!$W$29:$W$37</c:f>
              <c:numCache>
                <c:formatCode>General</c:formatCode>
                <c:ptCount val="9"/>
                <c:pt idx="0">
                  <c:v>0.27093020352450281</c:v>
                </c:pt>
                <c:pt idx="1">
                  <c:v>0.81279061057350843</c:v>
                </c:pt>
                <c:pt idx="2">
                  <c:v>1.6255812211470169</c:v>
                </c:pt>
                <c:pt idx="3">
                  <c:v>3.2511624422940337</c:v>
                </c:pt>
                <c:pt idx="4">
                  <c:v>6.5023248845880675</c:v>
                </c:pt>
                <c:pt idx="5">
                  <c:v>11.920928955078125</c:v>
                </c:pt>
                <c:pt idx="6">
                  <c:v>13.004649769176135</c:v>
                </c:pt>
                <c:pt idx="7">
                  <c:v>13.307083484738371</c:v>
                </c:pt>
                <c:pt idx="8">
                  <c:v>13.788062405873493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FD-4A67-A363-9F264E7E4F5F}"/>
            </c:ext>
          </c:extLst>
        </c:ser>
        <c:ser>
          <c:idx val="5"/>
          <c:order val="5"/>
          <c:tx>
            <c:v>tp_64</c:v>
          </c:tx>
          <c:spPr>
            <a:pattFill prst="pct5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dk1">
                  <a:tint val="55000"/>
                </a:schemeClr>
              </a:solidFill>
            </a:ln>
            <a:effectLst/>
          </c:spPr>
          <c:invertIfNegative val="0"/>
          <c:cat>
            <c:numRef>
              <c:f>nofa!$R$29:$R$37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  <c:pt idx="6">
                  <c:v>96</c:v>
                </c:pt>
                <c:pt idx="7">
                  <c:v>192</c:v>
                </c:pt>
                <c:pt idx="8">
                  <c:v>384</c:v>
                </c:pt>
              </c:numCache>
            </c:numRef>
          </c:cat>
          <c:val>
            <c:numRef>
              <c:f>nofa!$X$29:$X$37</c:f>
              <c:numCache>
                <c:formatCode>General</c:formatCode>
                <c:ptCount val="9"/>
                <c:pt idx="0">
                  <c:v>0.45849726750300479</c:v>
                </c:pt>
                <c:pt idx="1">
                  <c:v>1.3754918025090144</c:v>
                </c:pt>
                <c:pt idx="2">
                  <c:v>2.7509836050180287</c:v>
                </c:pt>
                <c:pt idx="3">
                  <c:v>5.5019672100360575</c:v>
                </c:pt>
                <c:pt idx="4">
                  <c:v>11.003934420072115</c:v>
                </c:pt>
                <c:pt idx="5">
                  <c:v>19.073486328125</c:v>
                </c:pt>
                <c:pt idx="6">
                  <c:v>19.073486328125</c:v>
                </c:pt>
                <c:pt idx="7">
                  <c:v>19.731192753232762</c:v>
                </c:pt>
                <c:pt idx="8">
                  <c:v>20.077354029605267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FD-4A67-A363-9F264E7E4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8469760"/>
        <c:axId val="98456448"/>
      </c:barChart>
      <c:lineChart>
        <c:grouping val="standard"/>
        <c:varyColors val="0"/>
        <c:ser>
          <c:idx val="0"/>
          <c:order val="0"/>
          <c:tx>
            <c:v>lat_16</c:v>
          </c:tx>
          <c:spPr>
            <a:ln w="1270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cat>
            <c:numRef>
              <c:f>nofa!$R$29:$R$37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  <c:pt idx="6">
                  <c:v>96</c:v>
                </c:pt>
                <c:pt idx="7">
                  <c:v>192</c:v>
                </c:pt>
                <c:pt idx="8">
                  <c:v>384</c:v>
                </c:pt>
              </c:numCache>
            </c:numRef>
          </c:cat>
          <c:val>
            <c:numRef>
              <c:f>nofa!$S$29:$S$37</c:f>
              <c:numCache>
                <c:formatCode>General</c:formatCode>
                <c:ptCount val="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0.11</c:v>
                </c:pt>
                <c:pt idx="6">
                  <c:v>0.22</c:v>
                </c:pt>
                <c:pt idx="7">
                  <c:v>0.43</c:v>
                </c:pt>
                <c:pt idx="8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FD-4A67-A363-9F264E7E4F5F}"/>
            </c:ext>
          </c:extLst>
        </c:ser>
        <c:ser>
          <c:idx val="1"/>
          <c:order val="1"/>
          <c:tx>
            <c:v>lat_32</c:v>
          </c:tx>
          <c:spPr>
            <a:ln w="1270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cat>
            <c:numRef>
              <c:f>nofa!$R$29:$R$37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  <c:pt idx="6">
                  <c:v>96</c:v>
                </c:pt>
                <c:pt idx="7">
                  <c:v>192</c:v>
                </c:pt>
                <c:pt idx="8">
                  <c:v>384</c:v>
                </c:pt>
              </c:numCache>
            </c:numRef>
          </c:cat>
          <c:val>
            <c:numRef>
              <c:f>nofa!$T$29:$T$37</c:f>
              <c:numCache>
                <c:formatCode>General</c:formatCode>
                <c:ptCount val="9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0.12</c:v>
                </c:pt>
                <c:pt idx="6">
                  <c:v>0.22</c:v>
                </c:pt>
                <c:pt idx="7">
                  <c:v>0.43</c:v>
                </c:pt>
                <c:pt idx="8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FD-4A67-A363-9F264E7E4F5F}"/>
            </c:ext>
          </c:extLst>
        </c:ser>
        <c:ser>
          <c:idx val="2"/>
          <c:order val="2"/>
          <c:tx>
            <c:v>lat_64</c:v>
          </c:tx>
          <c:spPr>
            <a:ln w="12700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cat>
            <c:numRef>
              <c:f>nofa!$R$29:$R$37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  <c:pt idx="6">
                  <c:v>96</c:v>
                </c:pt>
                <c:pt idx="7">
                  <c:v>192</c:v>
                </c:pt>
                <c:pt idx="8">
                  <c:v>384</c:v>
                </c:pt>
              </c:numCache>
            </c:numRef>
          </c:cat>
          <c:val>
            <c:numRef>
              <c:f>nofa!$U$29:$U$37</c:f>
              <c:numCache>
                <c:formatCode>General</c:formatCode>
                <c:ptCount val="9"/>
                <c:pt idx="0">
                  <c:v>0.13</c:v>
                </c:pt>
                <c:pt idx="1">
                  <c:v>0.13</c:v>
                </c:pt>
                <c:pt idx="2">
                  <c:v>0.13</c:v>
                </c:pt>
                <c:pt idx="3">
                  <c:v>0.13</c:v>
                </c:pt>
                <c:pt idx="4">
                  <c:v>0.13</c:v>
                </c:pt>
                <c:pt idx="5">
                  <c:v>0.15</c:v>
                </c:pt>
                <c:pt idx="6">
                  <c:v>0.3</c:v>
                </c:pt>
                <c:pt idx="7">
                  <c:v>0.57999999999999996</c:v>
                </c:pt>
                <c:pt idx="8">
                  <c:v>1.1399999999999999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FD-4A67-A363-9F264E7E4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464768"/>
        <c:axId val="98475168"/>
      </c:lineChart>
      <c:catAx>
        <c:axId val="9846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475168"/>
        <c:crosses val="autoZero"/>
        <c:auto val="1"/>
        <c:lblAlgn val="ctr"/>
        <c:lblOffset val="100"/>
        <c:noMultiLvlLbl val="0"/>
      </c:catAx>
      <c:valAx>
        <c:axId val="9847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Latency (us)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464768"/>
        <c:crosses val="autoZero"/>
        <c:crossBetween val="between"/>
      </c:valAx>
      <c:valAx>
        <c:axId val="984564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Throughput (GB/s)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469760"/>
        <c:crosses val="max"/>
        <c:crossBetween val="between"/>
      </c:valAx>
      <c:catAx>
        <c:axId val="98469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45644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DMA Performance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tp</c:v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val>
            <c:numRef>
              <c:f>nofa!$AB$29:$AB$37</c:f>
              <c:numCache>
                <c:formatCode>General</c:formatCode>
                <c:ptCount val="9"/>
                <c:pt idx="0">
                  <c:v>1.2845828615385912E-2</c:v>
                </c:pt>
                <c:pt idx="1">
                  <c:v>3.7884308119951665E-2</c:v>
                </c:pt>
                <c:pt idx="2">
                  <c:v>7.4505805969238281E-2</c:v>
                </c:pt>
                <c:pt idx="3">
                  <c:v>0.14656879862800973</c:v>
                </c:pt>
                <c:pt idx="4">
                  <c:v>0.27939677238464355</c:v>
                </c:pt>
                <c:pt idx="5">
                  <c:v>0.50370122345400536</c:v>
                </c:pt>
                <c:pt idx="6">
                  <c:v>0.51830125891644019</c:v>
                </c:pt>
                <c:pt idx="7">
                  <c:v>0.52018599076704541</c:v>
                </c:pt>
                <c:pt idx="8">
                  <c:v>0.52208447978444339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2E-413C-B14F-33EB067EE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23291504"/>
        <c:axId val="223307312"/>
      </c:barChart>
      <c:lineChart>
        <c:grouping val="standard"/>
        <c:varyColors val="0"/>
        <c:ser>
          <c:idx val="0"/>
          <c:order val="0"/>
          <c:tx>
            <c:v>lat</c:v>
          </c:tx>
          <c:spPr>
            <a:ln w="1270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cat>
            <c:numRef>
              <c:f>nofa!$Z$29:$Z$37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  <c:pt idx="6">
                  <c:v>96</c:v>
                </c:pt>
                <c:pt idx="7">
                  <c:v>192</c:v>
                </c:pt>
                <c:pt idx="8">
                  <c:v>384</c:v>
                </c:pt>
              </c:numCache>
            </c:numRef>
          </c:cat>
          <c:val>
            <c:numRef>
              <c:f>nofa!$AA$29:$AA$37</c:f>
              <c:numCache>
                <c:formatCode>General</c:formatCode>
                <c:ptCount val="9"/>
                <c:pt idx="0">
                  <c:v>0.57999999999999996</c:v>
                </c:pt>
                <c:pt idx="1">
                  <c:v>0.59</c:v>
                </c:pt>
                <c:pt idx="2">
                  <c:v>0.6</c:v>
                </c:pt>
                <c:pt idx="3">
                  <c:v>0.61</c:v>
                </c:pt>
                <c:pt idx="4">
                  <c:v>0.64</c:v>
                </c:pt>
                <c:pt idx="5">
                  <c:v>0.71</c:v>
                </c:pt>
                <c:pt idx="6">
                  <c:v>1.38</c:v>
                </c:pt>
                <c:pt idx="7">
                  <c:v>2.75</c:v>
                </c:pt>
                <c:pt idx="8">
                  <c:v>5.48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2E-413C-B14F-33EB067EE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309392"/>
        <c:axId val="223297744"/>
      </c:lineChart>
      <c:catAx>
        <c:axId val="22330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3297744"/>
        <c:crosses val="autoZero"/>
        <c:auto val="1"/>
        <c:lblAlgn val="ctr"/>
        <c:lblOffset val="100"/>
        <c:noMultiLvlLbl val="0"/>
      </c:catAx>
      <c:valAx>
        <c:axId val="22329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Latency (us)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3309392"/>
        <c:crosses val="autoZero"/>
        <c:crossBetween val="between"/>
      </c:valAx>
      <c:valAx>
        <c:axId val="2233073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Throughput (GB/s)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3291504"/>
        <c:crosses val="max"/>
        <c:crossBetween val="between"/>
      </c:valAx>
      <c:catAx>
        <c:axId val="223291504"/>
        <c:scaling>
          <c:orientation val="minMax"/>
        </c:scaling>
        <c:delete val="1"/>
        <c:axPos val="b"/>
        <c:majorTickMark val="out"/>
        <c:minorTickMark val="none"/>
        <c:tickLblPos val="nextTo"/>
        <c:crossAx val="2233073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thread=6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DMA!$E$105</c:f>
              <c:strCache>
                <c:ptCount val="1"/>
                <c:pt idx="0">
                  <c:v>average_latency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numRef>
              <c:f>DMA!$D$106:$D$113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</c:numCache>
            </c:numRef>
          </c:cat>
          <c:val>
            <c:numRef>
              <c:f>DMA!$E$106:$E$113</c:f>
              <c:numCache>
                <c:formatCode>General</c:formatCode>
                <c:ptCount val="8"/>
                <c:pt idx="0">
                  <c:v>25.009</c:v>
                </c:pt>
                <c:pt idx="1">
                  <c:v>39.204999999999998</c:v>
                </c:pt>
                <c:pt idx="2">
                  <c:v>72.262</c:v>
                </c:pt>
                <c:pt idx="3">
                  <c:v>142.09</c:v>
                </c:pt>
                <c:pt idx="4">
                  <c:v>282.291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71-4F2D-93F3-04C557090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0081795"/>
        <c:axId val="2069961135"/>
      </c:lineChart>
      <c:catAx>
        <c:axId val="17000817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round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2069961135"/>
        <c:crosses val="autoZero"/>
        <c:auto val="1"/>
        <c:lblAlgn val="ctr"/>
        <c:lblOffset val="100"/>
        <c:noMultiLvlLbl val="1"/>
      </c:catAx>
      <c:valAx>
        <c:axId val="20699611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average_latency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70008179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thread=12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DMA!$H$105</c:f>
              <c:strCache>
                <c:ptCount val="1"/>
                <c:pt idx="0">
                  <c:v>average_latency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numRef>
              <c:f>DMA!$G$106:$G$113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</c:numCache>
            </c:numRef>
          </c:cat>
          <c:val>
            <c:numRef>
              <c:f>DMA!$H$106:$H$113</c:f>
              <c:numCache>
                <c:formatCode>General</c:formatCode>
                <c:ptCount val="8"/>
                <c:pt idx="0">
                  <c:v>36.942</c:v>
                </c:pt>
                <c:pt idx="1">
                  <c:v>71.414000000000001</c:v>
                </c:pt>
                <c:pt idx="2">
                  <c:v>142.09</c:v>
                </c:pt>
                <c:pt idx="3">
                  <c:v>283.572</c:v>
                </c:pt>
                <c:pt idx="4">
                  <c:v>566.71400000000006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B7-4F55-BD51-988DF1170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627930"/>
        <c:axId val="1638061438"/>
      </c:lineChart>
      <c:catAx>
        <c:axId val="3896279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zh-CN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638061438"/>
        <c:crosses val="autoZero"/>
        <c:auto val="1"/>
        <c:lblAlgn val="ctr"/>
        <c:lblOffset val="100"/>
        <c:noMultiLvlLbl val="1"/>
      </c:catAx>
      <c:valAx>
        <c:axId val="16380614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zh-CN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38962793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thread=24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DMA!$K$105</c:f>
              <c:strCache>
                <c:ptCount val="1"/>
                <c:pt idx="0">
                  <c:v>average_latency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numRef>
              <c:f>DMA!$J$106:$J$113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</c:numCache>
            </c:numRef>
          </c:cat>
          <c:val>
            <c:numRef>
              <c:f>DMA!$K$106:$K$113</c:f>
              <c:numCache>
                <c:formatCode>General</c:formatCode>
                <c:ptCount val="8"/>
                <c:pt idx="0">
                  <c:v>86.134</c:v>
                </c:pt>
                <c:pt idx="1">
                  <c:v>142.43299999999999</c:v>
                </c:pt>
                <c:pt idx="2">
                  <c:v>283.90199999999999</c:v>
                </c:pt>
                <c:pt idx="3">
                  <c:v>566.76</c:v>
                </c:pt>
                <c:pt idx="4">
                  <c:v>1133.17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2C-450B-AEA2-2579F58CE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69740"/>
        <c:axId val="477363903"/>
      </c:lineChart>
      <c:catAx>
        <c:axId val="413697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zh-CN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477363903"/>
        <c:crosses val="autoZero"/>
        <c:auto val="1"/>
        <c:lblAlgn val="ctr"/>
        <c:lblOffset val="100"/>
        <c:noMultiLvlLbl val="1"/>
      </c:catAx>
      <c:valAx>
        <c:axId val="4773639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zh-CN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4136974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thread=48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DMA!$N$105</c:f>
              <c:strCache>
                <c:ptCount val="1"/>
                <c:pt idx="0">
                  <c:v>average_latency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numRef>
              <c:f>DMA!$M$106:$M$111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</c:numCache>
            </c:numRef>
          </c:cat>
          <c:val>
            <c:numRef>
              <c:f>DMA!$N$106:$N$111</c:f>
              <c:numCache>
                <c:formatCode>General</c:formatCode>
                <c:ptCount val="6"/>
                <c:pt idx="0">
                  <c:v>208.20500000000001</c:v>
                </c:pt>
                <c:pt idx="1">
                  <c:v>284.512</c:v>
                </c:pt>
                <c:pt idx="2">
                  <c:v>576.93899999999996</c:v>
                </c:pt>
                <c:pt idx="3">
                  <c:v>1133.68</c:v>
                </c:pt>
                <c:pt idx="4">
                  <c:v>2265.799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3-424A-BB98-D5424FFC1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904281"/>
        <c:axId val="503231913"/>
      </c:lineChart>
      <c:catAx>
        <c:axId val="4999042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zh-CN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503231913"/>
        <c:crosses val="autoZero"/>
        <c:auto val="1"/>
        <c:lblAlgn val="ctr"/>
        <c:lblOffset val="100"/>
        <c:noMultiLvlLbl val="1"/>
      </c:catAx>
      <c:valAx>
        <c:axId val="5032319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zh-CN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49990428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thread=96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DMA!$Q$105</c:f>
              <c:strCache>
                <c:ptCount val="1"/>
                <c:pt idx="0">
                  <c:v>average_latency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numRef>
              <c:f>DMA!$P$106:$P$111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</c:numCache>
            </c:numRef>
          </c:cat>
          <c:val>
            <c:numRef>
              <c:f>DMA!$Q$106:$Q$111</c:f>
              <c:numCache>
                <c:formatCode>General</c:formatCode>
                <c:ptCount val="6"/>
                <c:pt idx="0">
                  <c:v>606.47699999999998</c:v>
                </c:pt>
                <c:pt idx="1">
                  <c:v>593.149</c:v>
                </c:pt>
                <c:pt idx="2">
                  <c:v>1135.2660000000001</c:v>
                </c:pt>
                <c:pt idx="3">
                  <c:v>2266.8919999999998</c:v>
                </c:pt>
                <c:pt idx="4">
                  <c:v>4531.366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0F-4A30-B288-98AD7E155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2824116"/>
        <c:axId val="891687229"/>
      </c:lineChart>
      <c:catAx>
        <c:axId val="20328241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zh-CN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891687229"/>
        <c:crosses val="autoZero"/>
        <c:auto val="1"/>
        <c:lblAlgn val="ctr"/>
        <c:lblOffset val="100"/>
        <c:noMultiLvlLbl val="1"/>
      </c:catAx>
      <c:valAx>
        <c:axId val="8916872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zh-CN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203282411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4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85725</xdr:colOff>
      <xdr:row>20</xdr:row>
      <xdr:rowOff>19050</xdr:rowOff>
    </xdr:from>
    <xdr:ext cx="4486275" cy="2771775"/>
    <xdr:graphicFrame macro="">
      <xdr:nvGraphicFramePr>
        <xdr:cNvPr id="2" name="Chart 1" title="图表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333375</xdr:colOff>
      <xdr:row>35</xdr:row>
      <xdr:rowOff>66675</xdr:rowOff>
    </xdr:from>
    <xdr:ext cx="6515100" cy="4029075"/>
    <xdr:graphicFrame macro="">
      <xdr:nvGraphicFramePr>
        <xdr:cNvPr id="3" name="Chart 2" title="图表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7</xdr:col>
      <xdr:colOff>295275</xdr:colOff>
      <xdr:row>79</xdr:row>
      <xdr:rowOff>104775</xdr:rowOff>
    </xdr:from>
    <xdr:ext cx="5715000" cy="3533775"/>
    <xdr:graphicFrame macro="">
      <xdr:nvGraphicFramePr>
        <xdr:cNvPr id="4" name="Chart 3" title="图表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114</xdr:row>
      <xdr:rowOff>19050</xdr:rowOff>
    </xdr:from>
    <xdr:ext cx="3048000" cy="1885950"/>
    <xdr:graphicFrame macro="">
      <xdr:nvGraphicFramePr>
        <xdr:cNvPr id="5" name="Chart 4" title="图表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2</xdr:col>
      <xdr:colOff>581025</xdr:colOff>
      <xdr:row>114</xdr:row>
      <xdr:rowOff>66675</xdr:rowOff>
    </xdr:from>
    <xdr:ext cx="2895600" cy="1800225"/>
    <xdr:graphicFrame macro="">
      <xdr:nvGraphicFramePr>
        <xdr:cNvPr id="6" name="Chart 5" title="图表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5</xdr:col>
      <xdr:colOff>200025</xdr:colOff>
      <xdr:row>113</xdr:row>
      <xdr:rowOff>161925</xdr:rowOff>
    </xdr:from>
    <xdr:ext cx="3238500" cy="2000250"/>
    <xdr:graphicFrame macro="">
      <xdr:nvGraphicFramePr>
        <xdr:cNvPr id="7" name="Chart 6" title="图表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8</xdr:col>
      <xdr:colOff>628650</xdr:colOff>
      <xdr:row>113</xdr:row>
      <xdr:rowOff>200025</xdr:rowOff>
    </xdr:from>
    <xdr:ext cx="3124200" cy="1943100"/>
    <xdr:graphicFrame macro="">
      <xdr:nvGraphicFramePr>
        <xdr:cNvPr id="8" name="Chart 7" title="图表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11</xdr:col>
      <xdr:colOff>800100</xdr:colOff>
      <xdr:row>114</xdr:row>
      <xdr:rowOff>19050</xdr:rowOff>
    </xdr:from>
    <xdr:ext cx="3048000" cy="1885950"/>
    <xdr:graphicFrame macro="">
      <xdr:nvGraphicFramePr>
        <xdr:cNvPr id="9" name="Chart 8" title="图表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15</xdr:col>
      <xdr:colOff>85725</xdr:colOff>
      <xdr:row>114</xdr:row>
      <xdr:rowOff>123825</xdr:rowOff>
    </xdr:from>
    <xdr:ext cx="2733675" cy="1704975"/>
    <xdr:graphicFrame macro="">
      <xdr:nvGraphicFramePr>
        <xdr:cNvPr id="10" name="Chart 9" title="图表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17</xdr:col>
      <xdr:colOff>895350</xdr:colOff>
      <xdr:row>114</xdr:row>
      <xdr:rowOff>66675</xdr:rowOff>
    </xdr:from>
    <xdr:ext cx="2895600" cy="1800225"/>
    <xdr:graphicFrame macro="">
      <xdr:nvGraphicFramePr>
        <xdr:cNvPr id="11" name="Chart 10" title="图表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21</xdr:col>
      <xdr:colOff>114300</xdr:colOff>
      <xdr:row>114</xdr:row>
      <xdr:rowOff>66675</xdr:rowOff>
    </xdr:from>
    <xdr:ext cx="2971800" cy="1800225"/>
    <xdr:graphicFrame macro="">
      <xdr:nvGraphicFramePr>
        <xdr:cNvPr id="12" name="Chart 11" title="图表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6</xdr:col>
      <xdr:colOff>485775</xdr:colOff>
      <xdr:row>134</xdr:row>
      <xdr:rowOff>57150</xdr:rowOff>
    </xdr:from>
    <xdr:ext cx="5715000" cy="3533775"/>
    <xdr:graphicFrame macro="">
      <xdr:nvGraphicFramePr>
        <xdr:cNvPr id="13" name="Chart 12" title="图表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  <xdr:oneCellAnchor>
    <xdr:from>
      <xdr:col>1</xdr:col>
      <xdr:colOff>28575</xdr:colOff>
      <xdr:row>148</xdr:row>
      <xdr:rowOff>38100</xdr:rowOff>
    </xdr:from>
    <xdr:ext cx="5715000" cy="3533775"/>
    <xdr:graphicFrame macro="">
      <xdr:nvGraphicFramePr>
        <xdr:cNvPr id="14" name="Chart 13" title="图表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47625</xdr:colOff>
      <xdr:row>16</xdr:row>
      <xdr:rowOff>190500</xdr:rowOff>
    </xdr:from>
    <xdr:ext cx="3257550" cy="1638300"/>
    <xdr:graphicFrame macro="">
      <xdr:nvGraphicFramePr>
        <xdr:cNvPr id="39" name="Chart 39" title="图表">
          <a:extLst>
            <a:ext uri="{FF2B5EF4-FFF2-40B4-BE49-F238E27FC236}">
              <a16:creationId xmlns:a16="http://schemas.microsoft.com/office/drawing/2014/main" id="{00000000-0008-0000-0A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14</xdr:col>
      <xdr:colOff>47625</xdr:colOff>
      <xdr:row>7</xdr:row>
      <xdr:rowOff>9525</xdr:rowOff>
    </xdr:from>
    <xdr:ext cx="3257550" cy="1905000"/>
    <xdr:graphicFrame macro="">
      <xdr:nvGraphicFramePr>
        <xdr:cNvPr id="40" name="Chart 40" title="图表">
          <a:extLst>
            <a:ext uri="{FF2B5EF4-FFF2-40B4-BE49-F238E27FC236}">
              <a16:creationId xmlns:a16="http://schemas.microsoft.com/office/drawing/2014/main" id="{00000000-0008-0000-0A00-00002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11</xdr:col>
      <xdr:colOff>9525</xdr:colOff>
      <xdr:row>26</xdr:row>
      <xdr:rowOff>38100</xdr:rowOff>
    </xdr:from>
    <xdr:ext cx="5648325" cy="2724150"/>
    <xdr:pic>
      <xdr:nvPicPr>
        <xdr:cNvPr id="2" name="image2.png" title="图片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9525</xdr:colOff>
      <xdr:row>43</xdr:row>
      <xdr:rowOff>38100</xdr:rowOff>
    </xdr:from>
    <xdr:ext cx="5276850" cy="666750"/>
    <xdr:pic>
      <xdr:nvPicPr>
        <xdr:cNvPr id="3" name="image1.png" title="图片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737088</xdr:colOff>
      <xdr:row>10</xdr:row>
      <xdr:rowOff>140677</xdr:rowOff>
    </xdr:from>
    <xdr:to>
      <xdr:col>22</xdr:col>
      <xdr:colOff>292343</xdr:colOff>
      <xdr:row>26</xdr:row>
      <xdr:rowOff>112102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1A7EF58-88AC-405E-B286-AFCED8239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413972</xdr:colOff>
      <xdr:row>12</xdr:row>
      <xdr:rowOff>141410</xdr:rowOff>
    </xdr:from>
    <xdr:to>
      <xdr:col>27</xdr:col>
      <xdr:colOff>809626</xdr:colOff>
      <xdr:row>26</xdr:row>
      <xdr:rowOff>115033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E59DC35-3B77-4ACF-844B-7597B58D7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952500</xdr:colOff>
      <xdr:row>3</xdr:row>
      <xdr:rowOff>57150</xdr:rowOff>
    </xdr:from>
    <xdr:ext cx="5715000" cy="3848100"/>
    <xdr:graphicFrame macro="">
      <xdr:nvGraphicFramePr>
        <xdr:cNvPr id="14" name="Chart 14" title="图表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790575</xdr:colOff>
      <xdr:row>35</xdr:row>
      <xdr:rowOff>85725</xdr:rowOff>
    </xdr:from>
    <xdr:ext cx="5981700" cy="4019550"/>
    <xdr:graphicFrame macro="">
      <xdr:nvGraphicFramePr>
        <xdr:cNvPr id="15" name="Chart 15" title="图表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6</xdr:col>
      <xdr:colOff>723900</xdr:colOff>
      <xdr:row>55</xdr:row>
      <xdr:rowOff>104775</xdr:rowOff>
    </xdr:from>
    <xdr:ext cx="5715000" cy="3533775"/>
    <xdr:graphicFrame macro="">
      <xdr:nvGraphicFramePr>
        <xdr:cNvPr id="16" name="Chart 16" title="图表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12</xdr:col>
      <xdr:colOff>57150</xdr:colOff>
      <xdr:row>86</xdr:row>
      <xdr:rowOff>123825</xdr:rowOff>
    </xdr:from>
    <xdr:ext cx="3181350" cy="1971675"/>
    <xdr:graphicFrame macro="">
      <xdr:nvGraphicFramePr>
        <xdr:cNvPr id="17" name="Chart 17" title="图表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0</xdr:col>
      <xdr:colOff>0</xdr:colOff>
      <xdr:row>106</xdr:row>
      <xdr:rowOff>171450</xdr:rowOff>
    </xdr:from>
    <xdr:ext cx="3114675" cy="1933575"/>
    <xdr:graphicFrame macro="">
      <xdr:nvGraphicFramePr>
        <xdr:cNvPr id="18" name="Chart 18" title="图表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3</xdr:col>
      <xdr:colOff>1190625</xdr:colOff>
      <xdr:row>106</xdr:row>
      <xdr:rowOff>171450</xdr:rowOff>
    </xdr:from>
    <xdr:ext cx="3114675" cy="1933575"/>
    <xdr:graphicFrame macro="">
      <xdr:nvGraphicFramePr>
        <xdr:cNvPr id="19" name="Chart 19" title="图表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7</xdr:col>
      <xdr:colOff>857250</xdr:colOff>
      <xdr:row>107</xdr:row>
      <xdr:rowOff>104775</xdr:rowOff>
    </xdr:from>
    <xdr:ext cx="3038475" cy="1866900"/>
    <xdr:graphicFrame macro="">
      <xdr:nvGraphicFramePr>
        <xdr:cNvPr id="20" name="Chart 20" title="图表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11</xdr:col>
      <xdr:colOff>571500</xdr:colOff>
      <xdr:row>108</xdr:row>
      <xdr:rowOff>114300</xdr:rowOff>
    </xdr:from>
    <xdr:ext cx="2600325" cy="1590675"/>
    <xdr:graphicFrame macro="">
      <xdr:nvGraphicFramePr>
        <xdr:cNvPr id="21" name="Chart 21" title="图表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14</xdr:col>
      <xdr:colOff>361950</xdr:colOff>
      <xdr:row>108</xdr:row>
      <xdr:rowOff>95250</xdr:rowOff>
    </xdr:from>
    <xdr:ext cx="2657475" cy="1638300"/>
    <xdr:graphicFrame macro="">
      <xdr:nvGraphicFramePr>
        <xdr:cNvPr id="22" name="Chart 22" title="图表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17</xdr:col>
      <xdr:colOff>323850</xdr:colOff>
      <xdr:row>109</xdr:row>
      <xdr:rowOff>95250</xdr:rowOff>
    </xdr:from>
    <xdr:ext cx="2562225" cy="1590675"/>
    <xdr:graphicFrame macro="">
      <xdr:nvGraphicFramePr>
        <xdr:cNvPr id="23" name="Chart 23" title="图表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20</xdr:col>
      <xdr:colOff>190500</xdr:colOff>
      <xdr:row>109</xdr:row>
      <xdr:rowOff>95250</xdr:rowOff>
    </xdr:from>
    <xdr:ext cx="2600325" cy="1590675"/>
    <xdr:graphicFrame macro="">
      <xdr:nvGraphicFramePr>
        <xdr:cNvPr id="24" name="Chart 24" title="图表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23</xdr:col>
      <xdr:colOff>95250</xdr:colOff>
      <xdr:row>109</xdr:row>
      <xdr:rowOff>95250</xdr:rowOff>
    </xdr:from>
    <xdr:ext cx="2771775" cy="1714500"/>
    <xdr:graphicFrame macro="">
      <xdr:nvGraphicFramePr>
        <xdr:cNvPr id="25" name="Chart 25" title="图表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  <xdr:oneCellAnchor>
    <xdr:from>
      <xdr:col>3</xdr:col>
      <xdr:colOff>857250</xdr:colOff>
      <xdr:row>118</xdr:row>
      <xdr:rowOff>57150</xdr:rowOff>
    </xdr:from>
    <xdr:ext cx="5715000" cy="3533775"/>
    <xdr:graphicFrame macro="">
      <xdr:nvGraphicFramePr>
        <xdr:cNvPr id="26" name="Chart 26" title="图表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876300</xdr:colOff>
      <xdr:row>1</xdr:row>
      <xdr:rowOff>123825</xdr:rowOff>
    </xdr:from>
    <xdr:ext cx="5715000" cy="3533775"/>
    <xdr:graphicFrame macro="">
      <xdr:nvGraphicFramePr>
        <xdr:cNvPr id="27" name="Chart 27" title="图表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438150</xdr:colOff>
      <xdr:row>11</xdr:row>
      <xdr:rowOff>85725</xdr:rowOff>
    </xdr:from>
    <xdr:ext cx="5715000" cy="3533775"/>
    <xdr:graphicFrame macro="">
      <xdr:nvGraphicFramePr>
        <xdr:cNvPr id="28" name="Chart 28" title="图表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381000</xdr:colOff>
      <xdr:row>33</xdr:row>
      <xdr:rowOff>85725</xdr:rowOff>
    </xdr:from>
    <xdr:ext cx="6877050" cy="4257675"/>
    <xdr:graphicFrame macro="">
      <xdr:nvGraphicFramePr>
        <xdr:cNvPr id="29" name="Chart 29" title="图表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942975</xdr:colOff>
      <xdr:row>9</xdr:row>
      <xdr:rowOff>104775</xdr:rowOff>
    </xdr:from>
    <xdr:ext cx="5819775" cy="3590925"/>
    <xdr:graphicFrame macro="">
      <xdr:nvGraphicFramePr>
        <xdr:cNvPr id="30" name="Chart 30" title="图表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619125</xdr:colOff>
      <xdr:row>4</xdr:row>
      <xdr:rowOff>47625</xdr:rowOff>
    </xdr:from>
    <xdr:ext cx="5715000" cy="3533775"/>
    <xdr:graphicFrame macro="">
      <xdr:nvGraphicFramePr>
        <xdr:cNvPr id="31" name="Chart 31" title="图表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819150</xdr:colOff>
      <xdr:row>5</xdr:row>
      <xdr:rowOff>19050</xdr:rowOff>
    </xdr:from>
    <xdr:ext cx="5715000" cy="3533775"/>
    <xdr:graphicFrame macro="">
      <xdr:nvGraphicFramePr>
        <xdr:cNvPr id="32" name="Chart 32" title="图表"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904875</xdr:colOff>
      <xdr:row>23</xdr:row>
      <xdr:rowOff>47625</xdr:rowOff>
    </xdr:from>
    <xdr:ext cx="5715000" cy="3533775"/>
    <xdr:graphicFrame macro="">
      <xdr:nvGraphicFramePr>
        <xdr:cNvPr id="33" name="Chart 33" title="图表"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723900</xdr:colOff>
      <xdr:row>12</xdr:row>
      <xdr:rowOff>180975</xdr:rowOff>
    </xdr:from>
    <xdr:ext cx="8991600" cy="4933950"/>
    <xdr:graphicFrame macro="">
      <xdr:nvGraphicFramePr>
        <xdr:cNvPr id="34" name="Chart 34" title="图表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352425</xdr:colOff>
      <xdr:row>41</xdr:row>
      <xdr:rowOff>171450</xdr:rowOff>
    </xdr:from>
    <xdr:ext cx="5715000" cy="3533775"/>
    <xdr:graphicFrame macro="">
      <xdr:nvGraphicFramePr>
        <xdr:cNvPr id="35" name="Chart 35" title="图表">
          <a:extLst>
            <a:ext uri="{FF2B5EF4-FFF2-40B4-BE49-F238E27FC236}">
              <a16:creationId xmlns:a16="http://schemas.microsoft.com/office/drawing/2014/main" id="{00000000-0008-0000-08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11</xdr:col>
      <xdr:colOff>104775</xdr:colOff>
      <xdr:row>68</xdr:row>
      <xdr:rowOff>85725</xdr:rowOff>
    </xdr:from>
    <xdr:ext cx="5448300" cy="3371850"/>
    <xdr:graphicFrame macro="">
      <xdr:nvGraphicFramePr>
        <xdr:cNvPr id="36" name="Chart 36" title="图表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9</xdr:col>
      <xdr:colOff>438150</xdr:colOff>
      <xdr:row>77</xdr:row>
      <xdr:rowOff>190500</xdr:rowOff>
    </xdr:from>
    <xdr:ext cx="5715000" cy="3533775"/>
    <xdr:graphicFrame macro="">
      <xdr:nvGraphicFramePr>
        <xdr:cNvPr id="37" name="Chart 37" title="图表">
          <a:extLst>
            <a:ext uri="{FF2B5EF4-FFF2-40B4-BE49-F238E27FC236}">
              <a16:creationId xmlns:a16="http://schemas.microsoft.com/office/drawing/2014/main" id="{00000000-0008-0000-08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53</xdr:row>
      <xdr:rowOff>104775</xdr:rowOff>
    </xdr:from>
    <xdr:ext cx="5715000" cy="3533775"/>
    <xdr:graphicFrame macro="">
      <xdr:nvGraphicFramePr>
        <xdr:cNvPr id="38" name="Chart 38" title="图表">
          <a:extLst>
            <a:ext uri="{FF2B5EF4-FFF2-40B4-BE49-F238E27FC236}">
              <a16:creationId xmlns:a16="http://schemas.microsoft.com/office/drawing/2014/main" id="{00000000-0008-0000-0900-00002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4:X147"/>
  <sheetViews>
    <sheetView topLeftCell="A46" workbookViewId="0"/>
  </sheetViews>
  <sheetFormatPr defaultColWidth="12.5703125" defaultRowHeight="15.75" customHeight="1"/>
  <cols>
    <col min="1" max="1" width="14.85546875" customWidth="1"/>
    <col min="2" max="2" width="19.42578125" customWidth="1"/>
    <col min="3" max="3" width="15.5703125" customWidth="1"/>
    <col min="4" max="4" width="14.7109375" customWidth="1"/>
  </cols>
  <sheetData>
    <row r="4" spans="1:8">
      <c r="A4" s="1" t="s">
        <v>0</v>
      </c>
    </row>
    <row r="12" spans="1:8">
      <c r="A12" s="1" t="s">
        <v>1</v>
      </c>
      <c r="B12" s="1" t="s">
        <v>2</v>
      </c>
      <c r="C12" s="1" t="s">
        <v>3</v>
      </c>
      <c r="D12" s="1" t="s">
        <v>4</v>
      </c>
    </row>
    <row r="13" spans="1:8">
      <c r="A13" s="1">
        <v>4</v>
      </c>
      <c r="B13" s="1">
        <v>1000000</v>
      </c>
      <c r="C13" s="2">
        <f t="shared" ref="C13:C22" si="0">A13*B13/2/1024/1024</f>
        <v>1.9073486328125</v>
      </c>
      <c r="D13" s="1">
        <v>8.9</v>
      </c>
    </row>
    <row r="14" spans="1:8">
      <c r="A14" s="1">
        <v>8</v>
      </c>
      <c r="B14" s="1">
        <v>1000000</v>
      </c>
      <c r="C14" s="2">
        <f t="shared" si="0"/>
        <v>3.814697265625</v>
      </c>
      <c r="D14" s="1">
        <v>8.9</v>
      </c>
      <c r="H14" s="2">
        <f>2^16</f>
        <v>65536</v>
      </c>
    </row>
    <row r="15" spans="1:8">
      <c r="A15" s="1">
        <v>16</v>
      </c>
      <c r="B15" s="1">
        <v>1000000</v>
      </c>
      <c r="C15" s="2">
        <f t="shared" si="0"/>
        <v>7.62939453125</v>
      </c>
      <c r="D15" s="1">
        <v>8.9</v>
      </c>
    </row>
    <row r="16" spans="1:8">
      <c r="A16" s="1">
        <v>32</v>
      </c>
      <c r="B16" s="1">
        <v>1000000</v>
      </c>
      <c r="C16" s="2">
        <f t="shared" si="0"/>
        <v>15.2587890625</v>
      </c>
      <c r="D16" s="1">
        <v>8.9</v>
      </c>
    </row>
    <row r="17" spans="1:5">
      <c r="A17" s="2">
        <f t="shared" ref="A17:A20" si="1">A16*2</f>
        <v>64</v>
      </c>
      <c r="B17" s="1">
        <v>1000000</v>
      </c>
      <c r="C17" s="2">
        <f t="shared" si="0"/>
        <v>30.517578125</v>
      </c>
      <c r="D17" s="1">
        <v>8.8000000000000007</v>
      </c>
    </row>
    <row r="18" spans="1:5">
      <c r="A18" s="2">
        <f t="shared" si="1"/>
        <v>128</v>
      </c>
      <c r="B18" s="1">
        <v>1000000</v>
      </c>
      <c r="C18" s="2">
        <f t="shared" si="0"/>
        <v>61.03515625</v>
      </c>
      <c r="D18" s="1">
        <v>8.9</v>
      </c>
    </row>
    <row r="19" spans="1:5">
      <c r="A19" s="2">
        <f t="shared" si="1"/>
        <v>256</v>
      </c>
      <c r="B19" s="1">
        <v>1000000</v>
      </c>
      <c r="C19" s="2">
        <f t="shared" si="0"/>
        <v>122.0703125</v>
      </c>
      <c r="D19" s="1">
        <v>8.9</v>
      </c>
    </row>
    <row r="20" spans="1:5">
      <c r="A20" s="2">
        <f t="shared" si="1"/>
        <v>512</v>
      </c>
      <c r="B20" s="1">
        <v>1000000</v>
      </c>
      <c r="C20" s="2">
        <f t="shared" si="0"/>
        <v>244.140625</v>
      </c>
      <c r="D20" s="1">
        <v>8.8000000000000007</v>
      </c>
    </row>
    <row r="21" spans="1:5">
      <c r="A21" s="3">
        <v>1024</v>
      </c>
      <c r="B21" s="1">
        <v>1000000</v>
      </c>
      <c r="C21" s="2">
        <f t="shared" si="0"/>
        <v>488.28125</v>
      </c>
      <c r="D21" s="1">
        <v>8.9</v>
      </c>
    </row>
    <row r="22" spans="1:5">
      <c r="A22" s="3">
        <v>2048</v>
      </c>
      <c r="B22" s="1">
        <v>1000000</v>
      </c>
      <c r="C22" s="2">
        <f t="shared" si="0"/>
        <v>976.5625</v>
      </c>
      <c r="D22" s="1">
        <v>9</v>
      </c>
    </row>
    <row r="26" spans="1:5">
      <c r="A26" s="1" t="s">
        <v>5</v>
      </c>
    </row>
    <row r="28" spans="1:5">
      <c r="A28" s="1" t="s">
        <v>6</v>
      </c>
      <c r="D28" s="1" t="s">
        <v>7</v>
      </c>
    </row>
    <row r="29" spans="1:5">
      <c r="A29" s="1" t="s">
        <v>8</v>
      </c>
      <c r="B29" s="1" t="s">
        <v>9</v>
      </c>
      <c r="D29" s="1" t="s">
        <v>8</v>
      </c>
      <c r="E29" s="1" t="s">
        <v>9</v>
      </c>
    </row>
    <row r="30" spans="1:5">
      <c r="A30" s="1">
        <v>1</v>
      </c>
      <c r="B30" s="1">
        <v>8.9</v>
      </c>
      <c r="D30" s="1">
        <v>1</v>
      </c>
      <c r="E30" s="1">
        <v>8.9</v>
      </c>
    </row>
    <row r="31" spans="1:5">
      <c r="A31" s="1">
        <v>5</v>
      </c>
      <c r="B31" s="1">
        <v>10.7</v>
      </c>
      <c r="D31" s="1">
        <v>5</v>
      </c>
      <c r="E31" s="1">
        <v>10.8</v>
      </c>
    </row>
    <row r="32" spans="1:5">
      <c r="A32" s="1">
        <v>10</v>
      </c>
      <c r="B32" s="1">
        <v>12.9</v>
      </c>
      <c r="D32" s="1">
        <v>10</v>
      </c>
      <c r="E32" s="1">
        <v>14.3</v>
      </c>
    </row>
    <row r="33" spans="1:5">
      <c r="A33" s="1">
        <v>15</v>
      </c>
      <c r="B33" s="1">
        <v>16.100000000000001</v>
      </c>
      <c r="D33" s="1">
        <v>15</v>
      </c>
      <c r="E33" s="1">
        <v>18</v>
      </c>
    </row>
    <row r="34" spans="1:5">
      <c r="A34" s="1">
        <v>20</v>
      </c>
      <c r="B34" s="1">
        <v>19.600000000000001</v>
      </c>
      <c r="D34" s="1">
        <v>20</v>
      </c>
      <c r="E34" s="1">
        <v>21.6</v>
      </c>
    </row>
    <row r="35" spans="1:5">
      <c r="A35" s="1">
        <v>25</v>
      </c>
      <c r="B35" s="1">
        <v>21.6</v>
      </c>
      <c r="D35" s="1">
        <v>25</v>
      </c>
      <c r="E35" s="1">
        <v>24.3</v>
      </c>
    </row>
    <row r="36" spans="1:5">
      <c r="A36" s="1">
        <v>30</v>
      </c>
      <c r="B36" s="1">
        <v>24.5</v>
      </c>
      <c r="D36" s="1">
        <v>30</v>
      </c>
      <c r="E36" s="1">
        <v>27.3</v>
      </c>
    </row>
    <row r="37" spans="1:5">
      <c r="D37" s="1" t="s">
        <v>10</v>
      </c>
      <c r="E37" s="2">
        <f>(E36-E30)/(D36-D30)</f>
        <v>0.63448275862068959</v>
      </c>
    </row>
    <row r="38" spans="1:5">
      <c r="D38" s="4" t="s">
        <v>11</v>
      </c>
      <c r="E38" s="5">
        <f>E30-E37</f>
        <v>8.2655172413793103</v>
      </c>
    </row>
    <row r="40" spans="1:5">
      <c r="A40" s="1" t="s">
        <v>12</v>
      </c>
      <c r="B40" s="6"/>
    </row>
    <row r="42" spans="1:5">
      <c r="A42" s="1" t="s">
        <v>1</v>
      </c>
      <c r="B42" s="1" t="s">
        <v>9</v>
      </c>
      <c r="C42" s="1" t="s">
        <v>13</v>
      </c>
      <c r="D42" s="1" t="s">
        <v>14</v>
      </c>
    </row>
    <row r="43" spans="1:5">
      <c r="A43" s="1">
        <v>4</v>
      </c>
      <c r="B43" s="1">
        <v>63.08</v>
      </c>
      <c r="C43" s="2">
        <f t="shared" ref="C43:C52" si="2">(B43-$E$38)/100</f>
        <v>0.54814482758620686</v>
      </c>
      <c r="D43" s="2">
        <f t="shared" ref="D43:D52" si="3">A43/1024/1024/(C43/1000/1000)</f>
        <v>6.9592871694571654</v>
      </c>
      <c r="E43" s="2">
        <f>B43-C43*100</f>
        <v>8.2655172413793139</v>
      </c>
    </row>
    <row r="44" spans="1:5">
      <c r="A44" s="1">
        <v>8</v>
      </c>
      <c r="B44" s="1">
        <v>63.11</v>
      </c>
      <c r="C44" s="2">
        <f t="shared" si="2"/>
        <v>0.54844482758620683</v>
      </c>
      <c r="D44" s="2">
        <f t="shared" si="3"/>
        <v>13.910960861511235</v>
      </c>
    </row>
    <row r="45" spans="1:5">
      <c r="A45" s="1">
        <v>16</v>
      </c>
      <c r="B45" s="1">
        <v>63.46</v>
      </c>
      <c r="C45" s="2">
        <f t="shared" si="2"/>
        <v>0.55194482758620689</v>
      </c>
      <c r="D45" s="2">
        <f t="shared" si="3"/>
        <v>27.645496976990454</v>
      </c>
    </row>
    <row r="46" spans="1:5">
      <c r="A46" s="1">
        <v>32</v>
      </c>
      <c r="B46" s="1">
        <v>63.19</v>
      </c>
      <c r="C46" s="2">
        <f t="shared" si="2"/>
        <v>0.54924482758620685</v>
      </c>
      <c r="D46" s="2">
        <f t="shared" si="3"/>
        <v>55.562795664580207</v>
      </c>
    </row>
    <row r="47" spans="1:5">
      <c r="A47" s="2">
        <f t="shared" ref="A47:A50" si="4">A46*2</f>
        <v>64</v>
      </c>
      <c r="B47" s="1">
        <v>64.28</v>
      </c>
      <c r="C47" s="2">
        <f t="shared" si="2"/>
        <v>0.56014482758620687</v>
      </c>
      <c r="D47" s="2">
        <f t="shared" si="3"/>
        <v>108.9631703161744</v>
      </c>
    </row>
    <row r="48" spans="1:5">
      <c r="A48" s="2">
        <f t="shared" si="4"/>
        <v>128</v>
      </c>
      <c r="B48" s="1">
        <v>67.53</v>
      </c>
      <c r="C48" s="2">
        <f t="shared" si="2"/>
        <v>0.59264482758620685</v>
      </c>
      <c r="D48" s="2">
        <f t="shared" si="3"/>
        <v>205.97549631401026</v>
      </c>
    </row>
    <row r="49" spans="1:5">
      <c r="A49" s="2">
        <f t="shared" si="4"/>
        <v>256</v>
      </c>
      <c r="B49" s="1">
        <v>69.91</v>
      </c>
      <c r="C49" s="2">
        <f t="shared" si="2"/>
        <v>0.61644482758620678</v>
      </c>
      <c r="D49" s="2">
        <f t="shared" si="3"/>
        <v>396.0461894959418</v>
      </c>
    </row>
    <row r="50" spans="1:5">
      <c r="A50" s="2">
        <f t="shared" si="4"/>
        <v>512</v>
      </c>
      <c r="B50" s="1">
        <v>74.010000000000005</v>
      </c>
      <c r="C50" s="2">
        <f t="shared" si="2"/>
        <v>0.65744482758620693</v>
      </c>
      <c r="D50" s="2">
        <f t="shared" si="3"/>
        <v>742.69540121368516</v>
      </c>
    </row>
    <row r="51" spans="1:5">
      <c r="A51" s="3">
        <v>1024</v>
      </c>
      <c r="B51" s="1">
        <v>85.55</v>
      </c>
      <c r="C51" s="2">
        <f t="shared" si="2"/>
        <v>0.77284482758620687</v>
      </c>
      <c r="D51" s="2">
        <f t="shared" si="3"/>
        <v>1263.5945343000558</v>
      </c>
    </row>
    <row r="52" spans="1:5">
      <c r="A52" s="3">
        <v>2048</v>
      </c>
      <c r="B52" s="1">
        <v>107.73</v>
      </c>
      <c r="C52" s="2">
        <f t="shared" si="2"/>
        <v>0.99464482758620687</v>
      </c>
      <c r="D52" s="2">
        <f t="shared" si="3"/>
        <v>1963.6406341546283</v>
      </c>
      <c r="E52" s="2">
        <f>C52/C51</f>
        <v>1.2869916341327385</v>
      </c>
    </row>
    <row r="55" spans="1:5">
      <c r="A55" s="1" t="s">
        <v>15</v>
      </c>
    </row>
    <row r="56" spans="1:5">
      <c r="A56" s="1" t="s">
        <v>1</v>
      </c>
      <c r="B56" s="1" t="s">
        <v>9</v>
      </c>
      <c r="C56" s="1" t="s">
        <v>13</v>
      </c>
      <c r="D56" s="1" t="s">
        <v>14</v>
      </c>
    </row>
    <row r="57" spans="1:5">
      <c r="A57" s="1">
        <v>4</v>
      </c>
      <c r="B57" s="1">
        <v>73.06</v>
      </c>
      <c r="C57" s="2">
        <f t="shared" ref="C57:C66" si="5">(B57-$E$38)/100</f>
        <v>0.64794482758620686</v>
      </c>
      <c r="D57" s="2">
        <f t="shared" ref="D57:D66" si="6">A57/1024/1024/(C57/1000/1000)</f>
        <v>5.8873797632368134</v>
      </c>
    </row>
    <row r="58" spans="1:5">
      <c r="A58" s="1">
        <v>8</v>
      </c>
      <c r="C58" s="2">
        <f t="shared" si="5"/>
        <v>-8.265517241379311E-2</v>
      </c>
      <c r="D58" s="2">
        <f t="shared" si="6"/>
        <v>-92.303897124009168</v>
      </c>
    </row>
    <row r="59" spans="1:5">
      <c r="A59" s="1">
        <v>16</v>
      </c>
      <c r="C59" s="2">
        <f t="shared" si="5"/>
        <v>-8.265517241379311E-2</v>
      </c>
      <c r="D59" s="2">
        <f t="shared" si="6"/>
        <v>-184.60779424801834</v>
      </c>
    </row>
    <row r="60" spans="1:5">
      <c r="A60" s="1">
        <v>32</v>
      </c>
      <c r="C60" s="2">
        <f t="shared" si="5"/>
        <v>-8.265517241379311E-2</v>
      </c>
      <c r="D60" s="2">
        <f t="shared" si="6"/>
        <v>-369.21558849603667</v>
      </c>
    </row>
    <row r="61" spans="1:5">
      <c r="A61" s="2">
        <f t="shared" ref="A61:A64" si="7">A60*2</f>
        <v>64</v>
      </c>
      <c r="C61" s="2">
        <f t="shared" si="5"/>
        <v>-8.265517241379311E-2</v>
      </c>
      <c r="D61" s="2">
        <f t="shared" si="6"/>
        <v>-738.43117699207335</v>
      </c>
    </row>
    <row r="62" spans="1:5">
      <c r="A62" s="2">
        <f t="shared" si="7"/>
        <v>128</v>
      </c>
      <c r="C62" s="2">
        <f t="shared" si="5"/>
        <v>-8.265517241379311E-2</v>
      </c>
      <c r="D62" s="2">
        <f t="shared" si="6"/>
        <v>-1476.8623539841467</v>
      </c>
    </row>
    <row r="63" spans="1:5">
      <c r="A63" s="2">
        <f t="shared" si="7"/>
        <v>256</v>
      </c>
      <c r="C63" s="2">
        <f t="shared" si="5"/>
        <v>-8.265517241379311E-2</v>
      </c>
      <c r="D63" s="2">
        <f t="shared" si="6"/>
        <v>-2953.7247079682934</v>
      </c>
    </row>
    <row r="64" spans="1:5">
      <c r="A64" s="2">
        <f t="shared" si="7"/>
        <v>512</v>
      </c>
      <c r="C64" s="2">
        <f t="shared" si="5"/>
        <v>-8.265517241379311E-2</v>
      </c>
      <c r="D64" s="2">
        <f t="shared" si="6"/>
        <v>-5907.4494159365868</v>
      </c>
    </row>
    <row r="65" spans="1:4">
      <c r="A65" s="3">
        <v>1024</v>
      </c>
      <c r="C65" s="2">
        <f t="shared" si="5"/>
        <v>-8.265517241379311E-2</v>
      </c>
      <c r="D65" s="2">
        <f t="shared" si="6"/>
        <v>-11814.898831873174</v>
      </c>
    </row>
    <row r="66" spans="1:4">
      <c r="A66" s="3">
        <v>2048</v>
      </c>
      <c r="C66" s="2">
        <f t="shared" si="5"/>
        <v>-8.265517241379311E-2</v>
      </c>
      <c r="D66" s="2">
        <f t="shared" si="6"/>
        <v>-23629.797663746347</v>
      </c>
    </row>
    <row r="68" spans="1:4">
      <c r="A68" s="1" t="s">
        <v>16</v>
      </c>
    </row>
    <row r="69" spans="1:4">
      <c r="A69" s="1" t="s">
        <v>1</v>
      </c>
      <c r="B69" s="1" t="s">
        <v>9</v>
      </c>
      <c r="C69" s="1" t="s">
        <v>13</v>
      </c>
      <c r="D69" s="1" t="s">
        <v>14</v>
      </c>
    </row>
    <row r="70" spans="1:4">
      <c r="A70" s="1">
        <v>4</v>
      </c>
      <c r="B70" s="1">
        <v>650.13599999999997</v>
      </c>
      <c r="C70" s="2">
        <f t="shared" ref="C70:C79" si="8">(B70-$E$38)/100</f>
        <v>6.4187048275862075</v>
      </c>
      <c r="D70" s="2">
        <f t="shared" ref="D70:D79" si="9">A70/1024/1024/(C70/1000/1000)*100</f>
        <v>59.430950138573976</v>
      </c>
    </row>
    <row r="71" spans="1:4">
      <c r="A71" s="1">
        <v>8</v>
      </c>
      <c r="B71" s="1">
        <v>654.97699999999998</v>
      </c>
      <c r="C71" s="2">
        <f t="shared" si="8"/>
        <v>6.4671148275862071</v>
      </c>
      <c r="D71" s="2">
        <f t="shared" si="9"/>
        <v>117.97215195106723</v>
      </c>
    </row>
    <row r="72" spans="1:4">
      <c r="A72" s="1">
        <v>16</v>
      </c>
      <c r="B72" s="1">
        <v>647.75099999999998</v>
      </c>
      <c r="C72" s="2">
        <f t="shared" si="8"/>
        <v>6.3948548275862072</v>
      </c>
      <c r="D72" s="2">
        <f t="shared" si="9"/>
        <v>238.61040592628373</v>
      </c>
    </row>
    <row r="73" spans="1:4">
      <c r="A73" s="1">
        <v>32</v>
      </c>
      <c r="B73" s="1">
        <v>656.01</v>
      </c>
      <c r="C73" s="2">
        <f t="shared" si="8"/>
        <v>6.4774448275862078</v>
      </c>
      <c r="D73" s="2">
        <f t="shared" si="9"/>
        <v>471.13605653623523</v>
      </c>
    </row>
    <row r="74" spans="1:4">
      <c r="A74" s="2">
        <f t="shared" ref="A74:A77" si="10">A73*2</f>
        <v>64</v>
      </c>
      <c r="B74" s="1">
        <v>654.14700000000005</v>
      </c>
      <c r="C74" s="2">
        <f t="shared" si="8"/>
        <v>6.4588148275862078</v>
      </c>
      <c r="D74" s="2">
        <f t="shared" si="9"/>
        <v>944.99003113253968</v>
      </c>
    </row>
    <row r="75" spans="1:4">
      <c r="A75" s="2">
        <f t="shared" si="10"/>
        <v>128</v>
      </c>
      <c r="B75" s="1">
        <v>650.23500000000001</v>
      </c>
      <c r="C75" s="2">
        <f t="shared" si="8"/>
        <v>6.4196948275862074</v>
      </c>
      <c r="D75" s="2">
        <f t="shared" si="9"/>
        <v>1901.4971237487653</v>
      </c>
    </row>
    <row r="76" spans="1:4">
      <c r="A76" s="2">
        <f t="shared" si="10"/>
        <v>256</v>
      </c>
      <c r="B76" s="1">
        <v>642.20399999999995</v>
      </c>
      <c r="C76" s="2">
        <f t="shared" si="8"/>
        <v>6.3393848275862066</v>
      </c>
      <c r="D76" s="2">
        <f t="shared" si="9"/>
        <v>3851.1721821588699</v>
      </c>
    </row>
    <row r="77" spans="1:4">
      <c r="A77" s="2">
        <f t="shared" si="10"/>
        <v>512</v>
      </c>
      <c r="B77" s="1">
        <v>742.20600000000002</v>
      </c>
      <c r="C77" s="2">
        <f t="shared" si="8"/>
        <v>7.3394048275862076</v>
      </c>
      <c r="D77" s="2">
        <f t="shared" si="9"/>
        <v>6652.8725621555141</v>
      </c>
    </row>
    <row r="78" spans="1:4">
      <c r="A78" s="3">
        <v>1024</v>
      </c>
      <c r="B78" s="1">
        <v>1478.328</v>
      </c>
      <c r="C78" s="2">
        <f t="shared" si="8"/>
        <v>14.700624827586207</v>
      </c>
      <c r="D78" s="2">
        <f t="shared" si="9"/>
        <v>6642.9999503657027</v>
      </c>
    </row>
    <row r="79" spans="1:4">
      <c r="A79" s="3">
        <v>2048</v>
      </c>
      <c r="B79" s="1">
        <v>2952.8</v>
      </c>
      <c r="C79" s="2">
        <f t="shared" si="8"/>
        <v>29.445344827586208</v>
      </c>
      <c r="D79" s="2">
        <f t="shared" si="9"/>
        <v>6633.0518845552533</v>
      </c>
    </row>
    <row r="82" spans="1:7">
      <c r="A82" s="7" t="s">
        <v>8</v>
      </c>
      <c r="B82" s="7">
        <v>100</v>
      </c>
    </row>
    <row r="83" spans="1:7">
      <c r="A83" s="7" t="s">
        <v>17</v>
      </c>
      <c r="B83" s="7">
        <v>2048</v>
      </c>
    </row>
    <row r="84" spans="1:7">
      <c r="A84" s="7" t="s">
        <v>2</v>
      </c>
      <c r="B84" s="7">
        <v>100000</v>
      </c>
    </row>
    <row r="86" spans="1:7">
      <c r="A86" s="8" t="s">
        <v>18</v>
      </c>
      <c r="B86" s="8" t="s">
        <v>9</v>
      </c>
      <c r="C86" s="8" t="s">
        <v>19</v>
      </c>
      <c r="D86" s="8" t="s">
        <v>20</v>
      </c>
      <c r="E86" s="8" t="s">
        <v>21</v>
      </c>
    </row>
    <row r="87" spans="1:7">
      <c r="A87" s="8">
        <v>3</v>
      </c>
      <c r="B87" s="8">
        <v>120.85899999999999</v>
      </c>
      <c r="C87" s="8">
        <v>121.96299999999999</v>
      </c>
      <c r="D87" s="9">
        <f t="shared" ref="D87:D94" si="11">(C87-B87)/B87</f>
        <v>9.1346114066805061E-3</v>
      </c>
      <c r="E87" s="9">
        <f t="shared" ref="E87:E94" si="12">(B87-$E$38)/$B$82</f>
        <v>1.1259348275862069</v>
      </c>
    </row>
    <row r="88" spans="1:7">
      <c r="A88" s="8">
        <v>6</v>
      </c>
      <c r="B88" s="8">
        <v>176.87299999999999</v>
      </c>
      <c r="C88" s="8">
        <v>177.36</v>
      </c>
      <c r="D88" s="9">
        <f t="shared" si="11"/>
        <v>2.7533880241756696E-3</v>
      </c>
      <c r="E88" s="9">
        <f t="shared" si="12"/>
        <v>1.6860748275862067</v>
      </c>
    </row>
    <row r="89" spans="1:7">
      <c r="A89" s="8">
        <v>12</v>
      </c>
      <c r="B89" s="8">
        <v>354.39800000000002</v>
      </c>
      <c r="C89" s="8">
        <v>354.76299999999998</v>
      </c>
      <c r="D89" s="9">
        <f t="shared" si="11"/>
        <v>1.0299155187104673E-3</v>
      </c>
      <c r="E89" s="9">
        <f t="shared" si="12"/>
        <v>3.461324827586207</v>
      </c>
    </row>
    <row r="90" spans="1:7">
      <c r="A90" s="8">
        <v>24</v>
      </c>
      <c r="B90" s="8">
        <v>708.57299999999998</v>
      </c>
      <c r="C90" s="8">
        <v>708.78</v>
      </c>
      <c r="D90" s="9">
        <f t="shared" si="11"/>
        <v>2.9213644889093096E-4</v>
      </c>
      <c r="E90" s="9">
        <f t="shared" si="12"/>
        <v>7.0030748275862074</v>
      </c>
    </row>
    <row r="91" spans="1:7">
      <c r="A91" s="9">
        <f>A92/2</f>
        <v>48</v>
      </c>
      <c r="B91" s="8">
        <v>1417.288</v>
      </c>
      <c r="C91" s="8">
        <v>1417.4749999999999</v>
      </c>
      <c r="D91" s="9">
        <f t="shared" si="11"/>
        <v>1.319421317332103E-4</v>
      </c>
      <c r="E91" s="9">
        <f t="shared" si="12"/>
        <v>14.090224827586207</v>
      </c>
    </row>
    <row r="92" spans="1:7">
      <c r="A92" s="8">
        <v>96</v>
      </c>
      <c r="B92" s="8">
        <v>2843.92</v>
      </c>
      <c r="C92" s="8">
        <v>2843.962</v>
      </c>
      <c r="D92" s="9">
        <f t="shared" si="11"/>
        <v>1.4768347914117249E-5</v>
      </c>
      <c r="E92" s="9">
        <f t="shared" si="12"/>
        <v>28.356544827586209</v>
      </c>
    </row>
    <row r="93" spans="1:7">
      <c r="A93" s="9">
        <f t="shared" ref="A93:A94" si="13">2*A92</f>
        <v>192</v>
      </c>
      <c r="B93" s="8">
        <v>5669.7920000000004</v>
      </c>
      <c r="C93" s="8">
        <v>5669.8649999999998</v>
      </c>
      <c r="D93" s="9">
        <f t="shared" si="11"/>
        <v>1.2875251860987254E-5</v>
      </c>
      <c r="E93" s="9">
        <f t="shared" si="12"/>
        <v>56.615264827586209</v>
      </c>
      <c r="F93" s="1" t="s">
        <v>22</v>
      </c>
      <c r="G93" s="1" t="s">
        <v>23</v>
      </c>
    </row>
    <row r="94" spans="1:7">
      <c r="A94" s="9">
        <f t="shared" si="13"/>
        <v>384</v>
      </c>
      <c r="B94" s="8">
        <v>11339.683000000001</v>
      </c>
      <c r="C94" s="8">
        <v>11339.728999999999</v>
      </c>
      <c r="D94" s="9">
        <f t="shared" si="11"/>
        <v>4.0565507870420625E-6</v>
      </c>
      <c r="E94" s="9">
        <f t="shared" si="12"/>
        <v>113.31417482758621</v>
      </c>
      <c r="F94" s="2">
        <f>(E94-E87)/(A94-A87)</f>
        <v>0.29445732283464571</v>
      </c>
      <c r="G94" s="2">
        <f>E94-F94*A94</f>
        <v>0.2425628590822555</v>
      </c>
    </row>
    <row r="97" spans="1:24">
      <c r="A97" s="1" t="s">
        <v>18</v>
      </c>
    </row>
    <row r="101" spans="1:24">
      <c r="A101" s="1" t="s">
        <v>2</v>
      </c>
      <c r="B101" s="1">
        <v>100000</v>
      </c>
      <c r="D101" s="1" t="s">
        <v>2</v>
      </c>
      <c r="E101" s="1">
        <v>100000</v>
      </c>
      <c r="G101" s="1" t="s">
        <v>2</v>
      </c>
      <c r="H101" s="1">
        <v>100000</v>
      </c>
      <c r="J101" s="1" t="s">
        <v>2</v>
      </c>
      <c r="K101" s="1">
        <v>100000</v>
      </c>
      <c r="M101" s="1" t="s">
        <v>2</v>
      </c>
      <c r="N101" s="1">
        <v>10000</v>
      </c>
      <c r="P101" s="1" t="s">
        <v>2</v>
      </c>
      <c r="Q101" s="1">
        <v>10000</v>
      </c>
      <c r="S101" s="1" t="s">
        <v>2</v>
      </c>
      <c r="T101" s="1">
        <v>10000</v>
      </c>
      <c r="V101" s="1" t="s">
        <v>2</v>
      </c>
      <c r="W101" s="1">
        <v>10000</v>
      </c>
    </row>
    <row r="102" spans="1:24">
      <c r="A102" s="1" t="s">
        <v>24</v>
      </c>
      <c r="B102" s="1">
        <v>2048</v>
      </c>
      <c r="D102" s="1" t="s">
        <v>24</v>
      </c>
      <c r="E102" s="1">
        <v>2048</v>
      </c>
      <c r="G102" s="1" t="s">
        <v>24</v>
      </c>
      <c r="H102" s="1">
        <v>2048</v>
      </c>
      <c r="J102" s="1" t="s">
        <v>24</v>
      </c>
      <c r="K102" s="1">
        <v>2048</v>
      </c>
      <c r="M102" s="1" t="s">
        <v>24</v>
      </c>
      <c r="N102" s="1">
        <v>2048</v>
      </c>
      <c r="P102" s="1" t="s">
        <v>24</v>
      </c>
      <c r="Q102" s="1">
        <v>2048</v>
      </c>
      <c r="S102" s="1" t="s">
        <v>24</v>
      </c>
      <c r="T102" s="1">
        <v>2048</v>
      </c>
      <c r="V102" s="1" t="s">
        <v>24</v>
      </c>
      <c r="W102" s="1">
        <v>2048</v>
      </c>
    </row>
    <row r="103" spans="1:24">
      <c r="A103" s="1" t="s">
        <v>18</v>
      </c>
      <c r="B103" s="1">
        <v>3</v>
      </c>
      <c r="D103" s="1" t="s">
        <v>18</v>
      </c>
      <c r="E103" s="1">
        <v>6</v>
      </c>
      <c r="G103" s="1" t="s">
        <v>18</v>
      </c>
      <c r="H103" s="1">
        <v>12</v>
      </c>
      <c r="J103" s="1" t="s">
        <v>18</v>
      </c>
      <c r="K103" s="1">
        <v>24</v>
      </c>
      <c r="M103" s="1" t="s">
        <v>18</v>
      </c>
      <c r="N103" s="1">
        <v>48</v>
      </c>
      <c r="P103" s="1" t="s">
        <v>18</v>
      </c>
      <c r="Q103" s="1">
        <v>96</v>
      </c>
      <c r="S103" s="1" t="s">
        <v>18</v>
      </c>
      <c r="T103" s="1">
        <v>192</v>
      </c>
      <c r="V103" s="1" t="s">
        <v>18</v>
      </c>
      <c r="W103" s="1">
        <v>384</v>
      </c>
    </row>
    <row r="105" spans="1:24">
      <c r="A105" s="1" t="s">
        <v>25</v>
      </c>
      <c r="B105" s="1" t="s">
        <v>9</v>
      </c>
      <c r="C105" s="10" t="s">
        <v>26</v>
      </c>
      <c r="D105" s="1" t="s">
        <v>25</v>
      </c>
      <c r="E105" s="1" t="s">
        <v>9</v>
      </c>
      <c r="F105" s="10" t="s">
        <v>26</v>
      </c>
      <c r="G105" s="1" t="s">
        <v>25</v>
      </c>
      <c r="H105" s="1" t="s">
        <v>9</v>
      </c>
      <c r="I105" s="10" t="s">
        <v>26</v>
      </c>
      <c r="J105" s="1" t="s">
        <v>25</v>
      </c>
      <c r="K105" s="1" t="s">
        <v>9</v>
      </c>
      <c r="L105" s="10" t="s">
        <v>26</v>
      </c>
      <c r="M105" s="1" t="s">
        <v>25</v>
      </c>
      <c r="N105" s="1" t="s">
        <v>9</v>
      </c>
      <c r="O105" s="10" t="s">
        <v>26</v>
      </c>
      <c r="P105" s="1" t="s">
        <v>25</v>
      </c>
      <c r="Q105" s="1" t="s">
        <v>9</v>
      </c>
      <c r="R105" s="10" t="s">
        <v>26</v>
      </c>
      <c r="S105" s="1" t="s">
        <v>25</v>
      </c>
      <c r="T105" s="1" t="s">
        <v>9</v>
      </c>
      <c r="U105" s="10" t="s">
        <v>26</v>
      </c>
      <c r="V105" s="1" t="s">
        <v>25</v>
      </c>
      <c r="W105" s="1" t="s">
        <v>9</v>
      </c>
      <c r="X105" s="10" t="s">
        <v>26</v>
      </c>
    </row>
    <row r="106" spans="1:24">
      <c r="A106" s="1">
        <v>10</v>
      </c>
      <c r="B106" s="1">
        <v>22.553000000000001</v>
      </c>
      <c r="C106" s="11">
        <f>(B111-B106)/(A111-A106)</f>
        <v>1.1635612903225807</v>
      </c>
      <c r="D106" s="1">
        <v>10</v>
      </c>
      <c r="E106" s="1">
        <v>25.009</v>
      </c>
      <c r="F106" s="11">
        <f>(E110-E106)/(D110-D106)</f>
        <v>1.7152133333333333</v>
      </c>
      <c r="G106" s="1">
        <v>10</v>
      </c>
      <c r="H106" s="1">
        <v>36.942</v>
      </c>
      <c r="I106" s="11">
        <f>(H110-H106)/(G110-G106)</f>
        <v>3.5318133333333335</v>
      </c>
      <c r="J106" s="1">
        <v>10</v>
      </c>
      <c r="K106" s="1">
        <v>86.134</v>
      </c>
      <c r="L106" s="11">
        <f>(K110-K106)/(J110-J106)</f>
        <v>6.9802400000000002</v>
      </c>
      <c r="M106" s="1">
        <v>10</v>
      </c>
      <c r="N106" s="1">
        <v>208.20500000000001</v>
      </c>
      <c r="O106" s="11">
        <f>(N110-N107)/(M110-M107)</f>
        <v>14.152050000000001</v>
      </c>
      <c r="P106" s="1">
        <v>10</v>
      </c>
      <c r="Q106" s="1">
        <v>606.47699999999998</v>
      </c>
      <c r="R106" s="11">
        <f>(Q110-Q107)/(P110-P107)</f>
        <v>28.130121428571428</v>
      </c>
      <c r="S106" s="1">
        <v>10</v>
      </c>
      <c r="T106" s="1">
        <v>1578.9739999999999</v>
      </c>
      <c r="U106" s="11">
        <f>(T110-T108)/(S110-S108)</f>
        <v>56.592874999999985</v>
      </c>
      <c r="V106" s="1">
        <v>10</v>
      </c>
      <c r="X106" s="11">
        <f>(W111-W109)/(V111-V109)</f>
        <v>112.84428750000001</v>
      </c>
    </row>
    <row r="107" spans="1:24">
      <c r="A107" s="2">
        <f t="shared" ref="A107:A111" si="14">A106*2</f>
        <v>20</v>
      </c>
      <c r="B107" s="1">
        <v>33.851999999999997</v>
      </c>
      <c r="D107" s="2">
        <f t="shared" ref="D107:D111" si="15">D106*2</f>
        <v>20</v>
      </c>
      <c r="E107" s="1">
        <v>39.204999999999998</v>
      </c>
      <c r="G107" s="2">
        <f t="shared" ref="G107:G111" si="16">G106*2</f>
        <v>20</v>
      </c>
      <c r="H107" s="1">
        <v>71.414000000000001</v>
      </c>
      <c r="J107" s="2">
        <f t="shared" ref="J107:J111" si="17">J106*2</f>
        <v>20</v>
      </c>
      <c r="K107" s="1">
        <v>142.43299999999999</v>
      </c>
      <c r="M107" s="2">
        <f t="shared" ref="M107:M111" si="18">M106*2</f>
        <v>20</v>
      </c>
      <c r="N107" s="1">
        <v>284.512</v>
      </c>
      <c r="P107" s="2">
        <f t="shared" ref="P107:P111" si="19">P106*2</f>
        <v>20</v>
      </c>
      <c r="Q107" s="1">
        <v>593.149</v>
      </c>
      <c r="S107" s="2">
        <f t="shared" ref="S107:S111" si="20">S106*2</f>
        <v>20</v>
      </c>
      <c r="T107" s="1">
        <v>1566.7829999999999</v>
      </c>
      <c r="V107" s="2">
        <f t="shared" ref="V107:V111" si="21">V106*2</f>
        <v>20</v>
      </c>
    </row>
    <row r="108" spans="1:24">
      <c r="A108" s="2">
        <f t="shared" si="14"/>
        <v>40</v>
      </c>
      <c r="B108" s="1">
        <v>57.844000000000001</v>
      </c>
      <c r="D108" s="2">
        <f t="shared" si="15"/>
        <v>40</v>
      </c>
      <c r="E108" s="1">
        <v>72.262</v>
      </c>
      <c r="G108" s="2">
        <f t="shared" si="16"/>
        <v>40</v>
      </c>
      <c r="H108" s="1">
        <v>142.09</v>
      </c>
      <c r="J108" s="2">
        <f t="shared" si="17"/>
        <v>40</v>
      </c>
      <c r="K108" s="1">
        <v>283.90199999999999</v>
      </c>
      <c r="M108" s="2">
        <f t="shared" si="18"/>
        <v>40</v>
      </c>
      <c r="N108" s="1">
        <v>576.93899999999996</v>
      </c>
      <c r="P108" s="2">
        <f t="shared" si="19"/>
        <v>40</v>
      </c>
      <c r="Q108" s="1">
        <v>1135.2660000000001</v>
      </c>
      <c r="S108" s="2">
        <f t="shared" si="20"/>
        <v>40</v>
      </c>
      <c r="T108" s="1">
        <v>2271.5830000000001</v>
      </c>
      <c r="V108" s="2">
        <f t="shared" si="21"/>
        <v>40</v>
      </c>
      <c r="W108" s="1">
        <v>5209.8559999999998</v>
      </c>
    </row>
    <row r="109" spans="1:24">
      <c r="A109" s="2">
        <f t="shared" si="14"/>
        <v>80</v>
      </c>
      <c r="B109" s="1">
        <v>104.453</v>
      </c>
      <c r="D109" s="2">
        <f t="shared" si="15"/>
        <v>80</v>
      </c>
      <c r="E109" s="1">
        <v>142.09</v>
      </c>
      <c r="G109" s="2">
        <f t="shared" si="16"/>
        <v>80</v>
      </c>
      <c r="H109" s="1">
        <v>283.572</v>
      </c>
      <c r="J109" s="2">
        <f t="shared" si="17"/>
        <v>80</v>
      </c>
      <c r="K109" s="1">
        <v>566.76</v>
      </c>
      <c r="M109" s="2">
        <f t="shared" si="18"/>
        <v>80</v>
      </c>
      <c r="N109" s="1">
        <v>1133.68</v>
      </c>
      <c r="P109" s="2">
        <f t="shared" si="19"/>
        <v>80</v>
      </c>
      <c r="Q109" s="1">
        <v>2266.8919999999998</v>
      </c>
      <c r="S109" s="2">
        <f t="shared" si="20"/>
        <v>80</v>
      </c>
      <c r="T109" s="1">
        <v>4533.88</v>
      </c>
      <c r="V109" s="2">
        <f t="shared" si="21"/>
        <v>80</v>
      </c>
      <c r="W109" s="1">
        <v>9067.1350000000002</v>
      </c>
    </row>
    <row r="110" spans="1:24">
      <c r="A110" s="2">
        <f t="shared" si="14"/>
        <v>160</v>
      </c>
      <c r="B110" s="1">
        <v>199.08099999999999</v>
      </c>
      <c r="D110" s="2">
        <f t="shared" si="15"/>
        <v>160</v>
      </c>
      <c r="E110" s="1">
        <v>282.291</v>
      </c>
      <c r="G110" s="2">
        <f t="shared" si="16"/>
        <v>160</v>
      </c>
      <c r="H110" s="1">
        <v>566.71400000000006</v>
      </c>
      <c r="J110" s="2">
        <f t="shared" si="17"/>
        <v>160</v>
      </c>
      <c r="K110" s="1">
        <v>1133.17</v>
      </c>
      <c r="M110" s="2">
        <f t="shared" si="18"/>
        <v>160</v>
      </c>
      <c r="N110" s="1">
        <v>2265.799</v>
      </c>
      <c r="P110" s="2">
        <f t="shared" si="19"/>
        <v>160</v>
      </c>
      <c r="Q110" s="1">
        <v>4531.366</v>
      </c>
      <c r="S110" s="2">
        <f t="shared" si="20"/>
        <v>160</v>
      </c>
      <c r="T110" s="1">
        <v>9062.7279999999992</v>
      </c>
      <c r="V110" s="2">
        <f t="shared" si="21"/>
        <v>160</v>
      </c>
      <c r="W110" s="1">
        <v>18124.036</v>
      </c>
    </row>
    <row r="111" spans="1:24">
      <c r="A111" s="2">
        <f t="shared" si="14"/>
        <v>320</v>
      </c>
      <c r="B111" s="1">
        <v>383.25700000000001</v>
      </c>
      <c r="D111" s="2">
        <f t="shared" si="15"/>
        <v>320</v>
      </c>
      <c r="G111" s="2">
        <f t="shared" si="16"/>
        <v>320</v>
      </c>
      <c r="J111" s="2">
        <f t="shared" si="17"/>
        <v>320</v>
      </c>
      <c r="M111" s="2">
        <f t="shared" si="18"/>
        <v>320</v>
      </c>
      <c r="P111" s="2">
        <f t="shared" si="19"/>
        <v>320</v>
      </c>
      <c r="S111" s="2">
        <f t="shared" si="20"/>
        <v>320</v>
      </c>
      <c r="V111" s="2">
        <f t="shared" si="21"/>
        <v>320</v>
      </c>
      <c r="W111" s="1">
        <v>36149.764000000003</v>
      </c>
    </row>
    <row r="127" spans="1:5">
      <c r="A127" s="1" t="s">
        <v>18</v>
      </c>
      <c r="B127" s="1" t="s">
        <v>27</v>
      </c>
      <c r="C127" s="1" t="s">
        <v>21</v>
      </c>
      <c r="D127" s="1" t="s">
        <v>28</v>
      </c>
      <c r="E127" s="1" t="s">
        <v>29</v>
      </c>
    </row>
    <row r="128" spans="1:5">
      <c r="A128" s="1">
        <v>3</v>
      </c>
      <c r="B128" s="2">
        <v>0.14044354838709677</v>
      </c>
      <c r="C128" s="2">
        <v>1.1635612903225807</v>
      </c>
      <c r="D128" s="2">
        <f t="shared" ref="D128:D135" si="22">64*A128/1024/1024/(B128/10000000)</f>
        <v>13037.656115417743</v>
      </c>
      <c r="E128" s="2">
        <f t="shared" ref="E128:E135" si="23">2048*A128/1024/1024/(C128/1000000)</f>
        <v>5035.7252761266845</v>
      </c>
    </row>
    <row r="129" spans="1:14">
      <c r="A129" s="1">
        <v>6</v>
      </c>
      <c r="B129" s="2">
        <v>0.13861612903225809</v>
      </c>
      <c r="C129" s="2">
        <v>1.7152133333333333</v>
      </c>
      <c r="D129" s="2">
        <f t="shared" si="22"/>
        <v>26419.071146819944</v>
      </c>
      <c r="E129" s="2">
        <f t="shared" si="23"/>
        <v>6832.2404987523423</v>
      </c>
    </row>
    <row r="130" spans="1:14">
      <c r="A130" s="1">
        <v>12</v>
      </c>
      <c r="B130" s="1">
        <v>0.13495583329999999</v>
      </c>
      <c r="C130" s="2">
        <v>3.5318133333333335</v>
      </c>
      <c r="D130" s="2">
        <f t="shared" si="22"/>
        <v>54271.227637256939</v>
      </c>
      <c r="E130" s="2">
        <f t="shared" si="23"/>
        <v>6636.1094961606123</v>
      </c>
      <c r="K130" s="1" t="s">
        <v>30</v>
      </c>
      <c r="L130" s="2" t="e">
        <f ca="1">POW(2,32)</f>
        <v>#NAME?</v>
      </c>
      <c r="N130" s="11"/>
    </row>
    <row r="131" spans="1:14">
      <c r="A131" s="1">
        <v>24</v>
      </c>
      <c r="B131" s="2">
        <v>0.15270468749999999</v>
      </c>
      <c r="C131" s="2">
        <v>6.9802400000000002</v>
      </c>
      <c r="D131" s="2">
        <f t="shared" si="22"/>
        <v>95926.573963225586</v>
      </c>
      <c r="E131" s="2">
        <f t="shared" si="23"/>
        <v>6715.3851443503372</v>
      </c>
      <c r="K131" s="1" t="s">
        <v>31</v>
      </c>
      <c r="L131" s="2" t="e">
        <f ca="1">L130/2</f>
        <v>#NAME?</v>
      </c>
    </row>
    <row r="132" spans="1:14">
      <c r="A132" s="2">
        <f>A133/2</f>
        <v>48</v>
      </c>
      <c r="B132" s="2">
        <v>0.16081941964285715</v>
      </c>
      <c r="C132" s="2">
        <v>14.152050000000001</v>
      </c>
      <c r="D132" s="2">
        <f t="shared" si="22"/>
        <v>182172.49549253195</v>
      </c>
      <c r="E132" s="2">
        <f t="shared" si="23"/>
        <v>6624.4819655102965</v>
      </c>
      <c r="L132" s="2" t="e">
        <f ca="1">L131/1024</f>
        <v>#NAME?</v>
      </c>
    </row>
    <row r="133" spans="1:14">
      <c r="A133" s="1">
        <v>96</v>
      </c>
      <c r="B133" s="2">
        <v>0.32504765624999998</v>
      </c>
      <c r="C133" s="2">
        <v>28.130121428571428</v>
      </c>
      <c r="D133" s="2">
        <f t="shared" si="22"/>
        <v>180262.02888518752</v>
      </c>
      <c r="E133" s="2">
        <f t="shared" si="23"/>
        <v>6665.4529194302904</v>
      </c>
      <c r="K133" s="1" t="s">
        <v>32</v>
      </c>
      <c r="L133" s="2" t="e">
        <f ca="1">3*L132/LOG(L132,2)</f>
        <v>#NAME?</v>
      </c>
      <c r="M133" s="2" t="e">
        <f ca="1">L132/8</f>
        <v>#NAME?</v>
      </c>
    </row>
    <row r="134" spans="1:14">
      <c r="A134" s="2">
        <f t="shared" ref="A134:A135" si="24">2*A133</f>
        <v>192</v>
      </c>
      <c r="B134" s="2">
        <v>0.64978320312500004</v>
      </c>
      <c r="C134" s="2">
        <v>56.592874999999985</v>
      </c>
      <c r="D134" s="2">
        <f t="shared" si="22"/>
        <v>180348.61387061188</v>
      </c>
      <c r="E134" s="2">
        <f t="shared" si="23"/>
        <v>6626.2758341929102</v>
      </c>
    </row>
    <row r="135" spans="1:14">
      <c r="A135" s="2">
        <f t="shared" si="24"/>
        <v>384</v>
      </c>
      <c r="B135" s="2">
        <v>1.2653650390625</v>
      </c>
      <c r="C135" s="2">
        <v>112.84428750000001</v>
      </c>
      <c r="D135" s="2">
        <f t="shared" si="22"/>
        <v>185223.23026535235</v>
      </c>
      <c r="E135" s="2">
        <f t="shared" si="23"/>
        <v>6646.3266915482982</v>
      </c>
    </row>
    <row r="138" spans="1:14">
      <c r="A138" s="1" t="s">
        <v>18</v>
      </c>
      <c r="B138" s="1" t="s">
        <v>33</v>
      </c>
      <c r="C138" s="1" t="s">
        <v>34</v>
      </c>
      <c r="D138" s="1" t="s">
        <v>35</v>
      </c>
      <c r="E138" s="1" t="s">
        <v>36</v>
      </c>
      <c r="F138" s="1" t="s">
        <v>37</v>
      </c>
    </row>
    <row r="139" spans="1:14">
      <c r="A139" s="1">
        <v>1</v>
      </c>
      <c r="B139" s="1">
        <v>0.99</v>
      </c>
      <c r="C139" s="1">
        <v>0.77</v>
      </c>
      <c r="D139" s="2">
        <f>B139/C139</f>
        <v>1.2857142857142856</v>
      </c>
      <c r="F139" s="2">
        <f t="shared" ref="F139:F140" si="25">1*A139/1024/(C139/1000/1000)</f>
        <v>1268.262987012987</v>
      </c>
    </row>
    <row r="140" spans="1:14">
      <c r="A140" s="1">
        <v>3</v>
      </c>
      <c r="B140" s="2">
        <v>1.1635612903225807</v>
      </c>
      <c r="C140" s="1">
        <v>0.77</v>
      </c>
      <c r="D140" s="2">
        <v>1.2869916341327385</v>
      </c>
      <c r="E140" s="12">
        <v>5.1958380000000002</v>
      </c>
      <c r="F140" s="2">
        <f t="shared" si="25"/>
        <v>3804.7889610389607</v>
      </c>
    </row>
    <row r="141" spans="1:14">
      <c r="A141" s="1">
        <v>6</v>
      </c>
      <c r="B141" s="2">
        <v>1.7152133333333333</v>
      </c>
      <c r="C141" s="1">
        <f t="shared" ref="C141:C147" si="26">1*A141/1024/$F$141*1000*1000</f>
        <v>0.85760666666666652</v>
      </c>
      <c r="E141" s="12">
        <v>5.4135439999999999</v>
      </c>
      <c r="F141" s="2">
        <v>6832.2404987523423</v>
      </c>
    </row>
    <row r="142" spans="1:14">
      <c r="A142" s="1">
        <v>12</v>
      </c>
      <c r="B142" s="2">
        <v>3.5318133333333335</v>
      </c>
      <c r="C142" s="1">
        <f t="shared" si="26"/>
        <v>1.715213333333333</v>
      </c>
      <c r="E142" s="12">
        <v>5.8489570000000004</v>
      </c>
      <c r="F142" s="2">
        <f t="shared" ref="F142:F147" si="27">1*A142/1024/(C142/1000/1000)</f>
        <v>6832.2404987523423</v>
      </c>
    </row>
    <row r="143" spans="1:14">
      <c r="A143" s="1">
        <v>24</v>
      </c>
      <c r="B143" s="2">
        <v>6.9802400000000002</v>
      </c>
      <c r="C143" s="1">
        <f t="shared" si="26"/>
        <v>3.4304266666666661</v>
      </c>
      <c r="E143" s="12">
        <v>6.7197829999999996</v>
      </c>
      <c r="F143" s="2">
        <f t="shared" si="27"/>
        <v>6832.2404987523423</v>
      </c>
    </row>
    <row r="144" spans="1:14">
      <c r="A144" s="2">
        <f>A145/2</f>
        <v>48</v>
      </c>
      <c r="B144" s="2">
        <v>14.152050000000001</v>
      </c>
      <c r="C144" s="1">
        <f t="shared" si="26"/>
        <v>6.8608533333333321</v>
      </c>
      <c r="F144" s="2">
        <f t="shared" si="27"/>
        <v>6832.2404987523423</v>
      </c>
    </row>
    <row r="145" spans="1:6">
      <c r="A145" s="1">
        <v>96</v>
      </c>
      <c r="B145" s="2">
        <v>28.130121428571428</v>
      </c>
      <c r="C145" s="1">
        <f t="shared" si="26"/>
        <v>13.721706666666664</v>
      </c>
      <c r="F145" s="2">
        <f t="shared" si="27"/>
        <v>6832.2404987523423</v>
      </c>
    </row>
    <row r="146" spans="1:6">
      <c r="A146" s="2">
        <f t="shared" ref="A146:A147" si="28">2*A145</f>
        <v>192</v>
      </c>
      <c r="B146" s="2">
        <v>56.592874999999985</v>
      </c>
      <c r="C146" s="1">
        <f t="shared" si="26"/>
        <v>27.443413333333329</v>
      </c>
      <c r="F146" s="2">
        <f t="shared" si="27"/>
        <v>6832.2404987523423</v>
      </c>
    </row>
    <row r="147" spans="1:6">
      <c r="A147" s="2">
        <f t="shared" si="28"/>
        <v>384</v>
      </c>
      <c r="B147" s="2">
        <v>112.84428750000001</v>
      </c>
      <c r="C147" s="1">
        <f t="shared" si="26"/>
        <v>54.886826666666657</v>
      </c>
      <c r="F147" s="2">
        <f t="shared" si="27"/>
        <v>6832.2404987523423</v>
      </c>
    </row>
  </sheetData>
  <phoneticPr fontId="36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6:T80"/>
  <sheetViews>
    <sheetView workbookViewId="0"/>
  </sheetViews>
  <sheetFormatPr defaultColWidth="12.5703125" defaultRowHeight="15.75" customHeight="1"/>
  <cols>
    <col min="3" max="3" width="15" customWidth="1"/>
  </cols>
  <sheetData>
    <row r="6" spans="1:4">
      <c r="A6" s="9" t="s">
        <v>18</v>
      </c>
      <c r="B6" s="1" t="s">
        <v>228</v>
      </c>
      <c r="C6" s="1" t="s">
        <v>229</v>
      </c>
      <c r="D6" s="1" t="s">
        <v>230</v>
      </c>
    </row>
    <row r="7" spans="1:4">
      <c r="A7" s="9">
        <v>1</v>
      </c>
      <c r="B7" s="1">
        <v>1.55</v>
      </c>
      <c r="C7" s="1">
        <v>1.47</v>
      </c>
      <c r="D7" s="1">
        <v>1.3381000000000001</v>
      </c>
    </row>
    <row r="8" spans="1:4">
      <c r="A8" s="9">
        <v>3</v>
      </c>
      <c r="B8" s="1">
        <v>1.55</v>
      </c>
      <c r="C8" s="1">
        <v>1.47</v>
      </c>
      <c r="D8" s="1">
        <v>1.3378000000000001</v>
      </c>
    </row>
    <row r="9" spans="1:4">
      <c r="A9" s="9">
        <v>6</v>
      </c>
      <c r="B9" s="1">
        <v>1.55</v>
      </c>
      <c r="C9" s="1">
        <v>1.47</v>
      </c>
      <c r="D9" s="1">
        <v>1.3386</v>
      </c>
    </row>
    <row r="10" spans="1:4">
      <c r="A10" s="9">
        <v>12</v>
      </c>
      <c r="B10" s="1">
        <v>1.55</v>
      </c>
      <c r="C10" s="1">
        <v>1.47</v>
      </c>
      <c r="D10" s="1">
        <v>1.3409</v>
      </c>
    </row>
    <row r="11" spans="1:4">
      <c r="A11" s="9">
        <v>24</v>
      </c>
      <c r="B11" s="1">
        <v>1.57</v>
      </c>
      <c r="C11" s="1">
        <v>1.48</v>
      </c>
      <c r="D11" s="1">
        <v>1.3703000000000001</v>
      </c>
    </row>
    <row r="12" spans="1:4">
      <c r="A12" s="9">
        <v>48</v>
      </c>
      <c r="B12" s="1">
        <v>1.68</v>
      </c>
      <c r="C12" s="1">
        <v>1.6</v>
      </c>
      <c r="D12" s="1">
        <v>1.4888999999999999</v>
      </c>
    </row>
    <row r="13" spans="1:4">
      <c r="A13" s="9">
        <v>96</v>
      </c>
      <c r="B13" s="1">
        <v>3.13</v>
      </c>
      <c r="C13" s="1">
        <v>2.95</v>
      </c>
      <c r="D13" s="1">
        <v>2.7357</v>
      </c>
    </row>
    <row r="14" spans="1:4">
      <c r="A14" s="9">
        <v>192</v>
      </c>
      <c r="B14" s="1">
        <v>6.03</v>
      </c>
      <c r="C14" s="1">
        <v>5.68</v>
      </c>
      <c r="D14" s="1">
        <v>5.2398999999999996</v>
      </c>
    </row>
    <row r="15" spans="1:4">
      <c r="A15" s="9">
        <v>384</v>
      </c>
      <c r="B15" s="1">
        <v>11.83</v>
      </c>
      <c r="C15" s="1">
        <v>11.14</v>
      </c>
      <c r="D15" s="1">
        <v>10.258800000000001</v>
      </c>
    </row>
    <row r="19" spans="2:17">
      <c r="B19" s="1" t="s">
        <v>231</v>
      </c>
      <c r="C19" s="1">
        <v>56</v>
      </c>
      <c r="D19" s="1" t="s">
        <v>232</v>
      </c>
      <c r="E19" s="2" t="e">
        <f ca="1">POW(2,25)</f>
        <v>#NAME?</v>
      </c>
    </row>
    <row r="20" spans="2:17">
      <c r="B20" s="1" t="s">
        <v>233</v>
      </c>
      <c r="C20" s="1">
        <v>1511</v>
      </c>
      <c r="D20" s="2">
        <f>1511*16/1024</f>
        <v>23.609375</v>
      </c>
    </row>
    <row r="21" spans="2:17">
      <c r="N21" s="32" t="s">
        <v>234</v>
      </c>
      <c r="P21" s="109" t="s">
        <v>235</v>
      </c>
      <c r="Q21" s="106"/>
    </row>
    <row r="22" spans="2:17">
      <c r="B22" s="1" t="s">
        <v>236</v>
      </c>
      <c r="C22" s="1">
        <v>3</v>
      </c>
      <c r="E22" s="1" t="s">
        <v>236</v>
      </c>
      <c r="F22" s="1">
        <v>2</v>
      </c>
      <c r="H22" s="1" t="s">
        <v>236</v>
      </c>
      <c r="I22" s="1">
        <v>1</v>
      </c>
      <c r="K22" s="1" t="s">
        <v>236</v>
      </c>
      <c r="L22" s="1">
        <v>56</v>
      </c>
      <c r="N22" s="1" t="s">
        <v>237</v>
      </c>
      <c r="O22" s="1">
        <v>12</v>
      </c>
      <c r="P22" s="106"/>
      <c r="Q22" s="106"/>
    </row>
    <row r="23" spans="2:17">
      <c r="B23" s="1" t="s">
        <v>238</v>
      </c>
      <c r="C23" s="1">
        <v>3</v>
      </c>
      <c r="E23" s="1" t="s">
        <v>223</v>
      </c>
      <c r="F23" s="1">
        <v>1518</v>
      </c>
      <c r="H23" s="1" t="s">
        <v>223</v>
      </c>
      <c r="I23" s="1">
        <v>1552</v>
      </c>
      <c r="K23" s="1" t="s">
        <v>223</v>
      </c>
      <c r="L23" s="1">
        <v>1502</v>
      </c>
      <c r="N23" s="1" t="s">
        <v>223</v>
      </c>
      <c r="O23" s="1">
        <v>1502</v>
      </c>
      <c r="P23" s="106"/>
      <c r="Q23" s="106"/>
    </row>
    <row r="24" spans="2:17">
      <c r="B24" s="1" t="s">
        <v>239</v>
      </c>
      <c r="C24" s="2" t="e">
        <f ca="1">360192880/POW(2,25)</f>
        <v>#NAME?</v>
      </c>
      <c r="E24" s="1" t="s">
        <v>238</v>
      </c>
      <c r="F24" s="1">
        <v>3</v>
      </c>
      <c r="H24" s="1" t="s">
        <v>238</v>
      </c>
      <c r="I24" s="1">
        <v>3</v>
      </c>
      <c r="K24" s="1" t="s">
        <v>238</v>
      </c>
      <c r="L24" s="1">
        <v>2</v>
      </c>
      <c r="N24" s="32" t="s">
        <v>238</v>
      </c>
      <c r="O24" s="32">
        <v>2</v>
      </c>
      <c r="P24" s="106"/>
      <c r="Q24" s="106"/>
    </row>
    <row r="25" spans="2:17">
      <c r="B25" s="1" t="s">
        <v>240</v>
      </c>
      <c r="C25" s="2" t="e">
        <f ca="1">211481518/E19</f>
        <v>#NAME?</v>
      </c>
      <c r="E25" s="1" t="s">
        <v>241</v>
      </c>
      <c r="F25" s="2" t="e">
        <f ca="1">321520314/POW(2,25)</f>
        <v>#NAME?</v>
      </c>
      <c r="H25" s="1" t="s">
        <v>241</v>
      </c>
      <c r="I25" s="2" t="e">
        <f ca="1">283449312/E19</f>
        <v>#NAME?</v>
      </c>
      <c r="K25" s="1" t="s">
        <v>241</v>
      </c>
      <c r="L25" s="2" t="e">
        <f ca="1">1545716626/E19</f>
        <v>#NAME?</v>
      </c>
      <c r="N25" s="1" t="s">
        <v>242</v>
      </c>
      <c r="O25" s="2" t="e">
        <f ca="1">574675736/E19</f>
        <v>#NAME?</v>
      </c>
      <c r="P25" s="106"/>
      <c r="Q25" s="106"/>
    </row>
    <row r="26" spans="2:17">
      <c r="E26" s="1" t="s">
        <v>240</v>
      </c>
      <c r="F26" s="2" t="e">
        <f ca="1">210915594/E19</f>
        <v>#NAME?</v>
      </c>
      <c r="H26" s="1" t="s">
        <v>240</v>
      </c>
      <c r="I26" s="2" t="e">
        <f ca="1">202946768/E19</f>
        <v>#NAME?</v>
      </c>
      <c r="K26" s="1" t="s">
        <v>240</v>
      </c>
      <c r="L26" s="2" t="e">
        <f ca="1">452867210/E19</f>
        <v>#NAME?</v>
      </c>
      <c r="N26" s="32" t="s">
        <v>243</v>
      </c>
      <c r="O26" s="33" t="e">
        <f ca="1">210567346/E19</f>
        <v>#NAME?</v>
      </c>
      <c r="P26" s="106"/>
      <c r="Q26" s="106"/>
    </row>
    <row r="27" spans="2:17">
      <c r="L27" s="1">
        <v>5.9499999999999997E-2</v>
      </c>
      <c r="O27" s="1">
        <v>5.2900000000000003E-2</v>
      </c>
    </row>
    <row r="28" spans="2:17">
      <c r="O28" s="109" t="s">
        <v>244</v>
      </c>
      <c r="P28" s="109" t="s">
        <v>245</v>
      </c>
    </row>
    <row r="29" spans="2:17" ht="15.75" customHeight="1">
      <c r="O29" s="106"/>
      <c r="P29" s="106"/>
    </row>
    <row r="30" spans="2:17" ht="15.75" customHeight="1">
      <c r="O30" s="106"/>
      <c r="P30" s="106"/>
    </row>
    <row r="31" spans="2:17" ht="15.75" customHeight="1">
      <c r="O31" s="106"/>
      <c r="P31" s="106"/>
    </row>
    <row r="32" spans="2:17">
      <c r="O32" s="1">
        <v>8.7599999999999997E-2</v>
      </c>
      <c r="P32" s="1">
        <v>4.9000000000000002E-2</v>
      </c>
    </row>
    <row r="33" spans="1:20">
      <c r="O33" s="133" t="s">
        <v>246</v>
      </c>
      <c r="P33" s="106"/>
    </row>
    <row r="34" spans="1:20" ht="15.75" customHeight="1">
      <c r="O34" s="106"/>
      <c r="P34" s="106"/>
    </row>
    <row r="35" spans="1:20" ht="15.75" customHeight="1">
      <c r="O35" s="106"/>
      <c r="P35" s="106"/>
    </row>
    <row r="36" spans="1:20">
      <c r="A36" s="9" t="s">
        <v>18</v>
      </c>
      <c r="B36" s="1" t="s">
        <v>247</v>
      </c>
      <c r="C36" s="1" t="s">
        <v>248</v>
      </c>
      <c r="D36" s="1" t="s">
        <v>249</v>
      </c>
      <c r="E36" s="1" t="s">
        <v>250</v>
      </c>
    </row>
    <row r="37" spans="1:20">
      <c r="A37" s="9">
        <v>1</v>
      </c>
      <c r="B37" s="1">
        <v>3.1219790000000001</v>
      </c>
      <c r="C37" s="1">
        <v>2.6019830000000002</v>
      </c>
      <c r="D37" s="1">
        <v>2.3828469999999999</v>
      </c>
    </row>
    <row r="38" spans="1:20">
      <c r="A38" s="9">
        <v>3</v>
      </c>
      <c r="B38" s="1">
        <v>3.1219070000000002</v>
      </c>
      <c r="C38" s="1">
        <v>2.6018119999999998</v>
      </c>
      <c r="D38" s="1">
        <v>2.3884919999999998</v>
      </c>
    </row>
    <row r="39" spans="1:20">
      <c r="A39" s="9">
        <v>6</v>
      </c>
      <c r="B39" s="1">
        <v>3.121896</v>
      </c>
      <c r="C39" s="1">
        <v>2.601839</v>
      </c>
      <c r="D39" s="1">
        <v>2.3989560000000001</v>
      </c>
    </row>
    <row r="40" spans="1:20">
      <c r="A40" s="9">
        <v>12</v>
      </c>
      <c r="B40" s="1">
        <v>3.1228199999999999</v>
      </c>
      <c r="C40" s="1">
        <v>2.609089</v>
      </c>
      <c r="D40" s="1">
        <v>2.5050479999999999</v>
      </c>
    </row>
    <row r="41" spans="1:20">
      <c r="A41" s="9">
        <v>24</v>
      </c>
      <c r="B41" s="1">
        <v>3.6151559999999998</v>
      </c>
      <c r="C41" s="1">
        <v>3.1183939999999999</v>
      </c>
      <c r="D41" s="1">
        <v>3.8916360000000001</v>
      </c>
    </row>
    <row r="42" spans="1:20">
      <c r="A42" s="9">
        <v>48</v>
      </c>
      <c r="B42" s="1">
        <v>5.2372050000000003</v>
      </c>
      <c r="C42" s="1">
        <v>4.190029</v>
      </c>
      <c r="D42" s="1">
        <v>4.2915679999999998</v>
      </c>
    </row>
    <row r="43" spans="1:20">
      <c r="A43" s="9">
        <v>96</v>
      </c>
      <c r="B43" s="1">
        <v>10.275771000000001</v>
      </c>
      <c r="C43" s="1">
        <v>7.3679259999999998</v>
      </c>
      <c r="D43" s="1">
        <v>6.9665759999999999</v>
      </c>
    </row>
    <row r="44" spans="1:20">
      <c r="A44" s="9">
        <v>192</v>
      </c>
      <c r="B44" s="1">
        <v>20.326214</v>
      </c>
      <c r="C44" s="1">
        <v>16.869012999999999</v>
      </c>
      <c r="D44" s="1">
        <v>12.220630999999999</v>
      </c>
    </row>
    <row r="45" spans="1:20">
      <c r="A45" s="9">
        <v>384</v>
      </c>
      <c r="B45" s="1">
        <v>40.430078999999999</v>
      </c>
      <c r="C45" s="1">
        <v>29.405944000000002</v>
      </c>
      <c r="D45" s="1">
        <v>21.951267999999999</v>
      </c>
    </row>
    <row r="46" spans="1:20">
      <c r="I46" s="1" t="s">
        <v>251</v>
      </c>
      <c r="J46" s="1" t="s">
        <v>252</v>
      </c>
      <c r="K46" s="8" t="s">
        <v>253</v>
      </c>
      <c r="L46" s="37" t="s">
        <v>254</v>
      </c>
      <c r="M46" s="8" t="s">
        <v>255</v>
      </c>
      <c r="N46" s="8" t="s">
        <v>256</v>
      </c>
      <c r="O46" s="8" t="s">
        <v>257</v>
      </c>
      <c r="P46" s="8" t="s">
        <v>258</v>
      </c>
      <c r="Q46" s="38" t="s">
        <v>259</v>
      </c>
      <c r="R46" s="1" t="s">
        <v>260</v>
      </c>
      <c r="S46" s="16" t="s">
        <v>136</v>
      </c>
    </row>
    <row r="47" spans="1:20">
      <c r="G47" s="9">
        <v>1</v>
      </c>
      <c r="H47" s="1">
        <v>2.3505980000000002</v>
      </c>
      <c r="I47" s="1">
        <v>2.27</v>
      </c>
      <c r="J47" s="1">
        <v>2.168704</v>
      </c>
      <c r="K47" s="8">
        <v>2.2266460000000001</v>
      </c>
      <c r="L47" s="37">
        <v>2.16</v>
      </c>
      <c r="M47" s="8">
        <v>2.16</v>
      </c>
      <c r="N47" s="8">
        <v>2.17</v>
      </c>
      <c r="O47" s="8">
        <v>2.19</v>
      </c>
      <c r="P47" s="8">
        <v>2.19</v>
      </c>
      <c r="Q47" s="38">
        <v>2.16</v>
      </c>
      <c r="R47" s="1">
        <v>2</v>
      </c>
      <c r="S47" s="16">
        <v>1.66</v>
      </c>
      <c r="T47" s="2">
        <f t="shared" ref="T47:T55" si="0">(R47-S47)/S47</f>
        <v>0.20481927710843378</v>
      </c>
    </row>
    <row r="48" spans="1:20">
      <c r="G48" s="9">
        <v>3</v>
      </c>
      <c r="H48" s="1">
        <v>2.3680319999999999</v>
      </c>
      <c r="I48" s="1">
        <v>2.2799999999999998</v>
      </c>
      <c r="J48" s="1">
        <v>2.1687889999999999</v>
      </c>
      <c r="K48" s="8">
        <v>2.2302680000000001</v>
      </c>
      <c r="L48" s="37">
        <v>2.16</v>
      </c>
      <c r="M48" s="8">
        <v>2.16</v>
      </c>
      <c r="N48" s="8">
        <v>2.17</v>
      </c>
      <c r="O48" s="8">
        <v>2.2000000000000002</v>
      </c>
      <c r="P48" s="8">
        <v>2.2000000000000002</v>
      </c>
      <c r="Q48" s="38">
        <v>2.16</v>
      </c>
      <c r="R48" s="1">
        <v>2</v>
      </c>
      <c r="S48" s="16">
        <v>1.67</v>
      </c>
      <c r="T48" s="2">
        <f t="shared" si="0"/>
        <v>0.19760479041916174</v>
      </c>
    </row>
    <row r="49" spans="7:20">
      <c r="G49" s="9">
        <v>6</v>
      </c>
      <c r="H49" s="1">
        <v>2.401716</v>
      </c>
      <c r="I49" s="1">
        <v>2.29</v>
      </c>
      <c r="J49" s="1">
        <v>2.226998</v>
      </c>
      <c r="K49" s="8">
        <v>2.2303250000000001</v>
      </c>
      <c r="L49" s="37">
        <v>2.2200000000000002</v>
      </c>
      <c r="M49" s="8">
        <v>2.2200000000000002</v>
      </c>
      <c r="N49" s="8">
        <v>2.2200000000000002</v>
      </c>
      <c r="O49" s="8">
        <v>2.2200000000000002</v>
      </c>
      <c r="P49" s="8">
        <v>2.2200000000000002</v>
      </c>
      <c r="Q49" s="38">
        <v>2.2200000000000002</v>
      </c>
      <c r="R49" s="1">
        <v>2.0099999999999998</v>
      </c>
      <c r="S49" s="16">
        <v>1.69</v>
      </c>
      <c r="T49" s="2">
        <f t="shared" si="0"/>
        <v>0.18934911242603542</v>
      </c>
    </row>
    <row r="50" spans="7:20">
      <c r="G50" s="9">
        <v>12</v>
      </c>
      <c r="H50" s="1">
        <v>2.5203630000000001</v>
      </c>
      <c r="I50" s="1">
        <v>2.4</v>
      </c>
      <c r="J50" s="1">
        <v>2.2898499999999999</v>
      </c>
      <c r="K50" s="8">
        <v>2.3062309999999999</v>
      </c>
      <c r="L50" s="37">
        <v>2.2599999999999998</v>
      </c>
      <c r="M50" s="8">
        <v>2.27</v>
      </c>
      <c r="N50" s="8">
        <v>2.29</v>
      </c>
      <c r="O50" s="8">
        <v>2.2200000000000002</v>
      </c>
      <c r="P50" s="8">
        <v>2.29</v>
      </c>
      <c r="Q50" s="38">
        <v>2.27</v>
      </c>
      <c r="R50" s="1">
        <v>2.08</v>
      </c>
      <c r="S50" s="16">
        <v>1.8</v>
      </c>
      <c r="T50" s="2">
        <f t="shared" si="0"/>
        <v>0.15555555555555556</v>
      </c>
    </row>
    <row r="51" spans="7:20">
      <c r="G51" s="9">
        <v>24</v>
      </c>
      <c r="H51" s="1">
        <v>3.1654149999999999</v>
      </c>
      <c r="I51" s="1">
        <v>3.1</v>
      </c>
      <c r="J51" s="1">
        <v>3.092403</v>
      </c>
      <c r="K51" s="8">
        <v>3.0802619999999998</v>
      </c>
      <c r="L51" s="37">
        <v>3</v>
      </c>
      <c r="M51" s="8">
        <v>3.04</v>
      </c>
      <c r="N51" s="8">
        <v>3.06</v>
      </c>
      <c r="O51" s="8">
        <v>3</v>
      </c>
      <c r="P51" s="8">
        <v>3.01</v>
      </c>
      <c r="Q51" s="38">
        <v>2.96</v>
      </c>
      <c r="R51" s="1">
        <v>2.86</v>
      </c>
      <c r="S51" s="16">
        <v>2.52</v>
      </c>
      <c r="T51" s="2">
        <f t="shared" si="0"/>
        <v>0.13492063492063486</v>
      </c>
    </row>
    <row r="52" spans="7:20">
      <c r="G52" s="9">
        <v>48</v>
      </c>
      <c r="H52" s="1">
        <v>4.6761710000000001</v>
      </c>
      <c r="I52" s="1">
        <v>4.54</v>
      </c>
      <c r="J52" s="1">
        <v>4.637721</v>
      </c>
      <c r="K52" s="8">
        <v>4.4651120000000004</v>
      </c>
      <c r="L52" s="37">
        <v>4.3099999999999996</v>
      </c>
      <c r="M52" s="8">
        <v>4.37</v>
      </c>
      <c r="N52" s="8">
        <v>4.5</v>
      </c>
      <c r="O52" s="8">
        <v>4.5999999999999996</v>
      </c>
      <c r="P52" s="8">
        <v>4.6500000000000004</v>
      </c>
      <c r="Q52" s="38">
        <v>4.28</v>
      </c>
      <c r="R52" s="1">
        <v>4.1100000000000003</v>
      </c>
      <c r="S52" s="16">
        <v>3.79</v>
      </c>
      <c r="T52" s="2">
        <f t="shared" si="0"/>
        <v>8.4432717678100344E-2</v>
      </c>
    </row>
    <row r="53" spans="7:20">
      <c r="G53" s="9">
        <v>96</v>
      </c>
      <c r="H53" s="1">
        <v>8.3913679999999999</v>
      </c>
      <c r="I53" s="1">
        <v>8.09</v>
      </c>
      <c r="J53" s="1">
        <v>8.4034469999999999</v>
      </c>
      <c r="K53" s="8">
        <v>7.9555119999999997</v>
      </c>
      <c r="L53" s="37">
        <v>7.59</v>
      </c>
      <c r="M53" s="8">
        <v>7.74</v>
      </c>
      <c r="N53" s="8">
        <v>8</v>
      </c>
      <c r="O53" s="8">
        <v>8.34</v>
      </c>
      <c r="P53" s="8">
        <v>8.52</v>
      </c>
      <c r="Q53" s="38">
        <v>7.55</v>
      </c>
      <c r="R53" s="1">
        <v>7.23</v>
      </c>
      <c r="S53" s="16">
        <v>6.39</v>
      </c>
      <c r="T53" s="2">
        <f t="shared" si="0"/>
        <v>0.13145539906103298</v>
      </c>
    </row>
    <row r="54" spans="7:20">
      <c r="G54" s="9">
        <v>192</v>
      </c>
      <c r="H54" s="1">
        <v>15.867817000000001</v>
      </c>
      <c r="I54" s="1">
        <v>15.25</v>
      </c>
      <c r="J54" s="1">
        <v>15.943320999999999</v>
      </c>
      <c r="K54" s="8">
        <v>14.966466</v>
      </c>
      <c r="L54" s="37">
        <v>14.21</v>
      </c>
      <c r="M54" s="8">
        <v>14.53</v>
      </c>
      <c r="N54" s="8">
        <v>15.15</v>
      </c>
      <c r="O54" s="8">
        <v>15.82</v>
      </c>
      <c r="P54" s="8">
        <v>16.239999999999998</v>
      </c>
      <c r="Q54" s="38">
        <v>14.16</v>
      </c>
      <c r="R54" s="1">
        <v>13.53</v>
      </c>
      <c r="S54" s="16">
        <v>11.24</v>
      </c>
      <c r="T54" s="2">
        <f t="shared" si="0"/>
        <v>0.20373665480427039</v>
      </c>
    </row>
    <row r="55" spans="7:20">
      <c r="G55" s="9">
        <v>384</v>
      </c>
      <c r="H55" s="1">
        <v>30.817605</v>
      </c>
      <c r="I55" s="1">
        <v>29.57</v>
      </c>
      <c r="J55" s="1">
        <v>30.331126999999999</v>
      </c>
      <c r="K55" s="8">
        <v>29.004877</v>
      </c>
      <c r="L55" s="37">
        <v>27.38</v>
      </c>
      <c r="M55" s="8">
        <v>28.07</v>
      </c>
      <c r="N55" s="8">
        <v>29.35</v>
      </c>
      <c r="O55" s="8">
        <v>30.22</v>
      </c>
      <c r="P55" s="8">
        <v>31.65</v>
      </c>
      <c r="Q55" s="38">
        <v>27.36</v>
      </c>
      <c r="R55" s="1">
        <v>26.13</v>
      </c>
      <c r="S55" s="16">
        <v>21.75</v>
      </c>
      <c r="T55" s="2">
        <f t="shared" si="0"/>
        <v>0.20137931034482753</v>
      </c>
    </row>
    <row r="57" spans="7:20">
      <c r="H57" s="1"/>
      <c r="I57" s="1"/>
    </row>
    <row r="59" spans="7:20">
      <c r="N59" s="1" t="s">
        <v>261</v>
      </c>
      <c r="O59" s="1" t="s">
        <v>262</v>
      </c>
      <c r="P59" s="1" t="s">
        <v>263</v>
      </c>
      <c r="Q59" s="1" t="s">
        <v>264</v>
      </c>
      <c r="S59" s="1" t="s">
        <v>265</v>
      </c>
    </row>
    <row r="60" spans="7:20">
      <c r="N60" s="9">
        <v>1</v>
      </c>
      <c r="O60" s="1">
        <v>2</v>
      </c>
      <c r="P60" s="16">
        <v>1.66</v>
      </c>
      <c r="Q60" s="2">
        <f t="shared" ref="Q60:Q68" si="1">1000*1000/O60*N60</f>
        <v>500000</v>
      </c>
      <c r="S60" s="2">
        <f t="shared" ref="S60:S68" si="2">Q60/10000</f>
        <v>50</v>
      </c>
    </row>
    <row r="61" spans="7:20">
      <c r="N61" s="9">
        <v>3</v>
      </c>
      <c r="O61" s="1">
        <v>2</v>
      </c>
      <c r="P61" s="16">
        <v>1.67</v>
      </c>
      <c r="Q61" s="2">
        <f t="shared" si="1"/>
        <v>1500000</v>
      </c>
      <c r="S61" s="2">
        <f t="shared" si="2"/>
        <v>150</v>
      </c>
    </row>
    <row r="62" spans="7:20">
      <c r="N62" s="9">
        <v>6</v>
      </c>
      <c r="O62" s="1">
        <v>2.0099999999999998</v>
      </c>
      <c r="P62" s="16">
        <v>1.69</v>
      </c>
      <c r="Q62" s="2">
        <f t="shared" si="1"/>
        <v>2985074.6268656719</v>
      </c>
      <c r="S62" s="2">
        <f t="shared" si="2"/>
        <v>298.50746268656718</v>
      </c>
    </row>
    <row r="63" spans="7:20">
      <c r="N63" s="9">
        <v>12</v>
      </c>
      <c r="O63" s="1">
        <v>2.08</v>
      </c>
      <c r="P63" s="16">
        <v>1.8</v>
      </c>
      <c r="Q63" s="2">
        <f t="shared" si="1"/>
        <v>5769230.769230769</v>
      </c>
      <c r="S63" s="2">
        <f t="shared" si="2"/>
        <v>576.92307692307691</v>
      </c>
    </row>
    <row r="64" spans="7:20">
      <c r="N64" s="9">
        <v>24</v>
      </c>
      <c r="O64" s="1">
        <v>2.86</v>
      </c>
      <c r="P64" s="16">
        <v>2.52</v>
      </c>
      <c r="Q64" s="2">
        <f t="shared" si="1"/>
        <v>8391608.391608391</v>
      </c>
      <c r="S64" s="2">
        <f t="shared" si="2"/>
        <v>839.16083916083915</v>
      </c>
    </row>
    <row r="65" spans="14:19">
      <c r="N65" s="9">
        <v>48</v>
      </c>
      <c r="O65" s="1">
        <v>4.1100000000000003</v>
      </c>
      <c r="P65" s="16">
        <v>3.79</v>
      </c>
      <c r="Q65" s="2">
        <f t="shared" si="1"/>
        <v>11678832.11678832</v>
      </c>
      <c r="S65" s="2">
        <f t="shared" si="2"/>
        <v>1167.8832116788319</v>
      </c>
    </row>
    <row r="66" spans="14:19">
      <c r="N66" s="9">
        <v>96</v>
      </c>
      <c r="O66" s="1">
        <v>7.23</v>
      </c>
      <c r="P66" s="16">
        <v>6.39</v>
      </c>
      <c r="Q66" s="2">
        <f t="shared" si="1"/>
        <v>13278008.298755188</v>
      </c>
      <c r="S66" s="2">
        <f t="shared" si="2"/>
        <v>1327.8008298755187</v>
      </c>
    </row>
    <row r="67" spans="14:19">
      <c r="N67" s="9">
        <v>192</v>
      </c>
      <c r="O67" s="1">
        <v>13.53</v>
      </c>
      <c r="P67" s="16">
        <v>11.24</v>
      </c>
      <c r="Q67" s="2">
        <f t="shared" si="1"/>
        <v>14190687.361419071</v>
      </c>
      <c r="S67" s="2">
        <f t="shared" si="2"/>
        <v>1419.068736141907</v>
      </c>
    </row>
    <row r="68" spans="14:19">
      <c r="N68" s="9">
        <v>384</v>
      </c>
      <c r="O68" s="1">
        <v>26.13</v>
      </c>
      <c r="P68" s="16">
        <v>21.75</v>
      </c>
      <c r="Q68" s="2">
        <f t="shared" si="1"/>
        <v>14695752.009184845</v>
      </c>
      <c r="S68" s="2">
        <f t="shared" si="2"/>
        <v>1469.5752009184844</v>
      </c>
    </row>
    <row r="71" spans="14:19">
      <c r="N71" s="27" t="s">
        <v>261</v>
      </c>
      <c r="O71" s="27" t="s">
        <v>262</v>
      </c>
      <c r="P71" s="27" t="s">
        <v>266</v>
      </c>
      <c r="Q71" s="27" t="s">
        <v>267</v>
      </c>
    </row>
    <row r="72" spans="14:19">
      <c r="N72" s="26">
        <v>1</v>
      </c>
      <c r="O72" s="27">
        <v>2</v>
      </c>
      <c r="P72" s="26">
        <v>500000</v>
      </c>
      <c r="Q72" s="26">
        <v>0.5</v>
      </c>
    </row>
    <row r="73" spans="14:19">
      <c r="N73" s="26">
        <v>3</v>
      </c>
      <c r="O73" s="27">
        <v>2</v>
      </c>
      <c r="P73" s="26">
        <v>1500000</v>
      </c>
      <c r="Q73" s="26">
        <v>1.5</v>
      </c>
    </row>
    <row r="74" spans="14:19">
      <c r="N74" s="26">
        <v>6</v>
      </c>
      <c r="O74" s="27">
        <v>2.0099999999999998</v>
      </c>
      <c r="P74" s="26">
        <v>2985074.6268656719</v>
      </c>
      <c r="Q74" s="26">
        <v>2.9850746268656718</v>
      </c>
    </row>
    <row r="75" spans="14:19">
      <c r="N75" s="26">
        <v>12</v>
      </c>
      <c r="O75" s="27">
        <v>2.08</v>
      </c>
      <c r="P75" s="26">
        <v>5769230.769230769</v>
      </c>
      <c r="Q75" s="26">
        <v>5.7692307692307692</v>
      </c>
    </row>
    <row r="76" spans="14:19">
      <c r="N76" s="26">
        <v>24</v>
      </c>
      <c r="O76" s="27">
        <v>2.86</v>
      </c>
      <c r="P76" s="26">
        <v>8391608.3916083928</v>
      </c>
      <c r="Q76" s="26">
        <v>8.3916083916083934</v>
      </c>
    </row>
    <row r="77" spans="14:19">
      <c r="N77" s="26">
        <v>48</v>
      </c>
      <c r="O77" s="27">
        <v>4.1100000000000003</v>
      </c>
      <c r="P77" s="26">
        <v>11678832.11678832</v>
      </c>
      <c r="Q77" s="26">
        <v>11.678832116788321</v>
      </c>
    </row>
    <row r="78" spans="14:19">
      <c r="N78" s="26">
        <v>96</v>
      </c>
      <c r="O78" s="27">
        <v>7.23</v>
      </c>
      <c r="P78" s="26">
        <v>13278008.298755188</v>
      </c>
      <c r="Q78" s="26">
        <v>13.278008298755188</v>
      </c>
    </row>
    <row r="79" spans="14:19">
      <c r="N79" s="26">
        <v>192</v>
      </c>
      <c r="O79" s="27">
        <v>13.53</v>
      </c>
      <c r="P79" s="26">
        <v>14190687.361419071</v>
      </c>
      <c r="Q79" s="26">
        <v>14.190687361419071</v>
      </c>
    </row>
    <row r="80" spans="14:19">
      <c r="N80" s="26">
        <v>384</v>
      </c>
      <c r="O80" s="27">
        <v>26.13</v>
      </c>
      <c r="P80" s="26">
        <v>14695752.009184845</v>
      </c>
      <c r="Q80" s="26">
        <v>14.695752009184845</v>
      </c>
    </row>
  </sheetData>
  <mergeCells count="4">
    <mergeCell ref="P21:Q26"/>
    <mergeCell ref="O28:O31"/>
    <mergeCell ref="P28:P31"/>
    <mergeCell ref="O33:P35"/>
  </mergeCells>
  <phoneticPr fontId="36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A1003"/>
  <sheetViews>
    <sheetView workbookViewId="0"/>
  </sheetViews>
  <sheetFormatPr defaultColWidth="12.5703125" defaultRowHeight="15.75" customHeight="1"/>
  <cols>
    <col min="2" max="2" width="15.140625" customWidth="1"/>
    <col min="3" max="3" width="18.42578125" customWidth="1"/>
    <col min="4" max="4" width="20.28515625" customWidth="1"/>
    <col min="5" max="5" width="13.5703125" customWidth="1"/>
    <col min="9" max="9" width="21.5703125" customWidth="1"/>
    <col min="15" max="15" width="19.5703125" customWidth="1"/>
  </cols>
  <sheetData>
    <row r="1" spans="1:27">
      <c r="A1" s="39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</row>
    <row r="2" spans="1:27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</row>
    <row r="3" spans="1:27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</row>
    <row r="4" spans="1:27">
      <c r="A4" s="41"/>
      <c r="B4" s="41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</row>
    <row r="5" spans="1:27">
      <c r="A5" s="41"/>
      <c r="B5" s="41"/>
      <c r="C5" s="40"/>
      <c r="D5" s="40"/>
      <c r="E5" s="41"/>
      <c r="F5" s="39" t="s">
        <v>268</v>
      </c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</row>
    <row r="6" spans="1:27">
      <c r="A6" s="40"/>
      <c r="B6" s="40"/>
      <c r="C6" s="40"/>
      <c r="D6" s="41"/>
      <c r="E6" s="40"/>
      <c r="F6" s="39" t="s">
        <v>269</v>
      </c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</row>
    <row r="7" spans="1:27">
      <c r="A7" s="40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</row>
    <row r="8" spans="1:27">
      <c r="A8" s="39" t="s">
        <v>270</v>
      </c>
      <c r="B8" s="39" t="s">
        <v>271</v>
      </c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</row>
    <row r="9" spans="1:27">
      <c r="A9" s="39" t="s">
        <v>272</v>
      </c>
      <c r="B9" s="39" t="s">
        <v>273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</row>
    <row r="10" spans="1:27">
      <c r="A10" s="42" t="s">
        <v>274</v>
      </c>
      <c r="B10" s="42" t="s">
        <v>275</v>
      </c>
      <c r="C10" s="40"/>
      <c r="D10" s="40"/>
      <c r="E10" s="40"/>
      <c r="F10" s="43" t="s">
        <v>274</v>
      </c>
      <c r="G10" s="44" t="s">
        <v>275</v>
      </c>
      <c r="H10" s="45"/>
      <c r="I10" s="45"/>
      <c r="J10" s="46"/>
      <c r="K10" s="43" t="s">
        <v>274</v>
      </c>
      <c r="L10" s="44" t="s">
        <v>124</v>
      </c>
      <c r="M10" s="45"/>
      <c r="N10" s="46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</row>
    <row r="11" spans="1:27">
      <c r="A11" s="42" t="s">
        <v>276</v>
      </c>
      <c r="B11" s="42" t="s">
        <v>277</v>
      </c>
      <c r="C11" s="40"/>
      <c r="D11" s="40"/>
      <c r="E11" s="40"/>
      <c r="F11" s="47" t="s">
        <v>276</v>
      </c>
      <c r="G11" s="42" t="s">
        <v>277</v>
      </c>
      <c r="H11" s="40"/>
      <c r="I11" s="40"/>
      <c r="J11" s="48"/>
      <c r="K11" s="47" t="s">
        <v>276</v>
      </c>
      <c r="L11" s="42" t="s">
        <v>277</v>
      </c>
      <c r="M11" s="40"/>
      <c r="N11" s="48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</row>
    <row r="12" spans="1:27">
      <c r="A12" s="42" t="s">
        <v>278</v>
      </c>
      <c r="B12" s="42">
        <v>1</v>
      </c>
      <c r="C12" s="40"/>
      <c r="D12" s="40"/>
      <c r="E12" s="40"/>
      <c r="F12" s="47" t="s">
        <v>278</v>
      </c>
      <c r="G12" s="42">
        <v>1</v>
      </c>
      <c r="H12" s="40"/>
      <c r="I12" s="40"/>
      <c r="J12" s="48"/>
      <c r="K12" s="47" t="s">
        <v>278</v>
      </c>
      <c r="L12" s="42">
        <v>1E-4</v>
      </c>
      <c r="M12" s="40"/>
      <c r="N12" s="48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</row>
    <row r="13" spans="1:27">
      <c r="A13" s="40"/>
      <c r="B13" s="40"/>
      <c r="C13" s="40"/>
      <c r="D13" s="40"/>
      <c r="E13" s="40"/>
      <c r="F13" s="47" t="s">
        <v>278</v>
      </c>
      <c r="G13" s="42">
        <v>1E-4</v>
      </c>
      <c r="H13" s="40"/>
      <c r="I13" s="40"/>
      <c r="J13" s="48"/>
      <c r="K13" s="47" t="s">
        <v>278</v>
      </c>
      <c r="L13" s="42">
        <v>1E-4</v>
      </c>
      <c r="M13" s="40"/>
      <c r="N13" s="48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</row>
    <row r="14" spans="1:27">
      <c r="A14" s="39" t="s">
        <v>279</v>
      </c>
      <c r="B14" s="39" t="s">
        <v>280</v>
      </c>
      <c r="C14" s="39" t="s">
        <v>281</v>
      </c>
      <c r="D14" s="39" t="s">
        <v>282</v>
      </c>
      <c r="E14" s="40"/>
      <c r="F14" s="49" t="s">
        <v>279</v>
      </c>
      <c r="G14" s="39" t="s">
        <v>280</v>
      </c>
      <c r="H14" s="39" t="s">
        <v>281</v>
      </c>
      <c r="I14" s="39" t="s">
        <v>282</v>
      </c>
      <c r="J14" s="50" t="s">
        <v>283</v>
      </c>
      <c r="K14" s="49" t="s">
        <v>279</v>
      </c>
      <c r="L14" s="39" t="s">
        <v>281</v>
      </c>
      <c r="M14" s="39" t="s">
        <v>282</v>
      </c>
      <c r="N14" s="50" t="s">
        <v>283</v>
      </c>
      <c r="O14" s="41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</row>
    <row r="15" spans="1:27">
      <c r="A15" s="40">
        <v>1</v>
      </c>
      <c r="B15" s="39">
        <v>518.03</v>
      </c>
      <c r="C15" s="39">
        <v>518.03</v>
      </c>
      <c r="D15" s="39">
        <v>0.61</v>
      </c>
      <c r="E15" s="40"/>
      <c r="F15" s="51">
        <v>1</v>
      </c>
      <c r="G15" s="39">
        <v>16887.240000000002</v>
      </c>
      <c r="H15" s="39">
        <v>16887.650000000001</v>
      </c>
      <c r="I15" s="39">
        <v>0.54</v>
      </c>
      <c r="J15" s="48">
        <f>H15</f>
        <v>16887.650000000001</v>
      </c>
      <c r="K15" s="51">
        <v>1</v>
      </c>
      <c r="L15" s="39">
        <v>17285.86</v>
      </c>
      <c r="M15" s="39">
        <v>0.02</v>
      </c>
      <c r="N15" s="48">
        <f>L15</f>
        <v>17285.86</v>
      </c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spans="1:27">
      <c r="A16" s="40">
        <v>3</v>
      </c>
      <c r="B16" s="39">
        <v>1587.2</v>
      </c>
      <c r="C16" s="39">
        <v>1582.7</v>
      </c>
      <c r="D16" s="39">
        <v>0.62</v>
      </c>
      <c r="E16" s="40"/>
      <c r="F16" s="49">
        <v>2</v>
      </c>
      <c r="G16" s="39">
        <f>16227.84*2</f>
        <v>32455.68</v>
      </c>
      <c r="H16" s="39">
        <v>33224.959999999999</v>
      </c>
      <c r="I16" s="39">
        <v>0.56999999999999995</v>
      </c>
      <c r="J16" s="48">
        <f t="shared" ref="J16:J24" si="0">J15*2</f>
        <v>33775.300000000003</v>
      </c>
      <c r="K16" s="49">
        <v>2</v>
      </c>
      <c r="L16" s="39">
        <v>34476.129999999997</v>
      </c>
      <c r="M16" s="39">
        <v>0.02</v>
      </c>
      <c r="N16" s="48">
        <f t="shared" ref="N16:N24" si="1">N15*2</f>
        <v>34571.72</v>
      </c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</row>
    <row r="17" spans="1:27">
      <c r="A17" s="40">
        <v>6</v>
      </c>
      <c r="B17" s="39">
        <v>2496</v>
      </c>
      <c r="C17" s="39">
        <v>2495.8000000000002</v>
      </c>
      <c r="D17" s="39">
        <v>0.59</v>
      </c>
      <c r="E17" s="40"/>
      <c r="F17" s="49">
        <v>4</v>
      </c>
      <c r="G17" s="39"/>
      <c r="H17" s="39">
        <v>65725.45</v>
      </c>
      <c r="I17" s="39">
        <v>0.65</v>
      </c>
      <c r="J17" s="48">
        <f t="shared" si="0"/>
        <v>67550.600000000006</v>
      </c>
      <c r="K17" s="49">
        <v>4</v>
      </c>
      <c r="L17" s="39">
        <v>68100.960000000006</v>
      </c>
      <c r="M17" s="39">
        <v>0.02</v>
      </c>
      <c r="N17" s="48">
        <f t="shared" si="1"/>
        <v>69143.44</v>
      </c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</row>
    <row r="18" spans="1:27">
      <c r="A18" s="40">
        <v>12</v>
      </c>
      <c r="B18" s="39">
        <v>6015.31</v>
      </c>
      <c r="C18" s="39">
        <v>6012.55</v>
      </c>
      <c r="D18" s="39">
        <v>0.6</v>
      </c>
      <c r="E18" s="40"/>
      <c r="F18" s="49">
        <v>8</v>
      </c>
      <c r="G18" s="39"/>
      <c r="H18" s="39">
        <v>129275.92</v>
      </c>
      <c r="I18" s="39">
        <v>0.63</v>
      </c>
      <c r="J18" s="48">
        <f t="shared" si="0"/>
        <v>135101.20000000001</v>
      </c>
      <c r="K18" s="49">
        <v>8</v>
      </c>
      <c r="L18" s="39">
        <v>133985.41</v>
      </c>
      <c r="M18" s="39">
        <v>0.02</v>
      </c>
      <c r="N18" s="48">
        <f t="shared" si="1"/>
        <v>138286.88</v>
      </c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</row>
    <row r="19" spans="1:27">
      <c r="A19" s="40">
        <v>24</v>
      </c>
      <c r="B19" s="40"/>
      <c r="C19" s="40"/>
      <c r="D19" s="40"/>
      <c r="E19" s="40"/>
      <c r="F19" s="49">
        <v>16</v>
      </c>
      <c r="G19" s="40"/>
      <c r="H19" s="39">
        <v>256530.61</v>
      </c>
      <c r="I19" s="39">
        <v>0.68</v>
      </c>
      <c r="J19" s="48">
        <f t="shared" si="0"/>
        <v>270202.40000000002</v>
      </c>
      <c r="K19" s="49">
        <v>16</v>
      </c>
      <c r="L19" s="39">
        <v>268084.86</v>
      </c>
      <c r="M19" s="39">
        <v>0.02</v>
      </c>
      <c r="N19" s="48">
        <f t="shared" si="1"/>
        <v>276573.76</v>
      </c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</row>
    <row r="20" spans="1:27">
      <c r="A20" s="40">
        <v>48</v>
      </c>
      <c r="B20" s="40"/>
      <c r="C20" s="40"/>
      <c r="D20" s="40"/>
      <c r="E20" s="40"/>
      <c r="F20" s="49">
        <v>32</v>
      </c>
      <c r="G20" s="40"/>
      <c r="H20" s="39">
        <v>506721.73</v>
      </c>
      <c r="I20" s="39">
        <v>0.94</v>
      </c>
      <c r="J20" s="48">
        <f t="shared" si="0"/>
        <v>540404.80000000005</v>
      </c>
      <c r="K20" s="49">
        <v>32</v>
      </c>
      <c r="L20" s="39">
        <v>524864.29</v>
      </c>
      <c r="M20" s="39">
        <v>0.02</v>
      </c>
      <c r="N20" s="48">
        <f t="shared" si="1"/>
        <v>553147.52</v>
      </c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</row>
    <row r="21" spans="1:27">
      <c r="A21" s="40">
        <v>96</v>
      </c>
      <c r="B21" s="40"/>
      <c r="C21" s="40"/>
      <c r="D21" s="40"/>
      <c r="E21" s="40"/>
      <c r="F21" s="49">
        <v>64</v>
      </c>
      <c r="G21" s="40"/>
      <c r="H21" s="39">
        <v>992994.28</v>
      </c>
      <c r="I21" s="39">
        <v>3.29</v>
      </c>
      <c r="J21" s="48">
        <f t="shared" si="0"/>
        <v>1080809.6000000001</v>
      </c>
      <c r="K21" s="49">
        <v>64</v>
      </c>
      <c r="L21" s="39">
        <v>1017116.66</v>
      </c>
      <c r="M21" s="39">
        <v>0.02</v>
      </c>
      <c r="N21" s="48">
        <f t="shared" si="1"/>
        <v>1106295.04</v>
      </c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</row>
    <row r="22" spans="1:27">
      <c r="A22" s="40">
        <v>192</v>
      </c>
      <c r="B22" s="40"/>
      <c r="C22" s="40"/>
      <c r="D22" s="40"/>
      <c r="E22" s="40"/>
      <c r="F22" s="49">
        <v>128</v>
      </c>
      <c r="G22" s="40"/>
      <c r="H22" s="39">
        <v>577705.21</v>
      </c>
      <c r="I22" s="39">
        <v>33</v>
      </c>
      <c r="J22" s="48">
        <f t="shared" si="0"/>
        <v>2161619.2000000002</v>
      </c>
      <c r="K22" s="49">
        <v>128</v>
      </c>
      <c r="L22" s="39">
        <v>1084943.3899999999</v>
      </c>
      <c r="M22" s="39">
        <v>0.02</v>
      </c>
      <c r="N22" s="48">
        <f t="shared" si="1"/>
        <v>2212590.08</v>
      </c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</row>
    <row r="23" spans="1:27">
      <c r="A23" s="40">
        <v>384</v>
      </c>
      <c r="B23" s="39">
        <v>67264</v>
      </c>
      <c r="C23" s="39">
        <v>53104.79</v>
      </c>
      <c r="D23" s="39">
        <v>8.19</v>
      </c>
      <c r="E23" s="40"/>
      <c r="F23" s="49">
        <v>256</v>
      </c>
      <c r="G23" s="39"/>
      <c r="H23" s="39">
        <v>653448.39</v>
      </c>
      <c r="I23" s="39">
        <v>39.32</v>
      </c>
      <c r="J23" s="48">
        <f t="shared" si="0"/>
        <v>4323238.4000000004</v>
      </c>
      <c r="K23" s="49">
        <v>256</v>
      </c>
      <c r="L23" s="39">
        <v>1374442.86</v>
      </c>
      <c r="M23" s="39">
        <v>0.02</v>
      </c>
      <c r="N23" s="48">
        <f t="shared" si="1"/>
        <v>4425180.16</v>
      </c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</row>
    <row r="24" spans="1:27">
      <c r="A24" s="40"/>
      <c r="B24" s="40"/>
      <c r="C24" s="40"/>
      <c r="D24" s="40"/>
      <c r="E24" s="40"/>
      <c r="F24" s="52">
        <v>512</v>
      </c>
      <c r="G24" s="53"/>
      <c r="H24" s="54">
        <v>603303.9</v>
      </c>
      <c r="I24" s="54">
        <v>49.7</v>
      </c>
      <c r="J24" s="55">
        <f t="shared" si="0"/>
        <v>8646476.8000000007</v>
      </c>
      <c r="K24" s="52">
        <v>512</v>
      </c>
      <c r="L24" s="54">
        <v>1414686</v>
      </c>
      <c r="M24" s="54">
        <v>0.02</v>
      </c>
      <c r="N24" s="55">
        <f t="shared" si="1"/>
        <v>8850360.3200000003</v>
      </c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</row>
    <row r="25" spans="1:27">
      <c r="A25" s="40"/>
      <c r="B25" s="40"/>
      <c r="C25" s="40"/>
      <c r="D25" s="40"/>
      <c r="E25" s="40"/>
      <c r="F25" s="41"/>
      <c r="G25" s="40"/>
      <c r="H25" s="41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</row>
    <row r="26" spans="1:27">
      <c r="A26" s="134"/>
      <c r="B26" s="106"/>
      <c r="C26" s="106"/>
      <c r="D26" s="106"/>
      <c r="E26" s="106"/>
      <c r="F26" s="106"/>
      <c r="G26" s="106"/>
      <c r="H26" s="106"/>
      <c r="I26" s="106"/>
      <c r="J26" s="106"/>
      <c r="K26" s="106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</row>
    <row r="27" spans="1:27">
      <c r="A27" s="39" t="s">
        <v>270</v>
      </c>
      <c r="B27" s="39" t="s">
        <v>271</v>
      </c>
      <c r="C27" s="40"/>
      <c r="D27" s="40"/>
      <c r="E27" s="39" t="s">
        <v>270</v>
      </c>
      <c r="F27" s="39" t="s">
        <v>271</v>
      </c>
      <c r="G27" s="40"/>
      <c r="H27" s="40"/>
      <c r="I27" s="39" t="s">
        <v>270</v>
      </c>
      <c r="J27" s="39" t="s">
        <v>271</v>
      </c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</row>
    <row r="28" spans="1:27">
      <c r="A28" s="39" t="s">
        <v>272</v>
      </c>
      <c r="B28" s="39" t="s">
        <v>273</v>
      </c>
      <c r="C28" s="40"/>
      <c r="D28" s="40"/>
      <c r="E28" s="39" t="s">
        <v>272</v>
      </c>
      <c r="F28" s="39" t="s">
        <v>273</v>
      </c>
      <c r="G28" s="40"/>
      <c r="H28" s="40"/>
      <c r="I28" s="39" t="s">
        <v>272</v>
      </c>
      <c r="J28" s="39" t="s">
        <v>273</v>
      </c>
      <c r="K28" s="39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</row>
    <row r="29" spans="1:27">
      <c r="A29" s="39" t="s">
        <v>274</v>
      </c>
      <c r="B29" s="56" t="s">
        <v>275</v>
      </c>
      <c r="C29" s="40"/>
      <c r="D29" s="40"/>
      <c r="E29" s="39" t="s">
        <v>274</v>
      </c>
      <c r="F29" s="56" t="s">
        <v>284</v>
      </c>
      <c r="G29" s="40"/>
      <c r="H29" s="40"/>
      <c r="I29" s="39" t="s">
        <v>274</v>
      </c>
      <c r="J29" s="56" t="s">
        <v>285</v>
      </c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</row>
    <row r="30" spans="1:27">
      <c r="A30" s="39" t="s">
        <v>276</v>
      </c>
      <c r="B30" s="39" t="s">
        <v>286</v>
      </c>
      <c r="C30" s="39" t="s">
        <v>287</v>
      </c>
      <c r="D30" s="57">
        <f>113240356*20/1024/1024</f>
        <v>2159.8883819580078</v>
      </c>
      <c r="E30" s="39" t="s">
        <v>276</v>
      </c>
      <c r="F30" s="39" t="s">
        <v>286</v>
      </c>
      <c r="G30" s="39" t="s">
        <v>287</v>
      </c>
      <c r="H30" s="56">
        <v>5376.15625</v>
      </c>
      <c r="I30" s="39" t="s">
        <v>276</v>
      </c>
      <c r="J30" s="39" t="s">
        <v>286</v>
      </c>
      <c r="K30" s="39" t="s">
        <v>287</v>
      </c>
      <c r="L30" s="39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</row>
    <row r="31" spans="1:27">
      <c r="A31" s="39" t="s">
        <v>278</v>
      </c>
      <c r="B31" s="39">
        <v>0.01</v>
      </c>
      <c r="C31" s="39" t="s">
        <v>288</v>
      </c>
      <c r="D31" s="39">
        <v>0.54400000000000004</v>
      </c>
      <c r="E31" s="39" t="s">
        <v>278</v>
      </c>
      <c r="F31" s="39">
        <v>0.01</v>
      </c>
      <c r="G31" s="39"/>
      <c r="H31" s="39"/>
      <c r="I31" s="39" t="s">
        <v>278</v>
      </c>
      <c r="J31" s="39">
        <v>0.01</v>
      </c>
      <c r="K31" s="39"/>
      <c r="L31" s="39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</row>
    <row r="32" spans="1:27">
      <c r="A32" s="39" t="s">
        <v>289</v>
      </c>
      <c r="B32" s="39">
        <v>10</v>
      </c>
      <c r="C32" s="39"/>
      <c r="D32" s="40"/>
      <c r="E32" s="39" t="s">
        <v>289</v>
      </c>
      <c r="F32" s="39">
        <v>10</v>
      </c>
      <c r="G32" s="39"/>
      <c r="H32" s="40"/>
      <c r="I32" s="39" t="s">
        <v>289</v>
      </c>
      <c r="J32" s="39">
        <v>10</v>
      </c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</row>
    <row r="33" spans="1:27">
      <c r="A33" s="39" t="s">
        <v>279</v>
      </c>
      <c r="B33" s="39" t="s">
        <v>281</v>
      </c>
      <c r="C33" s="39" t="s">
        <v>282</v>
      </c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</row>
    <row r="34" spans="1:27">
      <c r="A34" s="40">
        <v>1</v>
      </c>
      <c r="B34" s="58">
        <v>17720.736228999998</v>
      </c>
      <c r="C34" s="59">
        <v>0.107387</v>
      </c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</row>
    <row r="35" spans="1:27">
      <c r="A35" s="39">
        <v>2</v>
      </c>
      <c r="B35" s="58">
        <v>35003.123346</v>
      </c>
      <c r="C35" s="59">
        <v>0.10401299999999999</v>
      </c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</row>
    <row r="36" spans="1:27">
      <c r="A36" s="39">
        <v>4</v>
      </c>
      <c r="B36" s="58">
        <v>70732.206965999998</v>
      </c>
      <c r="C36" s="59">
        <v>0.16081200000000001</v>
      </c>
      <c r="D36" s="39" t="s">
        <v>290</v>
      </c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</row>
    <row r="37" spans="1:27">
      <c r="A37" s="39">
        <v>8</v>
      </c>
      <c r="B37" s="58">
        <v>138671.638775</v>
      </c>
      <c r="C37" s="59">
        <v>0.117447</v>
      </c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</row>
    <row r="38" spans="1:27">
      <c r="A38" s="39">
        <v>16</v>
      </c>
      <c r="B38" s="58">
        <v>277289.906571</v>
      </c>
      <c r="C38" s="59">
        <v>0.10663</v>
      </c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</row>
    <row r="39" spans="1:27">
      <c r="A39" s="39">
        <v>32</v>
      </c>
      <c r="B39" s="58">
        <v>543799.97230300005</v>
      </c>
      <c r="C39" s="59">
        <v>0.119238</v>
      </c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</row>
    <row r="40" spans="1:27">
      <c r="A40" s="39">
        <v>64</v>
      </c>
      <c r="B40" s="58">
        <v>1053009.707776</v>
      </c>
      <c r="C40" s="59">
        <v>0.117295</v>
      </c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</row>
    <row r="41" spans="1:27">
      <c r="A41" s="39">
        <v>128</v>
      </c>
      <c r="B41" s="58">
        <v>2206784.3745940002</v>
      </c>
      <c r="C41" s="59">
        <v>0.107803</v>
      </c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</row>
    <row r="42" spans="1:27">
      <c r="A42" s="39">
        <v>256</v>
      </c>
      <c r="B42" s="58">
        <v>3617447.9970800001</v>
      </c>
      <c r="C42" s="59">
        <v>9.8361000000000004E-2</v>
      </c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39" t="s">
        <v>291</v>
      </c>
      <c r="S42" s="40"/>
      <c r="T42" s="40"/>
      <c r="U42" s="40"/>
      <c r="V42" s="40"/>
      <c r="W42" s="40"/>
      <c r="X42" s="40"/>
      <c r="Y42" s="40"/>
      <c r="Z42" s="40"/>
      <c r="AA42" s="40"/>
    </row>
    <row r="43" spans="1:27">
      <c r="A43" s="39">
        <v>512</v>
      </c>
      <c r="B43" s="39">
        <v>1936663.4795969999</v>
      </c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</row>
    <row r="44" spans="1:27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</row>
    <row r="45" spans="1:27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</row>
    <row r="46" spans="1:27">
      <c r="A46" s="136" t="s">
        <v>292</v>
      </c>
      <c r="B46" s="106"/>
      <c r="C46" s="106"/>
      <c r="D46" s="106"/>
      <c r="E46" s="106"/>
      <c r="F46" s="106"/>
      <c r="G46" s="106"/>
      <c r="H46" s="106"/>
      <c r="I46" s="106"/>
      <c r="J46" s="106"/>
      <c r="K46" s="106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</row>
    <row r="47" spans="1:27">
      <c r="A47" s="39" t="s">
        <v>270</v>
      </c>
      <c r="B47" s="39" t="s">
        <v>271</v>
      </c>
      <c r="C47" s="40"/>
      <c r="D47" s="40"/>
      <c r="E47" s="39" t="s">
        <v>270</v>
      </c>
      <c r="F47" s="39" t="s">
        <v>271</v>
      </c>
      <c r="G47" s="40"/>
      <c r="H47" s="40"/>
      <c r="I47" s="39" t="s">
        <v>270</v>
      </c>
      <c r="J47" s="39" t="s">
        <v>271</v>
      </c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</row>
    <row r="48" spans="1:27">
      <c r="A48" s="39" t="s">
        <v>272</v>
      </c>
      <c r="B48" s="39" t="s">
        <v>273</v>
      </c>
      <c r="C48" s="40"/>
      <c r="D48" s="40"/>
      <c r="E48" s="39" t="s">
        <v>272</v>
      </c>
      <c r="F48" s="39" t="s">
        <v>273</v>
      </c>
      <c r="G48" s="40"/>
      <c r="H48" s="40"/>
      <c r="I48" s="39" t="s">
        <v>272</v>
      </c>
      <c r="J48" s="39" t="s">
        <v>273</v>
      </c>
      <c r="K48" s="39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</row>
    <row r="49" spans="1:27">
      <c r="A49" s="39" t="s">
        <v>274</v>
      </c>
      <c r="B49" s="56" t="s">
        <v>275</v>
      </c>
      <c r="C49" s="40"/>
      <c r="D49" s="40"/>
      <c r="E49" s="39" t="s">
        <v>274</v>
      </c>
      <c r="F49" s="56" t="s">
        <v>284</v>
      </c>
      <c r="G49" s="40"/>
      <c r="H49" s="40"/>
      <c r="I49" s="39" t="s">
        <v>274</v>
      </c>
      <c r="J49" s="56" t="s">
        <v>293</v>
      </c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</row>
    <row r="50" spans="1:27">
      <c r="A50" s="39" t="s">
        <v>276</v>
      </c>
      <c r="B50" s="39" t="s">
        <v>277</v>
      </c>
      <c r="C50" s="39" t="s">
        <v>287</v>
      </c>
      <c r="D50" s="56">
        <v>27.782599999999999</v>
      </c>
      <c r="E50" s="39" t="s">
        <v>276</v>
      </c>
      <c r="F50" s="39" t="s">
        <v>277</v>
      </c>
      <c r="G50" s="39" t="s">
        <v>287</v>
      </c>
      <c r="H50" s="56">
        <v>5376.15625</v>
      </c>
      <c r="I50" s="39" t="s">
        <v>276</v>
      </c>
      <c r="J50" s="39" t="s">
        <v>277</v>
      </c>
      <c r="K50" s="39" t="s">
        <v>287</v>
      </c>
      <c r="L50" s="39" t="s">
        <v>286</v>
      </c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</row>
    <row r="51" spans="1:27">
      <c r="A51" s="39" t="s">
        <v>278</v>
      </c>
      <c r="B51" s="39">
        <v>1E-4</v>
      </c>
      <c r="C51" s="39" t="s">
        <v>288</v>
      </c>
      <c r="D51" s="39">
        <v>1.2999999999999999E-3</v>
      </c>
      <c r="E51" s="39" t="s">
        <v>278</v>
      </c>
      <c r="F51" s="39">
        <v>1E-4</v>
      </c>
      <c r="G51" s="39"/>
      <c r="H51" s="39"/>
      <c r="I51" s="39" t="s">
        <v>278</v>
      </c>
      <c r="J51" s="39">
        <v>1E-4</v>
      </c>
      <c r="K51" s="39"/>
      <c r="L51" s="39">
        <v>1E-4</v>
      </c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</row>
    <row r="52" spans="1:27">
      <c r="A52" s="39" t="s">
        <v>289</v>
      </c>
      <c r="B52" s="39">
        <v>10</v>
      </c>
      <c r="C52" s="39"/>
      <c r="D52" s="40"/>
      <c r="E52" s="39" t="s">
        <v>289</v>
      </c>
      <c r="F52" s="39">
        <v>10</v>
      </c>
      <c r="G52" s="39"/>
      <c r="H52" s="40"/>
      <c r="I52" s="39" t="s">
        <v>289</v>
      </c>
      <c r="J52" s="39">
        <v>10</v>
      </c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</row>
    <row r="53" spans="1:27">
      <c r="A53" s="39" t="s">
        <v>279</v>
      </c>
      <c r="B53" s="39" t="s">
        <v>281</v>
      </c>
      <c r="C53" s="39" t="s">
        <v>282</v>
      </c>
      <c r="D53" s="40"/>
      <c r="E53" s="39" t="s">
        <v>279</v>
      </c>
      <c r="F53" s="39" t="s">
        <v>281</v>
      </c>
      <c r="G53" s="39" t="s">
        <v>282</v>
      </c>
      <c r="H53" s="40"/>
      <c r="I53" s="39" t="s">
        <v>279</v>
      </c>
      <c r="J53" s="39" t="s">
        <v>281</v>
      </c>
      <c r="K53" s="39" t="s">
        <v>282</v>
      </c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</row>
    <row r="54" spans="1:27">
      <c r="A54" s="40">
        <v>1</v>
      </c>
      <c r="B54" s="39">
        <v>17302</v>
      </c>
      <c r="C54" s="39">
        <v>8.9429999999999996E-2</v>
      </c>
      <c r="D54" s="40"/>
      <c r="E54" s="40">
        <v>1</v>
      </c>
      <c r="F54" s="39">
        <v>17297</v>
      </c>
      <c r="G54" s="39">
        <v>8.4820999999999994E-2</v>
      </c>
      <c r="H54" s="40"/>
      <c r="I54" s="40">
        <v>1</v>
      </c>
      <c r="J54" s="39">
        <v>17297</v>
      </c>
      <c r="K54" s="39">
        <v>0.50353700000000001</v>
      </c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</row>
    <row r="55" spans="1:27">
      <c r="A55" s="39">
        <v>2</v>
      </c>
      <c r="B55" s="39">
        <v>34521</v>
      </c>
      <c r="C55" s="39">
        <v>9.1673000000000004E-2</v>
      </c>
      <c r="D55" s="40"/>
      <c r="E55" s="39">
        <v>2</v>
      </c>
      <c r="F55" s="39">
        <v>34461</v>
      </c>
      <c r="G55" s="39">
        <v>9.7873000000000002E-2</v>
      </c>
      <c r="H55" s="40"/>
      <c r="I55" s="39">
        <v>2</v>
      </c>
      <c r="J55" s="39">
        <v>34536</v>
      </c>
      <c r="K55" s="39">
        <v>1.1585460000000001</v>
      </c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</row>
    <row r="56" spans="1:27">
      <c r="A56" s="39">
        <v>4</v>
      </c>
      <c r="B56" s="39">
        <v>68681</v>
      </c>
      <c r="C56" s="39">
        <v>9.6461000000000005E-2</v>
      </c>
      <c r="D56" s="40"/>
      <c r="E56" s="39">
        <v>4</v>
      </c>
      <c r="F56" s="39">
        <v>68944</v>
      </c>
      <c r="G56" s="39">
        <v>9.0066999999999994E-2</v>
      </c>
      <c r="H56" s="40"/>
      <c r="I56" s="39">
        <v>4</v>
      </c>
      <c r="J56" s="39">
        <v>68901</v>
      </c>
      <c r="K56" s="39">
        <v>8.8675730000000001</v>
      </c>
      <c r="L56" s="41"/>
      <c r="M56" s="41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</row>
    <row r="57" spans="1:27">
      <c r="A57" s="39">
        <v>8</v>
      </c>
      <c r="B57" s="39">
        <v>134397</v>
      </c>
      <c r="C57" s="39">
        <v>8.6627999999999997E-2</v>
      </c>
      <c r="D57" s="40"/>
      <c r="E57" s="39">
        <v>8</v>
      </c>
      <c r="F57" s="39">
        <v>135488</v>
      </c>
      <c r="G57" s="39">
        <v>7.8038999999999997E-2</v>
      </c>
      <c r="H57" s="40"/>
      <c r="I57" s="39">
        <v>8</v>
      </c>
      <c r="J57" s="39">
        <v>118651</v>
      </c>
      <c r="K57" s="40"/>
      <c r="L57" s="41"/>
      <c r="M57" s="41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</row>
    <row r="58" spans="1:27">
      <c r="A58" s="39">
        <v>16</v>
      </c>
      <c r="B58" s="39">
        <v>269256</v>
      </c>
      <c r="C58" s="39">
        <v>8.5175000000000001E-2</v>
      </c>
      <c r="D58" s="40"/>
      <c r="E58" s="39">
        <v>16</v>
      </c>
      <c r="F58" s="39">
        <v>267571</v>
      </c>
      <c r="G58" s="39">
        <v>7.1175000000000002E-2</v>
      </c>
      <c r="H58" s="40"/>
      <c r="I58" s="39">
        <v>16</v>
      </c>
      <c r="J58" s="40"/>
      <c r="K58" s="40"/>
      <c r="L58" s="41"/>
      <c r="M58" s="41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</row>
    <row r="59" spans="1:27">
      <c r="A59" s="39">
        <v>32</v>
      </c>
      <c r="B59" s="39">
        <v>523134</v>
      </c>
      <c r="C59" s="39">
        <v>8.8845999999999994E-2</v>
      </c>
      <c r="D59" s="40"/>
      <c r="E59" s="39">
        <v>32</v>
      </c>
      <c r="F59" s="39">
        <v>526301</v>
      </c>
      <c r="G59" s="39">
        <v>6.4600000000000005E-2</v>
      </c>
      <c r="H59" s="40"/>
      <c r="I59" s="39">
        <v>32</v>
      </c>
      <c r="J59" s="40"/>
      <c r="K59" s="40"/>
      <c r="L59" s="41"/>
      <c r="M59" s="41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</row>
    <row r="60" spans="1:27">
      <c r="A60" s="39">
        <v>64</v>
      </c>
      <c r="B60" s="39">
        <v>1016717</v>
      </c>
      <c r="C60" s="39">
        <v>9.9901000000000004E-2</v>
      </c>
      <c r="D60" s="39" t="s">
        <v>294</v>
      </c>
      <c r="E60" s="39">
        <v>64</v>
      </c>
      <c r="F60" s="39">
        <v>1016818</v>
      </c>
      <c r="G60" s="39">
        <v>7.0860999999999993E-2</v>
      </c>
      <c r="H60" s="40"/>
      <c r="I60" s="39">
        <v>64</v>
      </c>
      <c r="J60" s="40"/>
      <c r="K60" s="40"/>
      <c r="L60" s="41"/>
      <c r="M60" s="41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</row>
    <row r="61" spans="1:27">
      <c r="A61" s="60">
        <v>128</v>
      </c>
      <c r="B61" s="60">
        <v>134286</v>
      </c>
      <c r="C61" s="60">
        <v>3.2874669999999999</v>
      </c>
      <c r="D61" s="45"/>
      <c r="E61" s="60">
        <v>128</v>
      </c>
      <c r="F61" s="60">
        <v>136571</v>
      </c>
      <c r="G61" s="60">
        <v>3.7836069999999999</v>
      </c>
      <c r="H61" s="45"/>
      <c r="I61" s="60">
        <v>128</v>
      </c>
      <c r="J61" s="45"/>
      <c r="K61" s="45"/>
      <c r="L61" s="41"/>
      <c r="M61" s="41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0"/>
    </row>
    <row r="62" spans="1:27">
      <c r="A62" s="39">
        <v>256</v>
      </c>
      <c r="B62" s="40"/>
      <c r="C62" s="40"/>
      <c r="D62" s="40"/>
      <c r="E62" s="39">
        <v>256</v>
      </c>
      <c r="F62" s="39">
        <v>59612</v>
      </c>
      <c r="G62" s="39">
        <v>13.518663</v>
      </c>
      <c r="H62" s="40"/>
      <c r="I62" s="39">
        <v>256</v>
      </c>
      <c r="J62" s="40"/>
      <c r="K62" s="40"/>
      <c r="L62" s="41"/>
      <c r="M62" s="41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</row>
    <row r="63" spans="1:27">
      <c r="A63" s="39">
        <v>512</v>
      </c>
      <c r="B63" s="40"/>
      <c r="C63" s="40"/>
      <c r="D63" s="40"/>
      <c r="E63" s="39">
        <v>512</v>
      </c>
      <c r="F63" s="40"/>
      <c r="G63" s="40"/>
      <c r="H63" s="40"/>
      <c r="I63" s="39">
        <v>512</v>
      </c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</row>
    <row r="64" spans="1:27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</row>
    <row r="65" spans="1:27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</row>
    <row r="66" spans="1:27">
      <c r="A66" s="136" t="s">
        <v>292</v>
      </c>
      <c r="B66" s="106"/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40"/>
      <c r="V66" s="40"/>
      <c r="W66" s="40"/>
      <c r="X66" s="40"/>
      <c r="Y66" s="40"/>
      <c r="Z66" s="40"/>
      <c r="AA66" s="40"/>
    </row>
    <row r="67" spans="1:27">
      <c r="A67" s="39" t="s">
        <v>270</v>
      </c>
      <c r="B67" s="39" t="s">
        <v>271</v>
      </c>
      <c r="C67" s="40"/>
      <c r="D67" s="40"/>
      <c r="E67" s="39" t="s">
        <v>270</v>
      </c>
      <c r="F67" s="39" t="s">
        <v>271</v>
      </c>
      <c r="G67" s="40"/>
      <c r="H67" s="40"/>
      <c r="I67" s="39" t="s">
        <v>270</v>
      </c>
      <c r="J67" s="39" t="s">
        <v>271</v>
      </c>
      <c r="K67" s="40"/>
      <c r="L67" s="40"/>
      <c r="M67" s="39" t="s">
        <v>270</v>
      </c>
      <c r="N67" s="39" t="s">
        <v>271</v>
      </c>
      <c r="O67" s="40"/>
      <c r="P67" s="40"/>
      <c r="Q67" s="40"/>
      <c r="R67" s="39" t="s">
        <v>270</v>
      </c>
      <c r="S67" s="39" t="s">
        <v>271</v>
      </c>
      <c r="T67" s="40"/>
      <c r="U67" s="40"/>
      <c r="V67" s="40"/>
      <c r="W67" s="40"/>
      <c r="X67" s="40"/>
      <c r="Y67" s="40"/>
      <c r="Z67" s="40"/>
      <c r="AA67" s="40"/>
    </row>
    <row r="68" spans="1:27">
      <c r="A68" s="39" t="s">
        <v>272</v>
      </c>
      <c r="B68" s="39" t="s">
        <v>273</v>
      </c>
      <c r="C68" s="40"/>
      <c r="D68" s="40"/>
      <c r="E68" s="39" t="s">
        <v>272</v>
      </c>
      <c r="F68" s="39" t="s">
        <v>273</v>
      </c>
      <c r="G68" s="40"/>
      <c r="H68" s="40"/>
      <c r="I68" s="39" t="s">
        <v>272</v>
      </c>
      <c r="J68" s="39" t="s">
        <v>273</v>
      </c>
      <c r="K68" s="39"/>
      <c r="L68" s="40"/>
      <c r="M68" s="39" t="s">
        <v>272</v>
      </c>
      <c r="N68" s="39" t="s">
        <v>273</v>
      </c>
      <c r="O68" s="40"/>
      <c r="P68" s="40"/>
      <c r="Q68" s="40"/>
      <c r="R68" s="39" t="s">
        <v>272</v>
      </c>
      <c r="S68" s="39" t="s">
        <v>273</v>
      </c>
      <c r="T68" s="40"/>
      <c r="U68" s="61" t="s">
        <v>90</v>
      </c>
      <c r="V68" s="61" t="s">
        <v>295</v>
      </c>
      <c r="W68" s="39"/>
      <c r="Y68" s="137" t="s">
        <v>296</v>
      </c>
      <c r="Z68" s="113"/>
      <c r="AA68" s="39"/>
    </row>
    <row r="69" spans="1:27">
      <c r="A69" s="39" t="s">
        <v>274</v>
      </c>
      <c r="B69" s="56" t="s">
        <v>275</v>
      </c>
      <c r="C69" s="40"/>
      <c r="D69" s="40"/>
      <c r="E69" s="39" t="s">
        <v>274</v>
      </c>
      <c r="F69" s="56" t="s">
        <v>284</v>
      </c>
      <c r="G69" s="40"/>
      <c r="H69" s="40"/>
      <c r="I69" s="39" t="s">
        <v>274</v>
      </c>
      <c r="J69" s="56" t="s">
        <v>293</v>
      </c>
      <c r="K69" s="40"/>
      <c r="L69" s="40"/>
      <c r="M69" s="39" t="s">
        <v>274</v>
      </c>
      <c r="N69" s="56" t="s">
        <v>297</v>
      </c>
      <c r="O69" s="40"/>
      <c r="P69" s="40"/>
      <c r="Q69" s="40"/>
      <c r="R69" s="39" t="s">
        <v>274</v>
      </c>
      <c r="S69" s="56" t="s">
        <v>298</v>
      </c>
      <c r="T69" s="40"/>
      <c r="U69" s="61" t="s">
        <v>299</v>
      </c>
      <c r="V69" s="61">
        <v>125</v>
      </c>
      <c r="W69" s="40"/>
      <c r="X69" s="40"/>
      <c r="Y69" s="49" t="s">
        <v>270</v>
      </c>
      <c r="Z69" s="50" t="s">
        <v>271</v>
      </c>
      <c r="AA69" s="40"/>
    </row>
    <row r="70" spans="1:27">
      <c r="A70" s="39" t="s">
        <v>276</v>
      </c>
      <c r="B70" s="39" t="s">
        <v>286</v>
      </c>
      <c r="C70" s="39" t="s">
        <v>287</v>
      </c>
      <c r="D70" s="56"/>
      <c r="E70" s="39" t="s">
        <v>276</v>
      </c>
      <c r="F70" s="39" t="s">
        <v>286</v>
      </c>
      <c r="G70" s="39" t="s">
        <v>287</v>
      </c>
      <c r="H70" s="56"/>
      <c r="I70" s="39" t="s">
        <v>276</v>
      </c>
      <c r="J70" s="39" t="s">
        <v>286</v>
      </c>
      <c r="K70" s="39" t="s">
        <v>287</v>
      </c>
      <c r="L70" s="40"/>
      <c r="M70" s="39" t="s">
        <v>276</v>
      </c>
      <c r="N70" s="39" t="s">
        <v>286</v>
      </c>
      <c r="O70" s="40"/>
      <c r="P70" s="40"/>
      <c r="Q70" s="40"/>
      <c r="R70" s="39" t="s">
        <v>276</v>
      </c>
      <c r="S70" s="39" t="s">
        <v>286</v>
      </c>
      <c r="T70" s="40"/>
      <c r="U70" s="61" t="s">
        <v>300</v>
      </c>
      <c r="V70" s="61">
        <v>108</v>
      </c>
      <c r="W70" s="40"/>
      <c r="X70" s="40"/>
      <c r="Y70" s="49" t="s">
        <v>272</v>
      </c>
      <c r="Z70" s="50" t="s">
        <v>273</v>
      </c>
      <c r="AA70" s="40"/>
    </row>
    <row r="71" spans="1:27">
      <c r="A71" s="39" t="s">
        <v>278</v>
      </c>
      <c r="B71" s="39">
        <v>0.01</v>
      </c>
      <c r="C71" s="39" t="s">
        <v>288</v>
      </c>
      <c r="D71" s="39"/>
      <c r="E71" s="39" t="s">
        <v>278</v>
      </c>
      <c r="F71" s="39">
        <v>0.01</v>
      </c>
      <c r="G71" s="39"/>
      <c r="H71" s="39"/>
      <c r="I71" s="39" t="s">
        <v>278</v>
      </c>
      <c r="J71" s="39">
        <v>0.01</v>
      </c>
      <c r="K71" s="39"/>
      <c r="L71" s="40"/>
      <c r="M71" s="39" t="s">
        <v>278</v>
      </c>
      <c r="N71" s="39">
        <v>0.01</v>
      </c>
      <c r="O71" s="40"/>
      <c r="P71" s="40"/>
      <c r="Q71" s="40"/>
      <c r="R71" s="39" t="s">
        <v>278</v>
      </c>
      <c r="S71" s="39">
        <v>0.01</v>
      </c>
      <c r="T71" s="40"/>
      <c r="U71" s="62" t="s">
        <v>301</v>
      </c>
      <c r="V71" s="62">
        <v>0</v>
      </c>
      <c r="W71" s="40"/>
      <c r="X71" s="40"/>
      <c r="Y71" s="49" t="s">
        <v>274</v>
      </c>
      <c r="Z71" s="63" t="s">
        <v>298</v>
      </c>
      <c r="AA71" s="40"/>
    </row>
    <row r="72" spans="1:27">
      <c r="A72" s="39" t="s">
        <v>289</v>
      </c>
      <c r="B72" s="39">
        <v>10</v>
      </c>
      <c r="C72" s="39"/>
      <c r="D72" s="40"/>
      <c r="E72" s="39" t="s">
        <v>289</v>
      </c>
      <c r="F72" s="39">
        <v>10</v>
      </c>
      <c r="G72" s="39"/>
      <c r="H72" s="40"/>
      <c r="I72" s="39" t="s">
        <v>289</v>
      </c>
      <c r="J72" s="39">
        <v>10</v>
      </c>
      <c r="K72" s="40"/>
      <c r="L72" s="40"/>
      <c r="M72" s="39" t="s">
        <v>289</v>
      </c>
      <c r="N72" s="39">
        <v>10</v>
      </c>
      <c r="O72" s="40"/>
      <c r="P72" s="40"/>
      <c r="Q72" s="40"/>
      <c r="R72" s="39" t="s">
        <v>289</v>
      </c>
      <c r="S72" s="39">
        <v>10</v>
      </c>
      <c r="T72" s="40"/>
      <c r="U72" s="40"/>
      <c r="V72" s="40"/>
      <c r="W72" s="40"/>
      <c r="X72" s="40"/>
      <c r="Y72" s="49" t="s">
        <v>276</v>
      </c>
      <c r="Z72" s="50" t="s">
        <v>286</v>
      </c>
      <c r="AA72" s="40"/>
    </row>
    <row r="73" spans="1:27">
      <c r="A73" s="39" t="s">
        <v>279</v>
      </c>
      <c r="B73" s="39" t="s">
        <v>281</v>
      </c>
      <c r="C73" s="39" t="s">
        <v>282</v>
      </c>
      <c r="D73" s="40"/>
      <c r="E73" s="39" t="s">
        <v>279</v>
      </c>
      <c r="F73" s="39" t="s">
        <v>281</v>
      </c>
      <c r="G73" s="39" t="s">
        <v>282</v>
      </c>
      <c r="H73" s="40"/>
      <c r="I73" s="39" t="s">
        <v>279</v>
      </c>
      <c r="J73" s="39" t="s">
        <v>281</v>
      </c>
      <c r="K73" s="39" t="s">
        <v>282</v>
      </c>
      <c r="L73" s="40"/>
      <c r="M73" s="39" t="s">
        <v>279</v>
      </c>
      <c r="N73" s="39" t="s">
        <v>281</v>
      </c>
      <c r="O73" s="39" t="s">
        <v>282</v>
      </c>
      <c r="P73" s="40"/>
      <c r="Q73" s="40"/>
      <c r="R73" s="39" t="s">
        <v>279</v>
      </c>
      <c r="S73" s="39" t="s">
        <v>281</v>
      </c>
      <c r="T73" s="39" t="s">
        <v>282</v>
      </c>
      <c r="U73" s="40"/>
      <c r="V73" s="40"/>
      <c r="W73" s="40"/>
      <c r="X73" s="40"/>
      <c r="Y73" s="49" t="s">
        <v>278</v>
      </c>
      <c r="Z73" s="50">
        <v>0.01</v>
      </c>
      <c r="AA73" s="40"/>
    </row>
    <row r="74" spans="1:27">
      <c r="A74" s="40">
        <v>1</v>
      </c>
      <c r="B74" s="39">
        <v>18509</v>
      </c>
      <c r="C74" s="39">
        <v>9.4913999999999998E-2</v>
      </c>
      <c r="D74" s="40"/>
      <c r="E74" s="40">
        <v>1</v>
      </c>
      <c r="F74" s="39">
        <v>18500</v>
      </c>
      <c r="G74" s="39">
        <v>6.0039000000000002E-2</v>
      </c>
      <c r="H74" s="40"/>
      <c r="I74" s="40">
        <v>1</v>
      </c>
      <c r="J74" s="39">
        <v>18481</v>
      </c>
      <c r="K74" s="39">
        <v>0.52675499999999997</v>
      </c>
      <c r="L74" s="40"/>
      <c r="M74" s="40">
        <v>1</v>
      </c>
      <c r="N74" s="39">
        <v>18509</v>
      </c>
      <c r="O74" s="39">
        <v>2.1016E-2</v>
      </c>
      <c r="P74" s="40"/>
      <c r="Q74" s="40"/>
      <c r="R74" s="40">
        <v>1</v>
      </c>
      <c r="S74" s="39">
        <v>17713.55</v>
      </c>
      <c r="T74" s="39">
        <v>0.25850000000000001</v>
      </c>
      <c r="U74" s="40"/>
      <c r="V74" s="39" t="s">
        <v>302</v>
      </c>
      <c r="W74" s="40"/>
      <c r="X74" s="40"/>
      <c r="Y74" s="49" t="s">
        <v>66</v>
      </c>
      <c r="Z74" s="50">
        <v>1</v>
      </c>
      <c r="AA74" s="40"/>
    </row>
    <row r="75" spans="1:27">
      <c r="A75" s="39">
        <v>2</v>
      </c>
      <c r="B75" s="39">
        <v>36950</v>
      </c>
      <c r="C75" s="39">
        <v>0.108996</v>
      </c>
      <c r="D75" s="40"/>
      <c r="E75" s="39">
        <v>2</v>
      </c>
      <c r="F75" s="39">
        <v>36906</v>
      </c>
      <c r="G75" s="39">
        <v>7.0069999999999993E-2</v>
      </c>
      <c r="H75" s="40"/>
      <c r="I75" s="39">
        <v>2</v>
      </c>
      <c r="J75" s="39">
        <v>24532</v>
      </c>
      <c r="K75" s="39">
        <v>0.59845099999999996</v>
      </c>
      <c r="L75" s="40"/>
      <c r="M75" s="39">
        <v>2</v>
      </c>
      <c r="N75" s="39">
        <v>36919</v>
      </c>
      <c r="O75" s="39">
        <v>2.1023E-2</v>
      </c>
      <c r="P75" s="40"/>
      <c r="Q75" s="40"/>
      <c r="R75" s="39">
        <v>2</v>
      </c>
      <c r="S75" s="39">
        <v>35320.19</v>
      </c>
      <c r="T75" s="39">
        <v>0.26</v>
      </c>
      <c r="U75" s="40"/>
      <c r="V75" s="40"/>
      <c r="W75" s="40"/>
      <c r="X75" s="40"/>
      <c r="Y75" s="49" t="s">
        <v>289</v>
      </c>
      <c r="Z75" s="50" t="s">
        <v>303</v>
      </c>
      <c r="AA75" s="41"/>
    </row>
    <row r="76" spans="1:27">
      <c r="A76" s="39">
        <v>4</v>
      </c>
      <c r="B76" s="39">
        <v>73702</v>
      </c>
      <c r="C76" s="39">
        <v>9.2318999999999998E-2</v>
      </c>
      <c r="D76" s="40"/>
      <c r="E76" s="39">
        <v>4</v>
      </c>
      <c r="F76" s="39">
        <v>73824</v>
      </c>
      <c r="G76" s="39">
        <v>5.6119000000000002E-2</v>
      </c>
      <c r="H76" s="40"/>
      <c r="I76" s="39">
        <v>4</v>
      </c>
      <c r="J76" s="39">
        <v>53744</v>
      </c>
      <c r="K76" s="39">
        <v>0.854105</v>
      </c>
      <c r="L76" s="40"/>
      <c r="M76" s="39">
        <v>4</v>
      </c>
      <c r="N76" s="39">
        <v>73765</v>
      </c>
      <c r="O76" s="39">
        <v>2.1031999999999999E-2</v>
      </c>
      <c r="P76" s="40"/>
      <c r="Q76" s="40"/>
      <c r="R76" s="39">
        <v>4</v>
      </c>
      <c r="S76" s="39">
        <v>70484.479999999996</v>
      </c>
      <c r="T76" s="39">
        <v>0.2457</v>
      </c>
      <c r="U76" s="40"/>
      <c r="V76" s="40"/>
      <c r="W76" s="40"/>
      <c r="X76" s="40"/>
      <c r="Y76" s="49">
        <v>2</v>
      </c>
      <c r="Z76" s="50">
        <v>0.52800000000000002</v>
      </c>
      <c r="AA76" s="41"/>
    </row>
    <row r="77" spans="1:27">
      <c r="A77" s="39">
        <v>8</v>
      </c>
      <c r="B77" s="39">
        <v>146721</v>
      </c>
      <c r="C77" s="39">
        <v>9.4606999999999997E-2</v>
      </c>
      <c r="D77" s="40"/>
      <c r="E77" s="39">
        <v>8</v>
      </c>
      <c r="F77" s="39">
        <v>145865</v>
      </c>
      <c r="G77" s="39">
        <v>5.4963999999999999E-2</v>
      </c>
      <c r="H77" s="40"/>
      <c r="I77" s="39">
        <v>8</v>
      </c>
      <c r="J77" s="39">
        <v>122389</v>
      </c>
      <c r="K77" s="39">
        <v>1.401275</v>
      </c>
      <c r="L77" s="40"/>
      <c r="M77" s="39">
        <v>8</v>
      </c>
      <c r="N77" s="39">
        <v>147261</v>
      </c>
      <c r="O77" s="39">
        <v>2.1003999999999998E-2</v>
      </c>
      <c r="P77" s="40"/>
      <c r="Q77" s="40"/>
      <c r="R77" s="39">
        <v>8</v>
      </c>
      <c r="S77" s="39">
        <v>139773.43</v>
      </c>
      <c r="T77" s="39">
        <v>0.29659999999999997</v>
      </c>
      <c r="U77" s="40"/>
      <c r="V77" s="40"/>
      <c r="W77" s="40"/>
      <c r="X77" s="40"/>
      <c r="Y77" s="49">
        <v>4</v>
      </c>
      <c r="Z77" s="50">
        <v>0.35499999999999998</v>
      </c>
      <c r="AA77" s="40"/>
    </row>
    <row r="78" spans="1:27">
      <c r="A78" s="39">
        <v>16</v>
      </c>
      <c r="B78" s="39">
        <v>291274</v>
      </c>
      <c r="C78" s="39">
        <v>9.0678999999999996E-2</v>
      </c>
      <c r="D78" s="40"/>
      <c r="E78" s="39">
        <v>16</v>
      </c>
      <c r="F78" s="39">
        <v>289290</v>
      </c>
      <c r="G78" s="39">
        <v>6.0940000000000001E-2</v>
      </c>
      <c r="H78" s="40"/>
      <c r="I78" s="39">
        <v>16</v>
      </c>
      <c r="J78" s="39">
        <v>263828</v>
      </c>
      <c r="K78" s="39">
        <v>34.092700999999998</v>
      </c>
      <c r="L78" s="40"/>
      <c r="M78" s="39">
        <v>16</v>
      </c>
      <c r="N78" s="39">
        <v>290165</v>
      </c>
      <c r="O78" s="39">
        <v>2.1049999999999999E-2</v>
      </c>
      <c r="P78" s="40"/>
      <c r="Q78" s="40"/>
      <c r="R78" s="39">
        <v>16</v>
      </c>
      <c r="S78" s="39">
        <v>272541.18</v>
      </c>
      <c r="T78" s="39">
        <v>0.2959</v>
      </c>
      <c r="U78" s="40"/>
      <c r="V78" s="40"/>
      <c r="W78" s="40"/>
      <c r="X78" s="40"/>
      <c r="Y78" s="49">
        <v>8</v>
      </c>
      <c r="Z78" s="50">
        <v>0.24</v>
      </c>
      <c r="AA78" s="40"/>
    </row>
    <row r="79" spans="1:27">
      <c r="A79" s="39">
        <v>32</v>
      </c>
      <c r="B79" s="39">
        <v>573425</v>
      </c>
      <c r="C79" s="39">
        <v>9.0196999999999999E-2</v>
      </c>
      <c r="D79" s="40"/>
      <c r="E79" s="39">
        <v>32</v>
      </c>
      <c r="F79" s="39">
        <v>573364</v>
      </c>
      <c r="G79" s="39">
        <v>5.9042999999999998E-2</v>
      </c>
      <c r="H79" s="40"/>
      <c r="I79" s="39">
        <v>32</v>
      </c>
      <c r="J79" s="39">
        <v>359507</v>
      </c>
      <c r="K79" s="39">
        <v>84.726951</v>
      </c>
      <c r="L79" s="40"/>
      <c r="M79" s="39">
        <v>32</v>
      </c>
      <c r="N79" s="39">
        <v>574251</v>
      </c>
      <c r="O79" s="39">
        <v>2.3354E-2</v>
      </c>
      <c r="P79" s="40"/>
      <c r="Q79" s="40"/>
      <c r="R79" s="39">
        <v>32</v>
      </c>
      <c r="S79" s="39">
        <v>526302.12</v>
      </c>
      <c r="T79" s="39">
        <v>0.29330000000000001</v>
      </c>
      <c r="U79" s="40"/>
      <c r="V79" s="40"/>
      <c r="W79" s="40"/>
      <c r="X79" s="40"/>
      <c r="Y79" s="49">
        <v>16</v>
      </c>
      <c r="Z79" s="50">
        <v>0.221</v>
      </c>
      <c r="AA79" s="40"/>
    </row>
    <row r="80" spans="1:27">
      <c r="A80" s="39">
        <v>64</v>
      </c>
      <c r="B80" s="39">
        <v>1046323</v>
      </c>
      <c r="C80" s="39">
        <v>0.100203</v>
      </c>
      <c r="D80" s="40"/>
      <c r="E80" s="39">
        <v>64</v>
      </c>
      <c r="F80" s="39">
        <v>1107469</v>
      </c>
      <c r="G80" s="39">
        <v>6.0047999999999997E-2</v>
      </c>
      <c r="H80" s="40"/>
      <c r="I80" s="39">
        <v>64</v>
      </c>
      <c r="J80" s="39">
        <v>363425</v>
      </c>
      <c r="K80" s="39">
        <v>171.80839</v>
      </c>
      <c r="L80" s="40"/>
      <c r="M80" s="39">
        <v>64</v>
      </c>
      <c r="N80" s="39">
        <v>1110977</v>
      </c>
      <c r="O80" s="39">
        <v>2.7726000000000001E-2</v>
      </c>
      <c r="P80" s="40"/>
      <c r="Q80" s="40"/>
      <c r="R80" s="39">
        <v>64</v>
      </c>
      <c r="S80" s="39">
        <v>986119.93</v>
      </c>
      <c r="T80" s="39">
        <v>0.32150000000000001</v>
      </c>
      <c r="U80" s="40"/>
      <c r="V80" s="40"/>
      <c r="W80" s="40"/>
      <c r="X80" s="40"/>
      <c r="Y80" s="49">
        <v>32</v>
      </c>
      <c r="Z80" s="50">
        <v>0.16500000000000001</v>
      </c>
      <c r="AA80" s="40"/>
    </row>
    <row r="81" spans="1:27">
      <c r="A81" s="39">
        <v>128</v>
      </c>
      <c r="B81" s="64">
        <v>594185</v>
      </c>
      <c r="C81" s="64">
        <v>19.719109</v>
      </c>
      <c r="D81" s="60" t="s">
        <v>304</v>
      </c>
      <c r="E81" s="39">
        <v>128</v>
      </c>
      <c r="F81" s="64">
        <v>820465</v>
      </c>
      <c r="G81" s="64">
        <v>1.6181350000000001</v>
      </c>
      <c r="H81" s="60" t="s">
        <v>304</v>
      </c>
      <c r="I81" s="39">
        <v>128</v>
      </c>
      <c r="J81" s="39">
        <v>357116</v>
      </c>
      <c r="K81" s="39">
        <v>353.187547</v>
      </c>
      <c r="L81" s="40"/>
      <c r="M81" s="39">
        <v>128</v>
      </c>
      <c r="N81" s="39">
        <v>1454330</v>
      </c>
      <c r="O81" s="39">
        <v>0.275391</v>
      </c>
      <c r="P81" s="60" t="s">
        <v>304</v>
      </c>
      <c r="Q81" s="40"/>
      <c r="R81" s="39">
        <v>128</v>
      </c>
      <c r="S81" s="39">
        <v>441659.29</v>
      </c>
      <c r="T81" s="39">
        <v>13.241300000000001</v>
      </c>
      <c r="U81" s="40"/>
      <c r="V81" s="40"/>
      <c r="W81" s="40"/>
      <c r="X81" s="40"/>
      <c r="Y81" s="49">
        <v>64</v>
      </c>
      <c r="Z81" s="48"/>
      <c r="AA81" s="40"/>
    </row>
    <row r="82" spans="1:27">
      <c r="A82" s="39">
        <v>256</v>
      </c>
      <c r="B82" s="41"/>
      <c r="C82" s="41"/>
      <c r="D82" s="40"/>
      <c r="E82" s="39">
        <v>256</v>
      </c>
      <c r="F82" s="41"/>
      <c r="G82" s="41"/>
      <c r="H82" s="40"/>
      <c r="I82" s="39">
        <v>256</v>
      </c>
      <c r="J82" s="39">
        <v>366341</v>
      </c>
      <c r="K82" s="39">
        <v>691.55617199999995</v>
      </c>
      <c r="L82" s="40"/>
      <c r="M82" s="39">
        <v>256</v>
      </c>
      <c r="N82" s="40"/>
      <c r="O82" s="40"/>
      <c r="P82" s="40"/>
      <c r="Q82" s="40"/>
      <c r="R82" s="39">
        <v>256</v>
      </c>
      <c r="S82" s="40"/>
      <c r="T82" s="40"/>
      <c r="U82" s="40"/>
      <c r="V82" s="40"/>
      <c r="W82" s="40"/>
      <c r="X82" s="40"/>
      <c r="Y82" s="52">
        <v>128</v>
      </c>
      <c r="Z82" s="55"/>
      <c r="AA82" s="40"/>
    </row>
    <row r="83" spans="1:27">
      <c r="A83" s="40"/>
      <c r="B83" s="65">
        <v>404803</v>
      </c>
      <c r="C83" s="65">
        <v>42.242939999999997</v>
      </c>
      <c r="D83" s="40"/>
      <c r="E83" s="40"/>
      <c r="F83" s="65">
        <v>234664</v>
      </c>
      <c r="G83" s="65">
        <v>39.296481999999997</v>
      </c>
      <c r="H83" s="40"/>
      <c r="I83" s="39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138" t="s">
        <v>305</v>
      </c>
      <c r="Z83" s="113"/>
      <c r="AA83" s="40"/>
    </row>
    <row r="84" spans="1:27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</row>
    <row r="85" spans="1:27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</row>
    <row r="86" spans="1:27">
      <c r="A86" s="40"/>
      <c r="B86" s="40"/>
      <c r="C86" s="40"/>
      <c r="D86" s="39">
        <v>18509</v>
      </c>
      <c r="E86" s="39">
        <v>9.4913999999999998E-2</v>
      </c>
      <c r="F86" s="39">
        <v>18500</v>
      </c>
      <c r="G86" s="39">
        <v>6.0039000000000002E-2</v>
      </c>
      <c r="H86" s="39">
        <v>18481</v>
      </c>
      <c r="I86" s="39">
        <v>0.52675499999999997</v>
      </c>
      <c r="J86" s="39">
        <v>18509</v>
      </c>
      <c r="K86" s="39">
        <v>2.1016E-2</v>
      </c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</row>
    <row r="87" spans="1:27">
      <c r="A87" s="40"/>
      <c r="B87" s="40"/>
      <c r="C87" s="40"/>
      <c r="D87" s="39">
        <v>36950</v>
      </c>
      <c r="E87" s="39">
        <v>0.108996</v>
      </c>
      <c r="F87" s="39">
        <v>36906</v>
      </c>
      <c r="G87" s="39">
        <v>7.0069999999999993E-2</v>
      </c>
      <c r="H87" s="39">
        <v>24532</v>
      </c>
      <c r="I87" s="39">
        <v>0.59845099999999996</v>
      </c>
      <c r="J87" s="39">
        <v>36919</v>
      </c>
      <c r="K87" s="39">
        <v>2.1023E-2</v>
      </c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</row>
    <row r="88" spans="1:27">
      <c r="A88" s="40"/>
      <c r="B88" s="40"/>
      <c r="C88" s="40"/>
      <c r="D88" s="39">
        <v>73702</v>
      </c>
      <c r="E88" s="39">
        <v>9.2318999999999998E-2</v>
      </c>
      <c r="F88" s="39">
        <v>73824</v>
      </c>
      <c r="G88" s="39">
        <v>5.6119000000000002E-2</v>
      </c>
      <c r="H88" s="39">
        <v>53744</v>
      </c>
      <c r="I88" s="39">
        <v>0.854105</v>
      </c>
      <c r="J88" s="39">
        <v>73765</v>
      </c>
      <c r="K88" s="39">
        <v>2.1031999999999999E-2</v>
      </c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</row>
    <row r="89" spans="1:27">
      <c r="A89" s="40"/>
      <c r="B89" s="40"/>
      <c r="C89" s="40"/>
      <c r="D89" s="39">
        <v>146721</v>
      </c>
      <c r="E89" s="39">
        <v>9.4606999999999997E-2</v>
      </c>
      <c r="F89" s="39">
        <v>145865</v>
      </c>
      <c r="G89" s="39">
        <v>5.4963999999999999E-2</v>
      </c>
      <c r="H89" s="39">
        <v>122389</v>
      </c>
      <c r="I89" s="39">
        <v>1.401275</v>
      </c>
      <c r="J89" s="39">
        <v>147261</v>
      </c>
      <c r="K89" s="39">
        <v>2.1003999999999998E-2</v>
      </c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</row>
    <row r="90" spans="1:27">
      <c r="A90" s="40"/>
      <c r="B90" s="40"/>
      <c r="C90" s="40"/>
      <c r="D90" s="39">
        <v>291274</v>
      </c>
      <c r="E90" s="39">
        <v>9.0678999999999996E-2</v>
      </c>
      <c r="F90" s="39">
        <v>289290</v>
      </c>
      <c r="G90" s="39">
        <v>6.0940000000000001E-2</v>
      </c>
      <c r="H90" s="39">
        <v>263828</v>
      </c>
      <c r="I90" s="39">
        <v>34.092700999999998</v>
      </c>
      <c r="J90" s="39">
        <v>290165</v>
      </c>
      <c r="K90" s="39">
        <v>2.1049999999999999E-2</v>
      </c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</row>
    <row r="91" spans="1:27">
      <c r="A91" s="40"/>
      <c r="B91" s="40"/>
      <c r="C91" s="40"/>
      <c r="D91" s="39">
        <v>573425</v>
      </c>
      <c r="E91" s="39">
        <v>9.0196999999999999E-2</v>
      </c>
      <c r="F91" s="39">
        <v>573364</v>
      </c>
      <c r="G91" s="39">
        <v>5.9042999999999998E-2</v>
      </c>
      <c r="H91" s="39">
        <v>359507</v>
      </c>
      <c r="I91" s="39">
        <v>84.726951</v>
      </c>
      <c r="J91" s="39">
        <v>574251</v>
      </c>
      <c r="K91" s="39">
        <v>2.3354E-2</v>
      </c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</row>
    <row r="92" spans="1:27">
      <c r="A92" s="40"/>
      <c r="B92" s="40"/>
      <c r="C92" s="40"/>
      <c r="D92" s="39">
        <v>1046323</v>
      </c>
      <c r="E92" s="39">
        <v>0.100203</v>
      </c>
      <c r="F92" s="39">
        <v>1107469</v>
      </c>
      <c r="G92" s="39">
        <v>6.0047999999999997E-2</v>
      </c>
      <c r="H92" s="39">
        <v>363425</v>
      </c>
      <c r="I92" s="39">
        <v>171.80839</v>
      </c>
      <c r="J92" s="39">
        <v>1110977</v>
      </c>
      <c r="K92" s="39">
        <v>2.7726000000000001E-2</v>
      </c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</row>
    <row r="93" spans="1:27">
      <c r="A93" s="40"/>
      <c r="B93" s="40"/>
      <c r="C93" s="40"/>
      <c r="D93" s="64">
        <v>594185</v>
      </c>
      <c r="E93" s="64">
        <v>19.719109</v>
      </c>
      <c r="F93" s="64">
        <v>820465</v>
      </c>
      <c r="G93" s="64">
        <v>1.6181350000000001</v>
      </c>
      <c r="H93" s="39">
        <v>357116</v>
      </c>
      <c r="I93" s="39">
        <v>353.187547</v>
      </c>
      <c r="J93" s="39">
        <v>1454330</v>
      </c>
      <c r="K93" s="39">
        <v>0.275391</v>
      </c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</row>
    <row r="94" spans="1:27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</row>
    <row r="95" spans="1:27">
      <c r="A95" s="136" t="s">
        <v>306</v>
      </c>
      <c r="B95" s="106"/>
      <c r="C95" s="106"/>
      <c r="D95" s="106"/>
      <c r="E95" s="106"/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106"/>
      <c r="Q95" s="106"/>
      <c r="R95" s="106"/>
      <c r="S95" s="106"/>
      <c r="T95" s="106"/>
      <c r="U95" s="40"/>
      <c r="V95" s="40"/>
      <c r="W95" s="40"/>
      <c r="X95" s="40"/>
      <c r="Y95" s="40"/>
      <c r="Z95" s="40"/>
      <c r="AA95" s="40"/>
    </row>
    <row r="96" spans="1:27">
      <c r="A96" s="39" t="s">
        <v>270</v>
      </c>
      <c r="B96" s="39" t="s">
        <v>271</v>
      </c>
      <c r="C96" s="40"/>
      <c r="D96" s="40"/>
      <c r="E96" s="40"/>
      <c r="F96" s="39" t="s">
        <v>270</v>
      </c>
      <c r="G96" s="39" t="s">
        <v>271</v>
      </c>
      <c r="H96" s="40"/>
      <c r="I96" s="39" t="s">
        <v>270</v>
      </c>
      <c r="J96" s="39" t="s">
        <v>271</v>
      </c>
      <c r="K96" s="40"/>
      <c r="L96" s="39" t="s">
        <v>270</v>
      </c>
      <c r="M96" s="39" t="s">
        <v>271</v>
      </c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</row>
    <row r="97" spans="1:27">
      <c r="A97" s="39" t="s">
        <v>272</v>
      </c>
      <c r="B97" s="39" t="s">
        <v>273</v>
      </c>
      <c r="C97" s="40"/>
      <c r="D97" s="61" t="s">
        <v>90</v>
      </c>
      <c r="E97" s="61" t="s">
        <v>295</v>
      </c>
      <c r="F97" s="39" t="s">
        <v>272</v>
      </c>
      <c r="G97" s="39" t="s">
        <v>273</v>
      </c>
      <c r="H97" s="40"/>
      <c r="I97" s="39" t="s">
        <v>272</v>
      </c>
      <c r="J97" s="39" t="s">
        <v>273</v>
      </c>
      <c r="K97" s="40"/>
      <c r="L97" s="39" t="s">
        <v>272</v>
      </c>
      <c r="M97" s="39" t="s">
        <v>273</v>
      </c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</row>
    <row r="98" spans="1:27">
      <c r="A98" s="39" t="s">
        <v>274</v>
      </c>
      <c r="B98" s="56" t="s">
        <v>298</v>
      </c>
      <c r="C98" s="40"/>
      <c r="D98" s="61" t="s">
        <v>299</v>
      </c>
      <c r="E98" s="61">
        <v>125</v>
      </c>
      <c r="F98" s="39" t="s">
        <v>274</v>
      </c>
      <c r="G98" s="56" t="s">
        <v>135</v>
      </c>
      <c r="H98" s="40"/>
      <c r="I98" s="39" t="s">
        <v>274</v>
      </c>
      <c r="J98" s="56" t="s">
        <v>298</v>
      </c>
      <c r="K98" s="40"/>
      <c r="L98" s="39" t="s">
        <v>274</v>
      </c>
      <c r="M98" s="56" t="s">
        <v>297</v>
      </c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</row>
    <row r="99" spans="1:27">
      <c r="A99" s="39" t="s">
        <v>276</v>
      </c>
      <c r="B99" s="39" t="s">
        <v>286</v>
      </c>
      <c r="C99" s="40"/>
      <c r="D99" s="61" t="s">
        <v>300</v>
      </c>
      <c r="E99" s="61">
        <v>108</v>
      </c>
      <c r="F99" s="39" t="s">
        <v>276</v>
      </c>
      <c r="G99" s="39" t="s">
        <v>286</v>
      </c>
      <c r="H99" s="40"/>
      <c r="I99" s="39" t="s">
        <v>276</v>
      </c>
      <c r="J99" s="39" t="s">
        <v>286</v>
      </c>
      <c r="K99" s="40"/>
      <c r="L99" s="39" t="s">
        <v>276</v>
      </c>
      <c r="M99" s="39" t="s">
        <v>286</v>
      </c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</row>
    <row r="100" spans="1:27">
      <c r="A100" s="39" t="s">
        <v>278</v>
      </c>
      <c r="B100" s="39">
        <v>0.01</v>
      </c>
      <c r="C100" s="40"/>
      <c r="D100" s="66"/>
      <c r="E100" s="66"/>
      <c r="F100" s="39" t="s">
        <v>278</v>
      </c>
      <c r="G100" s="67">
        <v>1E-3</v>
      </c>
      <c r="H100" s="40"/>
      <c r="I100" s="39" t="s">
        <v>278</v>
      </c>
      <c r="J100" s="67">
        <v>1E-3</v>
      </c>
      <c r="K100" s="40"/>
      <c r="L100" s="39" t="s">
        <v>278</v>
      </c>
      <c r="M100" s="67">
        <v>1E-3</v>
      </c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</row>
    <row r="101" spans="1:27">
      <c r="A101" s="39" t="s">
        <v>289</v>
      </c>
      <c r="B101" s="39">
        <v>5</v>
      </c>
      <c r="C101" s="40"/>
      <c r="D101" s="40"/>
      <c r="E101" s="40"/>
      <c r="F101" s="39" t="s">
        <v>289</v>
      </c>
      <c r="G101" s="39">
        <v>100</v>
      </c>
      <c r="H101" s="40"/>
      <c r="I101" s="39" t="s">
        <v>289</v>
      </c>
      <c r="J101" s="39">
        <v>100</v>
      </c>
      <c r="K101" s="40"/>
      <c r="L101" s="39" t="s">
        <v>289</v>
      </c>
      <c r="M101" s="39">
        <v>100</v>
      </c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</row>
    <row r="102" spans="1:27">
      <c r="A102" s="67" t="s">
        <v>307</v>
      </c>
      <c r="B102" s="67" t="s">
        <v>308</v>
      </c>
      <c r="C102" s="39"/>
      <c r="D102" s="40"/>
      <c r="E102" s="40"/>
      <c r="F102" s="67" t="s">
        <v>307</v>
      </c>
      <c r="G102" s="67" t="s">
        <v>308</v>
      </c>
      <c r="H102" s="40"/>
      <c r="I102" s="67" t="s">
        <v>307</v>
      </c>
      <c r="J102" s="67" t="s">
        <v>308</v>
      </c>
      <c r="K102" s="40"/>
      <c r="L102" s="67" t="s">
        <v>307</v>
      </c>
      <c r="M102" s="67" t="s">
        <v>308</v>
      </c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</row>
    <row r="103" spans="1:27">
      <c r="A103" s="134" t="s">
        <v>309</v>
      </c>
      <c r="B103" s="106"/>
      <c r="C103" s="39"/>
      <c r="D103" s="40"/>
      <c r="E103" s="40"/>
      <c r="F103" s="134" t="s">
        <v>310</v>
      </c>
      <c r="G103" s="106"/>
      <c r="H103" s="40"/>
      <c r="I103" s="134" t="s">
        <v>310</v>
      </c>
      <c r="J103" s="106"/>
      <c r="K103" s="40"/>
      <c r="L103" s="134" t="s">
        <v>310</v>
      </c>
      <c r="M103" s="106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</row>
    <row r="104" spans="1:27">
      <c r="A104" s="39" t="s">
        <v>279</v>
      </c>
      <c r="B104" s="39" t="s">
        <v>281</v>
      </c>
      <c r="C104" s="39" t="s">
        <v>282</v>
      </c>
      <c r="D104" s="40"/>
      <c r="E104" s="40"/>
      <c r="F104" s="39" t="s">
        <v>279</v>
      </c>
      <c r="G104" s="39" t="s">
        <v>281</v>
      </c>
      <c r="H104" s="39" t="s">
        <v>282</v>
      </c>
      <c r="I104" s="39" t="s">
        <v>279</v>
      </c>
      <c r="J104" s="39" t="s">
        <v>281</v>
      </c>
      <c r="K104" s="39" t="s">
        <v>282</v>
      </c>
      <c r="L104" s="39" t="s">
        <v>279</v>
      </c>
      <c r="M104" s="39" t="s">
        <v>281</v>
      </c>
      <c r="N104" s="39" t="s">
        <v>282</v>
      </c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</row>
    <row r="105" spans="1:27">
      <c r="A105" s="40">
        <v>1</v>
      </c>
      <c r="B105" s="39">
        <v>14169.18</v>
      </c>
      <c r="C105" s="39">
        <v>0.259689</v>
      </c>
      <c r="D105" s="40"/>
      <c r="E105" s="39"/>
      <c r="F105" s="40">
        <v>1</v>
      </c>
      <c r="G105" s="39">
        <v>1602898.4</v>
      </c>
      <c r="H105" s="39">
        <v>8.4059999999999996E-2</v>
      </c>
      <c r="I105" s="40">
        <v>1</v>
      </c>
      <c r="J105" s="39">
        <v>1069831</v>
      </c>
      <c r="K105" s="39">
        <v>0.40920000000000001</v>
      </c>
      <c r="L105" s="40">
        <v>1</v>
      </c>
      <c r="M105" s="39">
        <v>1715012.56</v>
      </c>
      <c r="N105" s="39">
        <v>2.1559999999999999E-2</v>
      </c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</row>
    <row r="106" spans="1:27">
      <c r="A106" s="39">
        <v>2</v>
      </c>
      <c r="B106" s="39">
        <v>23995.55</v>
      </c>
      <c r="C106" s="39">
        <v>0.1915</v>
      </c>
      <c r="D106" s="40"/>
      <c r="E106" s="40"/>
      <c r="F106" s="39">
        <v>2</v>
      </c>
      <c r="G106" s="39">
        <v>1680229.55</v>
      </c>
      <c r="H106" s="39">
        <v>0.1409</v>
      </c>
      <c r="I106" s="39">
        <v>2</v>
      </c>
      <c r="J106" s="39">
        <v>1081759</v>
      </c>
      <c r="K106" s="39">
        <v>0.78859999999999997</v>
      </c>
      <c r="L106" s="39">
        <v>2</v>
      </c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</row>
    <row r="107" spans="1:27">
      <c r="A107" s="39">
        <v>4</v>
      </c>
      <c r="B107" s="39">
        <v>38378.9</v>
      </c>
      <c r="C107" s="39">
        <v>0.22800000000000001</v>
      </c>
      <c r="D107" s="40"/>
      <c r="E107" s="40"/>
      <c r="F107" s="39">
        <v>4</v>
      </c>
      <c r="G107" s="39">
        <v>1672842.12</v>
      </c>
      <c r="H107" s="39">
        <v>0.29139999999999999</v>
      </c>
      <c r="I107" s="39">
        <v>4</v>
      </c>
      <c r="J107" s="39">
        <v>1084416</v>
      </c>
      <c r="K107" s="39">
        <v>1.5864</v>
      </c>
      <c r="L107" s="39">
        <v>4</v>
      </c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</row>
    <row r="108" spans="1:27">
      <c r="A108" s="39">
        <v>8</v>
      </c>
      <c r="B108" s="39">
        <v>93875.25</v>
      </c>
      <c r="C108" s="39">
        <v>0.2175</v>
      </c>
      <c r="D108" s="40"/>
      <c r="E108" s="40"/>
      <c r="F108" s="39">
        <v>8</v>
      </c>
      <c r="G108" s="39">
        <v>1657542.16</v>
      </c>
      <c r="H108" s="39">
        <v>0.60209999999999997</v>
      </c>
      <c r="I108" s="39">
        <v>8</v>
      </c>
      <c r="J108" s="39">
        <v>1088555</v>
      </c>
      <c r="K108" s="39">
        <v>3.3064</v>
      </c>
      <c r="L108" s="39">
        <v>8</v>
      </c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</row>
    <row r="109" spans="1:27">
      <c r="A109" s="39">
        <v>16</v>
      </c>
      <c r="B109" s="39">
        <v>174322.89</v>
      </c>
      <c r="C109" s="39">
        <v>0.14230000000000001</v>
      </c>
      <c r="D109" s="40"/>
      <c r="E109" s="40"/>
      <c r="F109" s="39">
        <v>16</v>
      </c>
      <c r="G109" s="39">
        <v>1631474.68</v>
      </c>
      <c r="H109" s="39">
        <v>1.3676999999999999</v>
      </c>
      <c r="I109" s="39">
        <v>16</v>
      </c>
      <c r="J109" s="39">
        <v>1093498</v>
      </c>
      <c r="K109" s="39">
        <v>6.4919000000000002</v>
      </c>
      <c r="L109" s="39">
        <v>16</v>
      </c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</row>
    <row r="110" spans="1:27">
      <c r="A110" s="39">
        <v>32</v>
      </c>
      <c r="B110" s="39">
        <v>308524.58</v>
      </c>
      <c r="C110" s="39">
        <v>0.15909999999999999</v>
      </c>
      <c r="D110" s="40"/>
      <c r="E110" s="40"/>
      <c r="F110" s="39">
        <v>32</v>
      </c>
      <c r="G110" s="39">
        <v>1646383.93</v>
      </c>
      <c r="H110" s="39">
        <v>2.4988999999999999</v>
      </c>
      <c r="I110" s="39">
        <v>32</v>
      </c>
      <c r="J110" s="39">
        <v>1087897</v>
      </c>
      <c r="K110" s="39">
        <v>14.7491</v>
      </c>
      <c r="L110" s="39">
        <v>32</v>
      </c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</row>
    <row r="111" spans="1:27">
      <c r="A111" s="39">
        <v>64</v>
      </c>
      <c r="B111" s="39">
        <v>505988.57</v>
      </c>
      <c r="C111" s="39">
        <v>1.1753</v>
      </c>
      <c r="D111" s="40"/>
      <c r="E111" s="40"/>
      <c r="F111" s="39">
        <v>64</v>
      </c>
      <c r="G111" s="39">
        <v>1647442.99</v>
      </c>
      <c r="H111" s="39">
        <v>4.7472000000000003</v>
      </c>
      <c r="I111" s="39">
        <v>64</v>
      </c>
      <c r="J111" s="39">
        <v>1066489</v>
      </c>
      <c r="K111" s="39">
        <v>37.450000000000003</v>
      </c>
      <c r="L111" s="39">
        <v>64</v>
      </c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</row>
    <row r="112" spans="1:27">
      <c r="A112" s="39">
        <v>128</v>
      </c>
      <c r="B112" s="39">
        <v>1088305.92</v>
      </c>
      <c r="C112" s="39">
        <v>19.43</v>
      </c>
      <c r="D112" s="40"/>
      <c r="E112" s="40"/>
      <c r="F112" s="39">
        <v>128</v>
      </c>
      <c r="G112" s="39">
        <v>1640834.87</v>
      </c>
      <c r="H112" s="39">
        <v>10.344200000000001</v>
      </c>
      <c r="I112" s="39">
        <v>128</v>
      </c>
      <c r="J112" s="39">
        <v>1091598</v>
      </c>
      <c r="K112" s="39">
        <v>68.709999999999994</v>
      </c>
      <c r="L112" s="39">
        <v>128</v>
      </c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</row>
    <row r="113" spans="1:27">
      <c r="A113" s="39">
        <v>256</v>
      </c>
      <c r="B113" s="39">
        <v>1185260.81</v>
      </c>
      <c r="C113" s="39">
        <v>52.32</v>
      </c>
      <c r="D113" s="40"/>
      <c r="E113" s="40"/>
      <c r="F113" s="39">
        <v>256</v>
      </c>
      <c r="G113" s="39">
        <v>1636598.73</v>
      </c>
      <c r="H113" s="39">
        <v>20.0307</v>
      </c>
      <c r="I113" s="39">
        <v>256</v>
      </c>
      <c r="J113" s="39">
        <v>1108436</v>
      </c>
      <c r="K113" s="39">
        <v>118.01</v>
      </c>
      <c r="L113" s="39">
        <v>256</v>
      </c>
      <c r="M113" s="39">
        <v>1811349.38</v>
      </c>
      <c r="N113" s="39">
        <v>5.7522000000000002</v>
      </c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</row>
    <row r="114" spans="1:27">
      <c r="A114" s="39">
        <v>512</v>
      </c>
      <c r="B114" s="39"/>
      <c r="C114" s="39"/>
      <c r="D114" s="40"/>
      <c r="E114" s="40"/>
      <c r="F114" s="39">
        <v>512</v>
      </c>
      <c r="G114" s="40"/>
      <c r="H114" s="40"/>
      <c r="I114" s="39">
        <v>512</v>
      </c>
      <c r="J114" s="40"/>
      <c r="K114" s="40"/>
      <c r="L114" s="39">
        <v>512</v>
      </c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</row>
    <row r="115" spans="1:27">
      <c r="A115" s="40"/>
      <c r="B115" s="40"/>
      <c r="C115" s="40"/>
      <c r="D115" s="40"/>
      <c r="E115" s="40"/>
      <c r="F115" s="39">
        <v>1024</v>
      </c>
      <c r="G115" s="40"/>
      <c r="H115" s="40"/>
      <c r="I115" s="39">
        <v>1024</v>
      </c>
      <c r="J115" s="40"/>
      <c r="K115" s="40"/>
      <c r="L115" s="39">
        <v>1024</v>
      </c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</row>
    <row r="116" spans="1:27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</row>
    <row r="117" spans="1:27">
      <c r="A117" s="39" t="s">
        <v>270</v>
      </c>
      <c r="B117" s="39" t="s">
        <v>271</v>
      </c>
      <c r="C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</row>
    <row r="118" spans="1:27">
      <c r="A118" s="39" t="s">
        <v>272</v>
      </c>
      <c r="B118" s="39" t="s">
        <v>273</v>
      </c>
      <c r="C118" s="40"/>
      <c r="D118" s="40"/>
      <c r="E118" s="40"/>
      <c r="F118" s="40"/>
      <c r="G118" s="40"/>
      <c r="H118" s="40"/>
      <c r="I118" s="40"/>
      <c r="J118" s="39"/>
      <c r="K118" s="39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</row>
    <row r="119" spans="1:27">
      <c r="A119" s="39" t="s">
        <v>289</v>
      </c>
      <c r="B119" s="39">
        <v>100</v>
      </c>
      <c r="D119" s="40"/>
      <c r="E119" s="40"/>
      <c r="F119" s="40"/>
      <c r="G119" s="40"/>
      <c r="H119" s="40"/>
      <c r="J119" s="39"/>
      <c r="K119" s="39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</row>
    <row r="120" spans="1:27">
      <c r="A120" s="1" t="s">
        <v>66</v>
      </c>
      <c r="B120" s="1">
        <v>64</v>
      </c>
      <c r="C120" s="40"/>
      <c r="D120" s="40"/>
      <c r="E120" s="40"/>
      <c r="F120" s="40"/>
      <c r="G120" s="40"/>
      <c r="H120" s="40"/>
      <c r="I120" s="39"/>
      <c r="J120" s="39"/>
      <c r="K120" s="39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</row>
    <row r="121" spans="1:27">
      <c r="A121" s="134" t="s">
        <v>310</v>
      </c>
      <c r="B121" s="106"/>
      <c r="C121" s="40"/>
      <c r="D121" s="40"/>
      <c r="E121" s="40"/>
      <c r="F121" s="40"/>
      <c r="G121" s="40"/>
      <c r="H121" s="40"/>
      <c r="I121" s="39"/>
      <c r="J121" s="39"/>
      <c r="K121" s="39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</row>
    <row r="122" spans="1:27">
      <c r="A122" s="135" t="s">
        <v>311</v>
      </c>
      <c r="B122" s="115" t="s">
        <v>312</v>
      </c>
      <c r="C122" s="126"/>
      <c r="D122" s="113"/>
      <c r="E122" s="115" t="s">
        <v>313</v>
      </c>
      <c r="F122" s="126"/>
      <c r="G122" s="113"/>
      <c r="H122" s="40"/>
      <c r="I122" s="39"/>
      <c r="J122" s="39"/>
      <c r="K122" s="39"/>
      <c r="L122" s="39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</row>
    <row r="123" spans="1:27">
      <c r="A123" s="119"/>
      <c r="B123" s="61" t="s">
        <v>314</v>
      </c>
      <c r="C123" s="61" t="s">
        <v>315</v>
      </c>
      <c r="D123" s="61" t="s">
        <v>316</v>
      </c>
      <c r="E123" s="61" t="s">
        <v>317</v>
      </c>
      <c r="F123" s="61" t="s">
        <v>315</v>
      </c>
      <c r="G123" s="61" t="s">
        <v>318</v>
      </c>
      <c r="H123" s="40"/>
      <c r="I123" s="39"/>
      <c r="J123" s="39"/>
      <c r="K123" s="39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</row>
    <row r="124" spans="1:27">
      <c r="A124" s="23" t="s">
        <v>319</v>
      </c>
      <c r="B124" s="23">
        <f>1893646*20/1024/1024</f>
        <v>36.118431091308594</v>
      </c>
      <c r="C124" s="61">
        <v>1628141.02</v>
      </c>
      <c r="D124" s="61">
        <v>5.5087999999999999</v>
      </c>
      <c r="E124" s="68">
        <f>488*80/1024</f>
        <v>38.125</v>
      </c>
      <c r="F124" s="61">
        <v>1443853.85</v>
      </c>
      <c r="G124" s="61">
        <v>12.89</v>
      </c>
      <c r="H124" s="40">
        <f t="shared" ref="H124:H133" si="2">E124/B124</f>
        <v>1.0555552621767743</v>
      </c>
      <c r="I124" s="39">
        <f>1600000*8/1024/1024</f>
        <v>12.20703125</v>
      </c>
      <c r="J124" s="39"/>
      <c r="K124" s="39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</row>
    <row r="125" spans="1:27">
      <c r="A125" s="61" t="s">
        <v>320</v>
      </c>
      <c r="B125" s="61">
        <f>136818*20/1024/1024</f>
        <v>2.6095962524414063</v>
      </c>
      <c r="C125" s="61">
        <v>1604922.77</v>
      </c>
      <c r="D125" s="61">
        <v>6.0765000000000002</v>
      </c>
      <c r="E125" s="68">
        <f>287*80/1024</f>
        <v>22.421875</v>
      </c>
      <c r="F125" s="61">
        <v>664879</v>
      </c>
      <c r="G125" s="61">
        <v>92.91</v>
      </c>
      <c r="H125" s="40">
        <f t="shared" si="2"/>
        <v>8.592085836658919</v>
      </c>
      <c r="I125" s="39"/>
      <c r="J125" s="39"/>
      <c r="K125" s="39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</row>
    <row r="126" spans="1:27">
      <c r="A126" s="61" t="s">
        <v>321</v>
      </c>
      <c r="B126" s="61">
        <f>99080621*20/1024/1024</f>
        <v>1889.8128700256348</v>
      </c>
      <c r="C126" s="61">
        <v>1647442.99</v>
      </c>
      <c r="D126" s="61">
        <v>4.7472000000000003</v>
      </c>
      <c r="E126" s="68">
        <f>25842*80/1024</f>
        <v>2018.90625</v>
      </c>
      <c r="F126" s="61">
        <v>1066545</v>
      </c>
      <c r="G126" s="61">
        <v>35.880000000000003</v>
      </c>
      <c r="H126" s="40">
        <f t="shared" si="2"/>
        <v>1.0683101390735126</v>
      </c>
      <c r="I126" s="39"/>
      <c r="J126" s="39"/>
      <c r="K126" s="39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</row>
    <row r="127" spans="1:27">
      <c r="A127" s="61" t="s">
        <v>322</v>
      </c>
      <c r="B127" s="61">
        <f>1643674*20/1024/1024</f>
        <v>31.350593566894531</v>
      </c>
      <c r="C127" s="61">
        <v>1620049.96</v>
      </c>
      <c r="D127" s="61">
        <v>5.7257999999999996</v>
      </c>
      <c r="E127" s="61">
        <f>435*80/1024</f>
        <v>33.984375</v>
      </c>
      <c r="F127" s="61">
        <v>1482311</v>
      </c>
      <c r="G127" s="61">
        <v>12.58</v>
      </c>
      <c r="H127" s="40">
        <f t="shared" si="2"/>
        <v>1.0840105763064938</v>
      </c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</row>
    <row r="128" spans="1:27">
      <c r="A128" s="23" t="s">
        <v>323</v>
      </c>
      <c r="B128" s="23" t="s">
        <v>324</v>
      </c>
      <c r="C128" s="23">
        <v>1644386</v>
      </c>
      <c r="D128" s="23">
        <v>4.7699999999999996</v>
      </c>
      <c r="E128" s="68">
        <f>8378*80/1024</f>
        <v>654.53125</v>
      </c>
      <c r="F128" s="23">
        <v>908031</v>
      </c>
      <c r="G128" s="23">
        <v>67.790000000000006</v>
      </c>
      <c r="H128" s="40" t="e">
        <f t="shared" si="2"/>
        <v>#VALUE!</v>
      </c>
    </row>
    <row r="129" spans="1:27">
      <c r="A129" s="61" t="s">
        <v>325</v>
      </c>
      <c r="B129" s="61">
        <f>93411*20/1024/1024</f>
        <v>1.7816734313964844</v>
      </c>
      <c r="C129" s="61">
        <v>1653666.18</v>
      </c>
      <c r="D129" s="61">
        <v>4.9177999999999997</v>
      </c>
      <c r="E129" s="61">
        <f>710*80/1024</f>
        <v>55.46875</v>
      </c>
      <c r="F129" s="61">
        <v>392876</v>
      </c>
      <c r="G129" s="61">
        <v>160.24</v>
      </c>
      <c r="H129" s="40">
        <f t="shared" si="2"/>
        <v>31.132950080825598</v>
      </c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</row>
    <row r="130" spans="1:27">
      <c r="A130" s="61" t="s">
        <v>326</v>
      </c>
      <c r="B130" s="68">
        <f>228445*20/1024/1024</f>
        <v>4.3572425842285156</v>
      </c>
      <c r="C130" s="61">
        <v>1583568</v>
      </c>
      <c r="D130" s="61">
        <v>6.6020500000000002</v>
      </c>
      <c r="E130" s="68">
        <f>757*80/1024</f>
        <v>59.140625</v>
      </c>
      <c r="F130" s="61">
        <v>677317</v>
      </c>
      <c r="G130" s="61">
        <v>92.15</v>
      </c>
      <c r="H130" s="40">
        <f t="shared" si="2"/>
        <v>13.572947536606184</v>
      </c>
      <c r="I130" s="39"/>
      <c r="J130" s="69"/>
      <c r="K130" s="70"/>
      <c r="L130" s="70"/>
      <c r="M130" s="70"/>
      <c r="N130" s="69"/>
      <c r="O130" s="70"/>
      <c r="P130" s="70"/>
      <c r="Q130" s="70"/>
      <c r="R130" s="70"/>
      <c r="S130" s="70"/>
      <c r="T130" s="40"/>
      <c r="U130" s="40"/>
      <c r="V130" s="40"/>
      <c r="W130" s="40"/>
      <c r="X130" s="40"/>
      <c r="Y130" s="40"/>
      <c r="Z130" s="40"/>
      <c r="AA130" s="40"/>
    </row>
    <row r="131" spans="1:27">
      <c r="A131" s="61" t="s">
        <v>327</v>
      </c>
      <c r="B131" s="68">
        <f>180726763*20/1024/1024</f>
        <v>3447.0894432067871</v>
      </c>
      <c r="C131" s="61">
        <v>1594454</v>
      </c>
      <c r="D131" s="61">
        <v>6.43</v>
      </c>
      <c r="E131" s="68">
        <f>44867*80/1024</f>
        <v>3505.234375</v>
      </c>
      <c r="F131" s="61">
        <v>1066031</v>
      </c>
      <c r="G131" s="61">
        <v>39.229999999999997</v>
      </c>
      <c r="H131" s="40">
        <f t="shared" si="2"/>
        <v>1.0168678337917223</v>
      </c>
      <c r="I131" s="134"/>
      <c r="J131" s="69"/>
      <c r="K131" s="70"/>
      <c r="L131" s="70"/>
      <c r="M131" s="70"/>
      <c r="N131" s="71"/>
      <c r="O131" s="70"/>
      <c r="P131" s="72"/>
      <c r="Q131" s="72"/>
      <c r="R131" s="72"/>
      <c r="S131" s="72"/>
      <c r="T131" s="40"/>
      <c r="U131" s="40"/>
      <c r="V131" s="40"/>
      <c r="W131" s="40"/>
      <c r="X131" s="40"/>
      <c r="Y131" s="40"/>
      <c r="Z131" s="40"/>
      <c r="AA131" s="40"/>
    </row>
    <row r="132" spans="1:27">
      <c r="A132" s="61" t="s">
        <v>328</v>
      </c>
      <c r="B132" s="68">
        <f>3872760*20/1024/1024</f>
        <v>73.867034912109375</v>
      </c>
      <c r="C132" s="61">
        <v>1609096</v>
      </c>
      <c r="D132" s="61">
        <v>5.75</v>
      </c>
      <c r="E132" s="68">
        <f>1168*80/1024</f>
        <v>91.25</v>
      </c>
      <c r="F132" s="61">
        <v>1413614</v>
      </c>
      <c r="G132" s="61">
        <v>9.81</v>
      </c>
      <c r="H132" s="40">
        <f t="shared" si="2"/>
        <v>1.2353277765727801</v>
      </c>
      <c r="I132" s="106"/>
      <c r="J132" s="72"/>
      <c r="K132" s="72"/>
      <c r="L132" s="72"/>
      <c r="M132" s="70"/>
      <c r="N132" s="72"/>
      <c r="O132" s="70"/>
      <c r="P132" s="72"/>
      <c r="Q132" s="72"/>
      <c r="R132" s="72"/>
      <c r="S132" s="72"/>
      <c r="T132" s="40"/>
      <c r="U132" s="40"/>
      <c r="V132" s="40"/>
      <c r="W132" s="40"/>
      <c r="X132" s="40"/>
      <c r="Y132" s="40"/>
      <c r="Z132" s="40"/>
      <c r="AA132" s="40"/>
    </row>
    <row r="133" spans="1:27">
      <c r="A133" s="61" t="s">
        <v>329</v>
      </c>
      <c r="B133" s="68">
        <f>604297*20/1024/1024</f>
        <v>11.526050567626953</v>
      </c>
      <c r="C133" s="61">
        <v>1583271</v>
      </c>
      <c r="D133" s="61">
        <v>6.65</v>
      </c>
      <c r="E133" s="68">
        <f>573*80/1024</f>
        <v>44.765625</v>
      </c>
      <c r="F133" s="61">
        <v>618744</v>
      </c>
      <c r="G133" s="61">
        <v>99.65</v>
      </c>
      <c r="H133" s="40">
        <f t="shared" si="2"/>
        <v>3.8838650531113013</v>
      </c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</row>
    <row r="134" spans="1:27">
      <c r="A134" s="30"/>
      <c r="B134" s="30"/>
      <c r="C134" s="30"/>
      <c r="D134" s="30"/>
      <c r="E134" s="30"/>
      <c r="F134" s="30"/>
      <c r="G134" s="30"/>
    </row>
    <row r="135" spans="1:27">
      <c r="A135" s="30"/>
      <c r="B135" s="30"/>
      <c r="C135" s="30"/>
      <c r="D135" s="30"/>
      <c r="E135" s="30"/>
      <c r="F135" s="30"/>
      <c r="G135" s="30"/>
    </row>
    <row r="136" spans="1:27">
      <c r="A136" s="16" t="s">
        <v>330</v>
      </c>
      <c r="B136" s="30">
        <f>21207341*20/1024/1024</f>
        <v>404.49792861938477</v>
      </c>
      <c r="C136" s="30"/>
      <c r="D136" s="30"/>
      <c r="E136" s="30">
        <f>17786*80/1024</f>
        <v>1389.53125</v>
      </c>
      <c r="F136" s="16">
        <v>900940</v>
      </c>
      <c r="G136" s="16">
        <v>67.400000000000006</v>
      </c>
    </row>
    <row r="137" spans="1:27">
      <c r="A137" s="39" t="s">
        <v>331</v>
      </c>
      <c r="B137" s="40">
        <f>824050*20/1024/1024</f>
        <v>15.717506408691406</v>
      </c>
      <c r="C137" s="40"/>
      <c r="D137" s="40"/>
      <c r="E137" s="40">
        <f>475*80/1024</f>
        <v>37.109375</v>
      </c>
      <c r="F137" s="39">
        <v>1342580</v>
      </c>
      <c r="G137" s="39">
        <v>42.02</v>
      </c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</row>
    <row r="138" spans="1:27">
      <c r="A138" s="39" t="s">
        <v>332</v>
      </c>
      <c r="B138" s="39">
        <f>183801*20/1024/1024</f>
        <v>3.5057258605957031</v>
      </c>
      <c r="C138" s="39">
        <v>1564875.35</v>
      </c>
      <c r="D138" s="39">
        <v>6.7907999999999999</v>
      </c>
      <c r="E138" s="39">
        <f>383*80/1024</f>
        <v>29.921875</v>
      </c>
      <c r="F138" s="39">
        <v>628002</v>
      </c>
      <c r="G138" s="39">
        <v>97.36</v>
      </c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</row>
    <row r="139" spans="1:27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</row>
    <row r="140" spans="1:27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</row>
    <row r="141" spans="1:27">
      <c r="A141" s="134" t="s">
        <v>333</v>
      </c>
      <c r="B141" s="106"/>
      <c r="C141" s="106"/>
      <c r="D141" s="106"/>
      <c r="E141" s="106"/>
      <c r="F141" s="106"/>
      <c r="G141" s="106"/>
      <c r="H141" s="106"/>
      <c r="I141" s="106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</row>
    <row r="142" spans="1:27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</row>
    <row r="143" spans="1:27">
      <c r="A143" s="39" t="s">
        <v>270</v>
      </c>
      <c r="B143" s="39" t="s">
        <v>271</v>
      </c>
      <c r="C143" s="40"/>
      <c r="D143" s="39" t="s">
        <v>270</v>
      </c>
      <c r="E143" s="39" t="s">
        <v>271</v>
      </c>
      <c r="F143" s="40"/>
      <c r="H143" s="39" t="s">
        <v>270</v>
      </c>
      <c r="I143" s="73" t="s">
        <v>271</v>
      </c>
      <c r="J143" s="40"/>
      <c r="K143" s="39" t="s">
        <v>270</v>
      </c>
      <c r="L143" s="73" t="s">
        <v>271</v>
      </c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</row>
    <row r="144" spans="1:27">
      <c r="A144" s="39" t="s">
        <v>272</v>
      </c>
      <c r="B144" s="39" t="s">
        <v>273</v>
      </c>
      <c r="C144" s="40"/>
      <c r="D144" s="39" t="s">
        <v>272</v>
      </c>
      <c r="E144" s="39" t="s">
        <v>273</v>
      </c>
      <c r="F144" s="40"/>
      <c r="H144" s="39" t="s">
        <v>272</v>
      </c>
      <c r="I144" s="73" t="s">
        <v>271</v>
      </c>
      <c r="J144" s="40"/>
      <c r="K144" s="39" t="s">
        <v>272</v>
      </c>
      <c r="L144" s="73" t="s">
        <v>271</v>
      </c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</row>
    <row r="145" spans="1:27">
      <c r="A145" s="39" t="s">
        <v>274</v>
      </c>
      <c r="B145" s="56" t="s">
        <v>297</v>
      </c>
      <c r="C145" s="40"/>
      <c r="D145" s="39" t="s">
        <v>274</v>
      </c>
      <c r="E145" s="56" t="s">
        <v>334</v>
      </c>
      <c r="F145" s="40"/>
      <c r="H145" s="39" t="s">
        <v>274</v>
      </c>
      <c r="I145" s="56" t="s">
        <v>334</v>
      </c>
      <c r="J145" s="40"/>
      <c r="K145" s="39" t="s">
        <v>274</v>
      </c>
      <c r="L145" s="56" t="s">
        <v>297</v>
      </c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</row>
    <row r="146" spans="1:27">
      <c r="A146" s="39" t="s">
        <v>276</v>
      </c>
      <c r="B146" s="39" t="s">
        <v>325</v>
      </c>
      <c r="C146" s="40"/>
      <c r="D146" s="39" t="s">
        <v>276</v>
      </c>
      <c r="E146" s="39" t="s">
        <v>325</v>
      </c>
      <c r="F146" s="40"/>
      <c r="H146" s="39" t="s">
        <v>276</v>
      </c>
      <c r="I146" s="39" t="s">
        <v>325</v>
      </c>
      <c r="J146" s="40"/>
      <c r="K146" s="39" t="s">
        <v>276</v>
      </c>
      <c r="L146" s="39" t="s">
        <v>325</v>
      </c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</row>
    <row r="147" spans="1:27">
      <c r="A147" s="39" t="s">
        <v>289</v>
      </c>
      <c r="B147" s="39">
        <v>100</v>
      </c>
      <c r="C147" s="40"/>
      <c r="D147" s="39" t="s">
        <v>289</v>
      </c>
      <c r="E147" s="39">
        <v>100</v>
      </c>
      <c r="F147" s="40"/>
      <c r="H147" s="39" t="s">
        <v>289</v>
      </c>
      <c r="I147" s="39">
        <v>100</v>
      </c>
      <c r="J147" s="40"/>
      <c r="K147" s="39" t="s">
        <v>289</v>
      </c>
      <c r="L147" s="39">
        <v>100</v>
      </c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</row>
    <row r="148" spans="1:27">
      <c r="A148" s="39" t="s">
        <v>279</v>
      </c>
      <c r="B148" s="39" t="s">
        <v>281</v>
      </c>
      <c r="C148" s="39" t="s">
        <v>282</v>
      </c>
      <c r="D148" s="39" t="s">
        <v>279</v>
      </c>
      <c r="E148" s="39" t="s">
        <v>281</v>
      </c>
      <c r="F148" s="39" t="s">
        <v>282</v>
      </c>
      <c r="H148" s="39" t="s">
        <v>279</v>
      </c>
      <c r="I148" s="39" t="s">
        <v>281</v>
      </c>
      <c r="J148" s="39" t="s">
        <v>282</v>
      </c>
      <c r="K148" s="39" t="s">
        <v>279</v>
      </c>
      <c r="L148" s="39" t="s">
        <v>281</v>
      </c>
      <c r="M148" s="39" t="s">
        <v>282</v>
      </c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</row>
    <row r="149" spans="1:27">
      <c r="A149" s="39">
        <v>1</v>
      </c>
      <c r="B149" s="39">
        <v>3393315</v>
      </c>
      <c r="C149" s="39">
        <v>1.5E-5</v>
      </c>
      <c r="D149" s="39">
        <v>1</v>
      </c>
      <c r="E149" s="39">
        <v>3478818</v>
      </c>
      <c r="F149" s="39">
        <v>4.1090000000000002E-2</v>
      </c>
      <c r="H149" s="39">
        <v>1</v>
      </c>
      <c r="I149" s="39">
        <v>3379523</v>
      </c>
      <c r="J149" s="39">
        <v>7.9380000000000006E-2</v>
      </c>
      <c r="K149" s="39">
        <v>1</v>
      </c>
      <c r="L149" s="39"/>
      <c r="M149" s="39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</row>
    <row r="150" spans="1:27">
      <c r="A150" s="40">
        <f t="shared" ref="A150:A154" si="3">4*A149</f>
        <v>4</v>
      </c>
      <c r="B150" s="39">
        <v>13419832</v>
      </c>
      <c r="C150" s="39">
        <v>2.3E-5</v>
      </c>
      <c r="D150" s="40">
        <f t="shared" ref="D150:D154" si="4">4*D149</f>
        <v>4</v>
      </c>
      <c r="E150" s="39">
        <v>13712738</v>
      </c>
      <c r="F150" s="39">
        <v>4.1200000000000001E-2</v>
      </c>
      <c r="H150" s="40">
        <f t="shared" ref="H150:H154" si="5">4*H149</f>
        <v>4</v>
      </c>
      <c r="I150" s="39">
        <v>13515155</v>
      </c>
      <c r="J150" s="39">
        <v>6.3930000000000001E-2</v>
      </c>
      <c r="K150" s="40">
        <f t="shared" ref="K150:K154" si="6">4*K149</f>
        <v>4</v>
      </c>
      <c r="L150" s="39"/>
      <c r="M150" s="39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</row>
    <row r="151" spans="1:27">
      <c r="A151" s="40">
        <f t="shared" si="3"/>
        <v>16</v>
      </c>
      <c r="B151" s="39">
        <v>13981454</v>
      </c>
      <c r="C151" s="39">
        <v>5.8999999999999998E-5</v>
      </c>
      <c r="D151" s="40">
        <f t="shared" si="4"/>
        <v>16</v>
      </c>
      <c r="E151" s="39">
        <v>14179273</v>
      </c>
      <c r="F151" s="39">
        <v>5.4179999999999999E-2</v>
      </c>
      <c r="H151" s="40">
        <f t="shared" si="5"/>
        <v>16</v>
      </c>
      <c r="I151" s="39">
        <v>17691661</v>
      </c>
      <c r="J151" s="39">
        <v>0.73380000000000001</v>
      </c>
      <c r="K151" s="40">
        <f t="shared" si="6"/>
        <v>16</v>
      </c>
      <c r="L151" s="39">
        <v>51899505</v>
      </c>
      <c r="M151" s="39">
        <v>9.9999999999999995E-7</v>
      </c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</row>
    <row r="152" spans="1:27">
      <c r="A152" s="40">
        <f t="shared" si="3"/>
        <v>64</v>
      </c>
      <c r="B152" s="39">
        <v>14568432</v>
      </c>
      <c r="C152" s="39">
        <v>6.7999999999999999E-5</v>
      </c>
      <c r="D152" s="40">
        <f t="shared" si="4"/>
        <v>64</v>
      </c>
      <c r="E152" s="39">
        <v>14633539</v>
      </c>
      <c r="F152" s="39">
        <v>4.3389999999999998E-2</v>
      </c>
      <c r="H152" s="40">
        <f t="shared" si="5"/>
        <v>64</v>
      </c>
      <c r="I152" s="39">
        <v>13111040</v>
      </c>
      <c r="J152" s="39">
        <v>4.7298999999999998</v>
      </c>
      <c r="K152" s="40">
        <f t="shared" si="6"/>
        <v>64</v>
      </c>
      <c r="L152" s="39">
        <v>124371354</v>
      </c>
      <c r="M152" s="39">
        <v>1.9999999999999999E-6</v>
      </c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</row>
    <row r="153" spans="1:27">
      <c r="A153" s="40">
        <f t="shared" si="3"/>
        <v>256</v>
      </c>
      <c r="B153" s="39">
        <v>14705189</v>
      </c>
      <c r="C153" s="39">
        <v>1.34E-4</v>
      </c>
      <c r="D153" s="40">
        <f t="shared" si="4"/>
        <v>256</v>
      </c>
      <c r="E153" s="39">
        <v>14678280</v>
      </c>
      <c r="F153" s="39">
        <v>7.2160000000000002E-2</v>
      </c>
      <c r="H153" s="40">
        <f t="shared" si="5"/>
        <v>256</v>
      </c>
      <c r="I153" s="39">
        <v>13959199</v>
      </c>
      <c r="J153" s="39">
        <v>17.1495</v>
      </c>
      <c r="K153" s="40">
        <f t="shared" si="6"/>
        <v>256</v>
      </c>
      <c r="L153" s="39">
        <v>141540196</v>
      </c>
      <c r="M153" s="39">
        <v>3.0000000000000001E-6</v>
      </c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</row>
    <row r="154" spans="1:27">
      <c r="A154" s="40">
        <f t="shared" si="3"/>
        <v>1024</v>
      </c>
      <c r="B154" s="40"/>
      <c r="C154" s="40"/>
      <c r="D154" s="40">
        <f t="shared" si="4"/>
        <v>1024</v>
      </c>
      <c r="E154" s="40"/>
      <c r="F154" s="40"/>
      <c r="H154" s="40">
        <f t="shared" si="5"/>
        <v>1024</v>
      </c>
      <c r="I154" s="40"/>
      <c r="J154" s="40"/>
      <c r="K154" s="40">
        <f t="shared" si="6"/>
        <v>1024</v>
      </c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</row>
    <row r="155" spans="1:27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</row>
    <row r="156" spans="1:27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</row>
    <row r="157" spans="1:27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</row>
    <row r="158" spans="1:27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</row>
    <row r="159" spans="1:27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</row>
    <row r="160" spans="1:27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</row>
    <row r="161" spans="1:27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</row>
    <row r="162" spans="1:27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</row>
    <row r="163" spans="1:27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</row>
    <row r="164" spans="1:27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</row>
    <row r="165" spans="1:27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</row>
    <row r="166" spans="1:27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</row>
    <row r="167" spans="1:27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</row>
    <row r="168" spans="1:27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</row>
    <row r="169" spans="1:27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</row>
    <row r="170" spans="1:27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</row>
    <row r="171" spans="1:27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</row>
    <row r="172" spans="1:27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</row>
    <row r="173" spans="1:27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</row>
    <row r="174" spans="1:27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</row>
    <row r="175" spans="1:27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</row>
    <row r="176" spans="1:27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</row>
    <row r="177" spans="1:27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</row>
    <row r="178" spans="1:27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</row>
    <row r="179" spans="1:27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</row>
    <row r="180" spans="1:27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</row>
    <row r="181" spans="1:27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</row>
    <row r="182" spans="1:27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</row>
    <row r="183" spans="1:27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</row>
    <row r="184" spans="1:27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</row>
    <row r="185" spans="1:27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</row>
    <row r="186" spans="1:27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</row>
    <row r="187" spans="1:27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</row>
    <row r="188" spans="1:27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</row>
    <row r="189" spans="1:27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</row>
    <row r="190" spans="1:27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</row>
    <row r="191" spans="1:27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</row>
    <row r="192" spans="1:27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</row>
    <row r="193" spans="1:27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</row>
    <row r="194" spans="1:27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</row>
    <row r="195" spans="1:27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</row>
    <row r="196" spans="1:27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</row>
    <row r="197" spans="1:27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</row>
    <row r="198" spans="1:27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</row>
    <row r="199" spans="1:27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</row>
    <row r="200" spans="1:27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</row>
    <row r="201" spans="1:27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</row>
    <row r="202" spans="1:27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</row>
    <row r="203" spans="1:27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</row>
    <row r="204" spans="1:27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</row>
    <row r="205" spans="1:27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</row>
    <row r="206" spans="1:27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</row>
    <row r="207" spans="1:27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</row>
    <row r="208" spans="1:27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</row>
    <row r="209" spans="1:27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</row>
    <row r="210" spans="1:27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</row>
    <row r="211" spans="1:27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</row>
    <row r="212" spans="1:27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</row>
    <row r="213" spans="1:27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</row>
    <row r="214" spans="1:27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</row>
    <row r="215" spans="1:27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</row>
    <row r="216" spans="1:27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</row>
    <row r="217" spans="1:27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</row>
    <row r="218" spans="1:27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</row>
    <row r="219" spans="1:27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</row>
    <row r="220" spans="1:27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</row>
    <row r="221" spans="1:27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</row>
    <row r="222" spans="1:27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</row>
    <row r="223" spans="1:27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</row>
    <row r="224" spans="1:27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</row>
    <row r="225" spans="1:27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</row>
    <row r="226" spans="1:27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</row>
    <row r="227" spans="1:27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</row>
    <row r="228" spans="1:27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</row>
    <row r="229" spans="1:27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</row>
    <row r="230" spans="1:27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</row>
    <row r="231" spans="1:27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</row>
    <row r="232" spans="1:27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</row>
    <row r="233" spans="1:27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</row>
    <row r="234" spans="1:27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</row>
    <row r="235" spans="1:27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</row>
    <row r="236" spans="1:27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</row>
    <row r="237" spans="1:27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</row>
    <row r="238" spans="1:27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</row>
    <row r="239" spans="1:27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0"/>
    </row>
    <row r="240" spans="1:27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</row>
    <row r="241" spans="1:27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</row>
    <row r="242" spans="1:27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</row>
    <row r="243" spans="1:27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  <c r="AA243" s="40"/>
    </row>
    <row r="244" spans="1:27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</row>
    <row r="245" spans="1:27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</row>
    <row r="246" spans="1:27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  <c r="AA246" s="40"/>
    </row>
    <row r="247" spans="1:27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  <c r="AA247" s="40"/>
    </row>
    <row r="248" spans="1:27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  <c r="AA248" s="40"/>
    </row>
    <row r="249" spans="1:27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  <c r="AA249" s="40"/>
    </row>
    <row r="250" spans="1:27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  <c r="AA250" s="40"/>
    </row>
    <row r="251" spans="1:27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  <c r="AA251" s="40"/>
    </row>
    <row r="252" spans="1:27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  <c r="AA252" s="40"/>
    </row>
    <row r="253" spans="1:27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  <c r="AA253" s="40"/>
    </row>
    <row r="254" spans="1:27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  <c r="AA254" s="40"/>
    </row>
    <row r="255" spans="1:27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  <c r="AA255" s="40"/>
    </row>
    <row r="256" spans="1:27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  <c r="AA256" s="40"/>
    </row>
    <row r="257" spans="1:27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  <c r="AA257" s="40"/>
    </row>
    <row r="258" spans="1:27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  <c r="AA258" s="40"/>
    </row>
    <row r="259" spans="1:27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  <c r="AA259" s="40"/>
    </row>
    <row r="260" spans="1:27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</row>
    <row r="261" spans="1:27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  <c r="AA261" s="40"/>
    </row>
    <row r="262" spans="1:27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  <c r="AA262" s="40"/>
    </row>
    <row r="263" spans="1:27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  <c r="AA263" s="40"/>
    </row>
    <row r="264" spans="1:27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  <c r="AA264" s="40"/>
    </row>
    <row r="265" spans="1:27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  <c r="AA265" s="40"/>
    </row>
    <row r="266" spans="1:27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  <c r="AA266" s="40"/>
    </row>
    <row r="267" spans="1:27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  <c r="AA267" s="40"/>
    </row>
    <row r="268" spans="1:27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  <c r="AA268" s="40"/>
    </row>
    <row r="269" spans="1:27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  <c r="AA269" s="40"/>
    </row>
    <row r="270" spans="1:27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  <c r="AA270" s="40"/>
    </row>
    <row r="271" spans="1:27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  <c r="AA271" s="40"/>
    </row>
    <row r="272" spans="1:27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0"/>
    </row>
    <row r="273" spans="1:27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  <c r="AA273" s="40"/>
    </row>
    <row r="274" spans="1:27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  <c r="AA274" s="40"/>
    </row>
    <row r="275" spans="1:27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  <c r="AA275" s="40"/>
    </row>
    <row r="276" spans="1:27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  <c r="AA276" s="40"/>
    </row>
    <row r="277" spans="1:27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  <c r="AA277" s="40"/>
    </row>
    <row r="278" spans="1:27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  <c r="AA278" s="40"/>
    </row>
    <row r="279" spans="1:27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  <c r="AA279" s="40"/>
    </row>
    <row r="280" spans="1:27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  <c r="AA280" s="40"/>
    </row>
    <row r="281" spans="1:27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  <c r="AA281" s="40"/>
    </row>
    <row r="282" spans="1:27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  <c r="AA282" s="40"/>
    </row>
    <row r="283" spans="1:27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  <c r="AA283" s="40"/>
    </row>
    <row r="284" spans="1:27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  <c r="AA284" s="40"/>
    </row>
    <row r="285" spans="1:27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  <c r="AA285" s="40"/>
    </row>
    <row r="286" spans="1:27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  <c r="AA286" s="40"/>
    </row>
    <row r="287" spans="1:27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  <c r="AA287" s="40"/>
    </row>
    <row r="288" spans="1:27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  <c r="AA288" s="40"/>
    </row>
    <row r="289" spans="1:27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  <c r="AA289" s="40"/>
    </row>
    <row r="290" spans="1:27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  <c r="AA290" s="40"/>
    </row>
    <row r="291" spans="1:27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  <c r="AA291" s="40"/>
    </row>
    <row r="292" spans="1:27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  <c r="AA292" s="40"/>
    </row>
    <row r="293" spans="1:27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  <c r="AA293" s="40"/>
    </row>
    <row r="294" spans="1:27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  <c r="AA294" s="40"/>
    </row>
    <row r="295" spans="1:27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  <c r="AA295" s="40"/>
    </row>
    <row r="296" spans="1:27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  <c r="AA296" s="40"/>
    </row>
    <row r="297" spans="1:27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  <c r="AA297" s="40"/>
    </row>
    <row r="298" spans="1:27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  <c r="AA298" s="40"/>
    </row>
    <row r="299" spans="1:27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  <c r="AA299" s="40"/>
    </row>
    <row r="300" spans="1:27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  <c r="AA300" s="40"/>
    </row>
    <row r="301" spans="1:27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  <c r="AA301" s="40"/>
    </row>
    <row r="302" spans="1:27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  <c r="AA302" s="40"/>
    </row>
    <row r="303" spans="1:27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  <c r="AA303" s="40"/>
    </row>
    <row r="304" spans="1:27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  <c r="AA304" s="40"/>
    </row>
    <row r="305" spans="1:27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  <c r="AA305" s="40"/>
    </row>
    <row r="306" spans="1:27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  <c r="AA306" s="40"/>
    </row>
    <row r="307" spans="1:27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  <c r="AA307" s="40"/>
    </row>
    <row r="308" spans="1:27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  <c r="AA308" s="40"/>
    </row>
    <row r="309" spans="1:27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  <c r="AA309" s="40"/>
    </row>
    <row r="310" spans="1:27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  <c r="AA310" s="40"/>
    </row>
    <row r="311" spans="1:27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  <c r="AA311" s="40"/>
    </row>
    <row r="312" spans="1:27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  <c r="AA312" s="40"/>
    </row>
    <row r="313" spans="1:27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  <c r="AA313" s="40"/>
    </row>
    <row r="314" spans="1:27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  <c r="AA314" s="40"/>
    </row>
    <row r="315" spans="1:27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  <c r="AA315" s="40"/>
    </row>
    <row r="316" spans="1:27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  <c r="AA316" s="40"/>
    </row>
    <row r="317" spans="1:27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  <c r="AA317" s="40"/>
    </row>
    <row r="318" spans="1:27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  <c r="AA318" s="40"/>
    </row>
    <row r="319" spans="1:27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  <c r="AA319" s="40"/>
    </row>
    <row r="320" spans="1:27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  <c r="AA320" s="40"/>
    </row>
    <row r="321" spans="1:27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  <c r="AA321" s="40"/>
    </row>
    <row r="322" spans="1:27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  <c r="AA322" s="40"/>
    </row>
    <row r="323" spans="1:27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  <c r="AA323" s="40"/>
    </row>
    <row r="324" spans="1:27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  <c r="AA324" s="40"/>
    </row>
    <row r="325" spans="1:27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  <c r="AA325" s="40"/>
    </row>
    <row r="326" spans="1:27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  <c r="AA326" s="40"/>
    </row>
    <row r="327" spans="1:27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  <c r="AA327" s="40"/>
    </row>
    <row r="328" spans="1:27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  <c r="AA328" s="40"/>
    </row>
    <row r="329" spans="1:27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  <c r="AA329" s="40"/>
    </row>
    <row r="330" spans="1:27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  <c r="AA330" s="40"/>
    </row>
    <row r="331" spans="1:27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  <c r="AA331" s="40"/>
    </row>
    <row r="332" spans="1:27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  <c r="AA332" s="40"/>
    </row>
    <row r="333" spans="1:27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  <c r="AA333" s="40"/>
    </row>
    <row r="334" spans="1:27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  <c r="AA334" s="40"/>
    </row>
    <row r="335" spans="1:27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  <c r="AA335" s="40"/>
    </row>
    <row r="336" spans="1:27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  <c r="AA336" s="40"/>
    </row>
    <row r="337" spans="1:27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  <c r="AA337" s="40"/>
    </row>
    <row r="338" spans="1:27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  <c r="AA338" s="40"/>
    </row>
    <row r="339" spans="1:27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  <c r="AA339" s="40"/>
    </row>
    <row r="340" spans="1:27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  <c r="AA340" s="40"/>
    </row>
    <row r="341" spans="1:27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  <c r="AA341" s="40"/>
    </row>
    <row r="342" spans="1:27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  <c r="AA342" s="40"/>
    </row>
    <row r="343" spans="1:27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  <c r="AA343" s="40"/>
    </row>
    <row r="344" spans="1:27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  <c r="AA344" s="40"/>
    </row>
    <row r="345" spans="1:27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  <c r="AA345" s="40"/>
    </row>
    <row r="346" spans="1:27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  <c r="AA346" s="40"/>
    </row>
    <row r="347" spans="1:27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  <c r="AA347" s="40"/>
    </row>
    <row r="348" spans="1:27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  <c r="AA348" s="40"/>
    </row>
    <row r="349" spans="1:27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  <c r="AA349" s="40"/>
    </row>
    <row r="350" spans="1:27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  <c r="AA350" s="40"/>
    </row>
    <row r="351" spans="1:27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  <c r="AA351" s="40"/>
    </row>
    <row r="352" spans="1:27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  <c r="AA352" s="40"/>
    </row>
    <row r="353" spans="1:27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  <c r="AA353" s="40"/>
    </row>
    <row r="354" spans="1:27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  <c r="AA354" s="40"/>
    </row>
    <row r="355" spans="1:27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  <c r="AA355" s="40"/>
    </row>
    <row r="356" spans="1:27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  <c r="AA356" s="40"/>
    </row>
    <row r="357" spans="1:27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  <c r="AA357" s="40"/>
    </row>
    <row r="358" spans="1:27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  <c r="AA358" s="40"/>
    </row>
    <row r="359" spans="1:27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  <c r="AA359" s="40"/>
    </row>
    <row r="360" spans="1:27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  <c r="AA360" s="40"/>
    </row>
    <row r="361" spans="1:27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  <c r="AA361" s="40"/>
    </row>
    <row r="362" spans="1:27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  <c r="AA362" s="40"/>
    </row>
    <row r="363" spans="1:27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  <c r="AA363" s="40"/>
    </row>
    <row r="364" spans="1:27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  <c r="AA364" s="40"/>
    </row>
    <row r="365" spans="1:27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  <c r="AA365" s="40"/>
    </row>
    <row r="366" spans="1:27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  <c r="AA366" s="40"/>
    </row>
    <row r="367" spans="1:27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  <c r="AA367" s="40"/>
    </row>
    <row r="368" spans="1:27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  <c r="AA368" s="40"/>
    </row>
    <row r="369" spans="1:27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  <c r="AA369" s="40"/>
    </row>
    <row r="370" spans="1:27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  <c r="AA370" s="40"/>
    </row>
    <row r="371" spans="1:27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  <c r="AA371" s="40"/>
    </row>
    <row r="372" spans="1:27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  <c r="AA372" s="40"/>
    </row>
    <row r="373" spans="1:27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  <c r="AA373" s="40"/>
    </row>
    <row r="374" spans="1:27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  <c r="AA374" s="40"/>
    </row>
    <row r="375" spans="1:27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  <c r="AA375" s="40"/>
    </row>
    <row r="376" spans="1:27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  <c r="AA376" s="40"/>
    </row>
    <row r="377" spans="1:27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  <c r="AA377" s="40"/>
    </row>
    <row r="378" spans="1:27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  <c r="AA378" s="40"/>
    </row>
    <row r="379" spans="1:27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  <c r="AA379" s="40"/>
    </row>
    <row r="380" spans="1:27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  <c r="AA380" s="40"/>
    </row>
    <row r="381" spans="1:27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  <c r="AA381" s="40"/>
    </row>
    <row r="382" spans="1:27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  <c r="AA382" s="40"/>
    </row>
    <row r="383" spans="1:27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  <c r="AA383" s="40"/>
    </row>
    <row r="384" spans="1:27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  <c r="AA384" s="40"/>
    </row>
    <row r="385" spans="1:27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  <c r="AA385" s="40"/>
    </row>
    <row r="386" spans="1:27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  <c r="AA386" s="40"/>
    </row>
    <row r="387" spans="1:27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  <c r="AA387" s="40"/>
    </row>
    <row r="388" spans="1:27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  <c r="AA388" s="40"/>
    </row>
    <row r="389" spans="1:27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  <c r="AA389" s="40"/>
    </row>
    <row r="390" spans="1:27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  <c r="AA390" s="40"/>
    </row>
    <row r="391" spans="1:27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  <c r="AA391" s="40"/>
    </row>
    <row r="392" spans="1:27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  <c r="AA392" s="40"/>
    </row>
    <row r="393" spans="1:27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  <c r="AA393" s="40"/>
    </row>
    <row r="394" spans="1:27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  <c r="AA394" s="40"/>
    </row>
    <row r="395" spans="1:27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  <c r="AA395" s="40"/>
    </row>
    <row r="396" spans="1:27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  <c r="AA396" s="40"/>
    </row>
    <row r="397" spans="1:27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  <c r="AA397" s="40"/>
    </row>
    <row r="398" spans="1:27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  <c r="AA398" s="40"/>
    </row>
    <row r="399" spans="1:27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  <c r="AA399" s="40"/>
    </row>
    <row r="400" spans="1:27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  <c r="AA400" s="40"/>
    </row>
    <row r="401" spans="1:27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  <c r="AA401" s="40"/>
    </row>
    <row r="402" spans="1:27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  <c r="AA402" s="40"/>
    </row>
    <row r="403" spans="1:27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  <c r="AA403" s="40"/>
    </row>
    <row r="404" spans="1:27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  <c r="AA404" s="40"/>
    </row>
    <row r="405" spans="1:27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  <c r="AA405" s="40"/>
    </row>
    <row r="406" spans="1:27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  <c r="AA406" s="40"/>
    </row>
    <row r="407" spans="1:27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  <c r="AA407" s="40"/>
    </row>
    <row r="408" spans="1:27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  <c r="AA408" s="40"/>
    </row>
    <row r="409" spans="1:27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  <c r="AA409" s="40"/>
    </row>
    <row r="410" spans="1:27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  <c r="AA410" s="40"/>
    </row>
    <row r="411" spans="1:27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  <c r="AA411" s="40"/>
    </row>
    <row r="412" spans="1:27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  <c r="AA412" s="40"/>
    </row>
    <row r="413" spans="1:27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  <c r="AA413" s="40"/>
    </row>
    <row r="414" spans="1:27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  <c r="AA414" s="40"/>
    </row>
    <row r="415" spans="1:27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  <c r="AA415" s="40"/>
    </row>
    <row r="416" spans="1:27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  <c r="AA416" s="40"/>
    </row>
    <row r="417" spans="1:27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  <c r="AA417" s="40"/>
    </row>
    <row r="418" spans="1:27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  <c r="AA418" s="40"/>
    </row>
    <row r="419" spans="1:27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  <c r="AA419" s="40"/>
    </row>
    <row r="420" spans="1:27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  <c r="AA420" s="40"/>
    </row>
    <row r="421" spans="1:27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  <c r="AA421" s="40"/>
    </row>
    <row r="422" spans="1:27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  <c r="AA422" s="40"/>
    </row>
    <row r="423" spans="1:27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  <c r="AA423" s="40"/>
    </row>
    <row r="424" spans="1:27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  <c r="AA424" s="40"/>
    </row>
    <row r="425" spans="1:27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  <c r="AA425" s="40"/>
    </row>
    <row r="426" spans="1:27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  <c r="AA426" s="40"/>
    </row>
    <row r="427" spans="1:27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  <c r="AA427" s="40"/>
    </row>
    <row r="428" spans="1:27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  <c r="AA428" s="40"/>
    </row>
    <row r="429" spans="1:27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  <c r="AA429" s="40"/>
    </row>
    <row r="430" spans="1:27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  <c r="AA430" s="40"/>
    </row>
    <row r="431" spans="1:27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  <c r="AA431" s="40"/>
    </row>
    <row r="432" spans="1:27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  <c r="AA432" s="40"/>
    </row>
    <row r="433" spans="1:27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  <c r="AA433" s="40"/>
    </row>
    <row r="434" spans="1:27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  <c r="AA434" s="40"/>
    </row>
    <row r="435" spans="1:27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  <c r="AA435" s="40"/>
    </row>
    <row r="436" spans="1:27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  <c r="AA436" s="40"/>
    </row>
    <row r="437" spans="1:27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  <c r="AA437" s="40"/>
    </row>
    <row r="438" spans="1:27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  <c r="AA438" s="40"/>
    </row>
    <row r="439" spans="1:27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  <c r="AA439" s="40"/>
    </row>
    <row r="440" spans="1:27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  <c r="AA440" s="40"/>
    </row>
    <row r="441" spans="1:27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  <c r="AA441" s="40"/>
    </row>
    <row r="442" spans="1:27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  <c r="AA442" s="40"/>
    </row>
    <row r="443" spans="1:27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  <c r="AA443" s="40"/>
    </row>
    <row r="444" spans="1:27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  <c r="AA444" s="40"/>
    </row>
    <row r="445" spans="1:27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  <c r="AA445" s="40"/>
    </row>
    <row r="446" spans="1:27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  <c r="AA446" s="40"/>
    </row>
    <row r="447" spans="1:27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  <c r="AA447" s="40"/>
    </row>
    <row r="448" spans="1:27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  <c r="AA448" s="40"/>
    </row>
    <row r="449" spans="1:27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  <c r="AA449" s="40"/>
    </row>
    <row r="450" spans="1:27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  <c r="AA450" s="40"/>
    </row>
    <row r="451" spans="1:27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  <c r="AA451" s="40"/>
    </row>
    <row r="452" spans="1:27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  <c r="AA452" s="40"/>
    </row>
    <row r="453" spans="1:27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  <c r="AA453" s="40"/>
    </row>
    <row r="454" spans="1:27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  <c r="AA454" s="40"/>
    </row>
    <row r="455" spans="1:27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  <c r="AA455" s="40"/>
    </row>
    <row r="456" spans="1:27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  <c r="AA456" s="40"/>
    </row>
    <row r="457" spans="1:27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  <c r="AA457" s="40"/>
    </row>
    <row r="458" spans="1:27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  <c r="AA458" s="40"/>
    </row>
    <row r="459" spans="1:27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  <c r="AA459" s="40"/>
    </row>
    <row r="460" spans="1:27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  <c r="AA460" s="40"/>
    </row>
    <row r="461" spans="1:27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  <c r="AA461" s="40"/>
    </row>
    <row r="462" spans="1:27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  <c r="AA462" s="40"/>
    </row>
    <row r="463" spans="1:27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  <c r="AA463" s="40"/>
    </row>
    <row r="464" spans="1:27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  <c r="AA464" s="40"/>
    </row>
    <row r="465" spans="1:27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  <c r="AA465" s="40"/>
    </row>
    <row r="466" spans="1:27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  <c r="AA466" s="40"/>
    </row>
    <row r="467" spans="1:27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  <c r="AA467" s="40"/>
    </row>
    <row r="468" spans="1:27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  <c r="AA468" s="40"/>
    </row>
    <row r="469" spans="1:27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  <c r="AA469" s="40"/>
    </row>
    <row r="470" spans="1:27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  <c r="AA470" s="40"/>
    </row>
    <row r="471" spans="1:27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  <c r="AA471" s="40"/>
    </row>
    <row r="472" spans="1:27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  <c r="AA472" s="40"/>
    </row>
    <row r="473" spans="1:27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  <c r="AA473" s="40"/>
    </row>
    <row r="474" spans="1:27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  <c r="AA474" s="40"/>
    </row>
    <row r="475" spans="1:27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  <c r="AA475" s="40"/>
    </row>
    <row r="476" spans="1:27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  <c r="AA476" s="40"/>
    </row>
    <row r="477" spans="1:27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  <c r="AA477" s="40"/>
    </row>
    <row r="478" spans="1:27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  <c r="AA478" s="40"/>
    </row>
    <row r="479" spans="1:27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  <c r="AA479" s="40"/>
    </row>
    <row r="480" spans="1:27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  <c r="AA480" s="40"/>
    </row>
    <row r="481" spans="1:27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  <c r="AA481" s="40"/>
    </row>
    <row r="482" spans="1:27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  <c r="AA482" s="40"/>
    </row>
    <row r="483" spans="1:27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  <c r="AA483" s="40"/>
    </row>
    <row r="484" spans="1:27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  <c r="AA484" s="40"/>
    </row>
    <row r="485" spans="1:27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  <c r="AA485" s="40"/>
    </row>
    <row r="486" spans="1:27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  <c r="AA486" s="40"/>
    </row>
    <row r="487" spans="1:27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  <c r="AA487" s="40"/>
    </row>
    <row r="488" spans="1:27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  <c r="AA488" s="40"/>
    </row>
    <row r="489" spans="1:27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  <c r="AA489" s="40"/>
    </row>
    <row r="490" spans="1:27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  <c r="AA490" s="40"/>
    </row>
    <row r="491" spans="1:27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  <c r="AA491" s="40"/>
    </row>
    <row r="492" spans="1:27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  <c r="AA492" s="40"/>
    </row>
    <row r="493" spans="1:27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  <c r="AA493" s="40"/>
    </row>
    <row r="494" spans="1:27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  <c r="AA494" s="40"/>
    </row>
    <row r="495" spans="1:27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  <c r="AA495" s="40"/>
    </row>
    <row r="496" spans="1:27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  <c r="AA496" s="40"/>
    </row>
    <row r="497" spans="1:27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  <c r="AA497" s="40"/>
    </row>
    <row r="498" spans="1:27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  <c r="AA498" s="40"/>
    </row>
    <row r="499" spans="1:27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  <c r="AA499" s="40"/>
    </row>
    <row r="500" spans="1:27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  <c r="AA500" s="40"/>
    </row>
    <row r="501" spans="1:27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  <c r="AA501" s="40"/>
    </row>
    <row r="502" spans="1:27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  <c r="AA502" s="40"/>
    </row>
    <row r="503" spans="1:27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  <c r="AA503" s="40"/>
    </row>
    <row r="504" spans="1:27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  <c r="AA504" s="40"/>
    </row>
    <row r="505" spans="1:27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  <c r="AA505" s="40"/>
    </row>
    <row r="506" spans="1:27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  <c r="AA506" s="40"/>
    </row>
    <row r="507" spans="1:27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  <c r="AA507" s="40"/>
    </row>
    <row r="508" spans="1:27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  <c r="AA508" s="40"/>
    </row>
    <row r="509" spans="1:27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  <c r="AA509" s="40"/>
    </row>
    <row r="510" spans="1:27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  <c r="AA510" s="40"/>
    </row>
    <row r="511" spans="1:27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  <c r="AA511" s="40"/>
    </row>
    <row r="512" spans="1:27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  <c r="AA512" s="40"/>
    </row>
    <row r="513" spans="1:27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  <c r="AA513" s="40"/>
    </row>
    <row r="514" spans="1:27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  <c r="AA514" s="40"/>
    </row>
    <row r="515" spans="1:27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  <c r="AA515" s="40"/>
    </row>
    <row r="516" spans="1:27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  <c r="AA516" s="40"/>
    </row>
    <row r="517" spans="1:27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  <c r="AA517" s="40"/>
    </row>
    <row r="518" spans="1:27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  <c r="AA518" s="40"/>
    </row>
    <row r="519" spans="1:27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  <c r="AA519" s="40"/>
    </row>
    <row r="520" spans="1:27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  <c r="AA520" s="40"/>
    </row>
    <row r="521" spans="1:27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  <c r="AA521" s="40"/>
    </row>
    <row r="522" spans="1:27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  <c r="AA522" s="40"/>
    </row>
    <row r="523" spans="1:27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  <c r="AA523" s="40"/>
    </row>
    <row r="524" spans="1:27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  <c r="AA524" s="40"/>
    </row>
    <row r="525" spans="1:27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  <c r="AA525" s="40"/>
    </row>
    <row r="526" spans="1:27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  <c r="AA526" s="40"/>
    </row>
    <row r="527" spans="1:27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  <c r="AA527" s="40"/>
    </row>
    <row r="528" spans="1:27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  <c r="AA528" s="40"/>
    </row>
    <row r="529" spans="1:27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  <c r="AA529" s="40"/>
    </row>
    <row r="530" spans="1:27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  <c r="AA530" s="40"/>
    </row>
    <row r="531" spans="1:27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  <c r="AA531" s="40"/>
    </row>
    <row r="532" spans="1:27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  <c r="AA532" s="40"/>
    </row>
    <row r="533" spans="1:27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  <c r="AA533" s="40"/>
    </row>
    <row r="534" spans="1:27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  <c r="AA534" s="40"/>
    </row>
    <row r="535" spans="1:27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  <c r="AA535" s="40"/>
    </row>
    <row r="536" spans="1:27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  <c r="AA536" s="40"/>
    </row>
    <row r="537" spans="1:27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  <c r="AA537" s="40"/>
    </row>
    <row r="538" spans="1:27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  <c r="AA538" s="40"/>
    </row>
    <row r="539" spans="1:27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  <c r="AA539" s="40"/>
    </row>
    <row r="540" spans="1:27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  <c r="AA540" s="40"/>
    </row>
    <row r="541" spans="1:27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  <c r="AA541" s="40"/>
    </row>
    <row r="542" spans="1:27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  <c r="AA542" s="40"/>
    </row>
    <row r="543" spans="1:27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  <c r="AA543" s="40"/>
    </row>
    <row r="544" spans="1:27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  <c r="AA544" s="40"/>
    </row>
    <row r="545" spans="1:27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  <c r="AA545" s="40"/>
    </row>
    <row r="546" spans="1:27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  <c r="AA546" s="40"/>
    </row>
    <row r="547" spans="1:27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  <c r="AA547" s="40"/>
    </row>
    <row r="548" spans="1:27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  <c r="AA548" s="40"/>
    </row>
    <row r="549" spans="1:27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  <c r="AA549" s="40"/>
    </row>
    <row r="550" spans="1:27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  <c r="AA550" s="40"/>
    </row>
    <row r="551" spans="1:27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  <c r="AA551" s="40"/>
    </row>
    <row r="552" spans="1:27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  <c r="AA552" s="40"/>
    </row>
    <row r="553" spans="1:27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  <c r="AA553" s="40"/>
    </row>
    <row r="554" spans="1:27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  <c r="AA554" s="40"/>
    </row>
    <row r="555" spans="1:27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  <c r="AA555" s="40"/>
    </row>
    <row r="556" spans="1:27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  <c r="AA556" s="40"/>
    </row>
    <row r="557" spans="1:27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  <c r="AA557" s="40"/>
    </row>
    <row r="558" spans="1:27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  <c r="AA558" s="40"/>
    </row>
    <row r="559" spans="1:27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  <c r="AA559" s="40"/>
    </row>
    <row r="560" spans="1:27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  <c r="AA560" s="40"/>
    </row>
    <row r="561" spans="1:27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  <c r="AA561" s="40"/>
    </row>
    <row r="562" spans="1:27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  <c r="AA562" s="40"/>
    </row>
    <row r="563" spans="1:27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  <c r="AA563" s="40"/>
    </row>
    <row r="564" spans="1:27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  <c r="AA564" s="40"/>
    </row>
    <row r="565" spans="1:27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  <c r="AA565" s="40"/>
    </row>
    <row r="566" spans="1:27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  <c r="AA566" s="40"/>
    </row>
    <row r="567" spans="1:27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  <c r="AA567" s="40"/>
    </row>
    <row r="568" spans="1:27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  <c r="AA568" s="40"/>
    </row>
    <row r="569" spans="1:27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  <c r="AA569" s="40"/>
    </row>
    <row r="570" spans="1:27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  <c r="AA570" s="40"/>
    </row>
    <row r="571" spans="1:27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  <c r="AA571" s="40"/>
    </row>
    <row r="572" spans="1:27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  <c r="AA572" s="40"/>
    </row>
    <row r="573" spans="1:27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  <c r="AA573" s="40"/>
    </row>
    <row r="574" spans="1:27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  <c r="AA574" s="40"/>
    </row>
    <row r="575" spans="1:27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  <c r="AA575" s="40"/>
    </row>
    <row r="576" spans="1:27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  <c r="AA576" s="40"/>
    </row>
    <row r="577" spans="1:27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  <c r="AA577" s="40"/>
    </row>
    <row r="578" spans="1:27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  <c r="AA578" s="40"/>
    </row>
    <row r="579" spans="1:27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  <c r="AA579" s="40"/>
    </row>
    <row r="580" spans="1:27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  <c r="AA580" s="40"/>
    </row>
    <row r="581" spans="1:27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  <c r="AA581" s="40"/>
    </row>
    <row r="582" spans="1:27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  <c r="AA582" s="40"/>
    </row>
    <row r="583" spans="1:27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  <c r="AA583" s="40"/>
    </row>
    <row r="584" spans="1:27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  <c r="AA584" s="40"/>
    </row>
    <row r="585" spans="1:27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  <c r="AA585" s="40"/>
    </row>
    <row r="586" spans="1:27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  <c r="AA586" s="40"/>
    </row>
    <row r="587" spans="1:27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  <c r="AA587" s="40"/>
    </row>
    <row r="588" spans="1:27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  <c r="AA588" s="40"/>
    </row>
    <row r="589" spans="1:27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  <c r="AA589" s="40"/>
    </row>
    <row r="590" spans="1:27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  <c r="AA590" s="40"/>
    </row>
    <row r="591" spans="1:27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  <c r="AA591" s="40"/>
    </row>
    <row r="592" spans="1:27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  <c r="AA592" s="40"/>
    </row>
    <row r="593" spans="1:27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  <c r="AA593" s="40"/>
    </row>
    <row r="594" spans="1:27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  <c r="AA594" s="40"/>
    </row>
    <row r="595" spans="1:27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  <c r="AA595" s="40"/>
    </row>
    <row r="596" spans="1:27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  <c r="AA596" s="40"/>
    </row>
    <row r="597" spans="1:27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  <c r="AA597" s="40"/>
    </row>
    <row r="598" spans="1:27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  <c r="AA598" s="40"/>
    </row>
    <row r="599" spans="1:27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  <c r="AA599" s="40"/>
    </row>
    <row r="600" spans="1:27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  <c r="AA600" s="40"/>
    </row>
    <row r="601" spans="1:27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  <c r="AA601" s="40"/>
    </row>
    <row r="602" spans="1:27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  <c r="AA602" s="40"/>
    </row>
    <row r="603" spans="1:27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  <c r="AA603" s="40"/>
    </row>
    <row r="604" spans="1:27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  <c r="AA604" s="40"/>
    </row>
    <row r="605" spans="1:27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  <c r="AA605" s="40"/>
    </row>
    <row r="606" spans="1:27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  <c r="AA606" s="40"/>
    </row>
    <row r="607" spans="1:27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  <c r="AA607" s="40"/>
    </row>
    <row r="608" spans="1:27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  <c r="AA608" s="40"/>
    </row>
    <row r="609" spans="1:27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  <c r="AA609" s="40"/>
    </row>
    <row r="610" spans="1:27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  <c r="AA610" s="40"/>
    </row>
    <row r="611" spans="1:27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  <c r="AA611" s="40"/>
    </row>
    <row r="612" spans="1:27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  <c r="AA612" s="40"/>
    </row>
    <row r="613" spans="1:27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  <c r="AA613" s="40"/>
    </row>
    <row r="614" spans="1:27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  <c r="AA614" s="40"/>
    </row>
    <row r="615" spans="1:27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  <c r="AA615" s="40"/>
    </row>
    <row r="616" spans="1:27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  <c r="AA616" s="40"/>
    </row>
    <row r="617" spans="1:27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  <c r="AA617" s="40"/>
    </row>
    <row r="618" spans="1:27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  <c r="AA618" s="40"/>
    </row>
    <row r="619" spans="1:27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  <c r="AA619" s="40"/>
    </row>
    <row r="620" spans="1:27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  <c r="AA620" s="40"/>
    </row>
    <row r="621" spans="1:27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  <c r="AA621" s="40"/>
    </row>
    <row r="622" spans="1:27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  <c r="AA622" s="40"/>
    </row>
    <row r="623" spans="1:27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  <c r="AA623" s="40"/>
    </row>
    <row r="624" spans="1:27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  <c r="AA624" s="40"/>
    </row>
    <row r="625" spans="1:27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  <c r="AA625" s="40"/>
    </row>
    <row r="626" spans="1:27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  <c r="AA626" s="40"/>
    </row>
    <row r="627" spans="1:27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  <c r="AA627" s="40"/>
    </row>
    <row r="628" spans="1:27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  <c r="AA628" s="40"/>
    </row>
    <row r="629" spans="1:27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  <c r="AA629" s="40"/>
    </row>
    <row r="630" spans="1:27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  <c r="AA630" s="40"/>
    </row>
    <row r="631" spans="1:27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  <c r="AA631" s="40"/>
    </row>
    <row r="632" spans="1:27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  <c r="AA632" s="40"/>
    </row>
    <row r="633" spans="1:27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  <c r="AA633" s="40"/>
    </row>
    <row r="634" spans="1:27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  <c r="AA634" s="40"/>
    </row>
    <row r="635" spans="1:27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  <c r="AA635" s="40"/>
    </row>
    <row r="636" spans="1:27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  <c r="AA636" s="40"/>
    </row>
    <row r="637" spans="1:27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  <c r="AA637" s="40"/>
    </row>
    <row r="638" spans="1:27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  <c r="AA638" s="40"/>
    </row>
    <row r="639" spans="1:27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  <c r="AA639" s="40"/>
    </row>
    <row r="640" spans="1:27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  <c r="AA640" s="40"/>
    </row>
    <row r="641" spans="1:27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  <c r="AA641" s="40"/>
    </row>
    <row r="642" spans="1:27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  <c r="AA642" s="40"/>
    </row>
    <row r="643" spans="1:27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  <c r="AA643" s="40"/>
    </row>
    <row r="644" spans="1:27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  <c r="AA644" s="40"/>
    </row>
    <row r="645" spans="1:27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  <c r="AA645" s="40"/>
    </row>
    <row r="646" spans="1:27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  <c r="AA646" s="40"/>
    </row>
    <row r="647" spans="1:27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  <c r="AA647" s="40"/>
    </row>
    <row r="648" spans="1:27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  <c r="AA648" s="40"/>
    </row>
    <row r="649" spans="1:27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  <c r="AA649" s="40"/>
    </row>
    <row r="650" spans="1:27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  <c r="AA650" s="40"/>
    </row>
    <row r="651" spans="1:27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  <c r="AA651" s="40"/>
    </row>
    <row r="652" spans="1:27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  <c r="AA652" s="40"/>
    </row>
    <row r="653" spans="1:27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  <c r="AA653" s="40"/>
    </row>
    <row r="654" spans="1:27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  <c r="AA654" s="40"/>
    </row>
    <row r="655" spans="1:27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  <c r="AA655" s="40"/>
    </row>
    <row r="656" spans="1:27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  <c r="AA656" s="40"/>
    </row>
    <row r="657" spans="1:27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  <c r="AA657" s="40"/>
    </row>
    <row r="658" spans="1:27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  <c r="AA658" s="40"/>
    </row>
    <row r="659" spans="1:27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  <c r="AA659" s="40"/>
    </row>
    <row r="660" spans="1:27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  <c r="AA660" s="40"/>
    </row>
    <row r="661" spans="1:27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  <c r="AA661" s="40"/>
    </row>
    <row r="662" spans="1:27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  <c r="AA662" s="40"/>
    </row>
    <row r="663" spans="1:27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  <c r="AA663" s="40"/>
    </row>
    <row r="664" spans="1:27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  <c r="AA664" s="40"/>
    </row>
    <row r="665" spans="1:27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  <c r="AA665" s="40"/>
    </row>
    <row r="666" spans="1:27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  <c r="AA666" s="40"/>
    </row>
    <row r="667" spans="1:27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  <c r="AA667" s="40"/>
    </row>
    <row r="668" spans="1:27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  <c r="AA668" s="40"/>
    </row>
    <row r="669" spans="1:27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  <c r="AA669" s="40"/>
    </row>
    <row r="670" spans="1:27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  <c r="AA670" s="40"/>
    </row>
    <row r="671" spans="1:27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  <c r="AA671" s="40"/>
    </row>
    <row r="672" spans="1:27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  <c r="AA672" s="40"/>
    </row>
    <row r="673" spans="1:27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  <c r="AA673" s="40"/>
    </row>
    <row r="674" spans="1:27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  <c r="AA674" s="40"/>
    </row>
    <row r="675" spans="1:27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  <c r="AA675" s="40"/>
    </row>
    <row r="676" spans="1:27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  <c r="AA676" s="40"/>
    </row>
    <row r="677" spans="1:27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  <c r="AA677" s="40"/>
    </row>
    <row r="678" spans="1:27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  <c r="AA678" s="40"/>
    </row>
    <row r="679" spans="1:27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  <c r="AA679" s="40"/>
    </row>
    <row r="680" spans="1:27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  <c r="AA680" s="40"/>
    </row>
    <row r="681" spans="1:27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  <c r="AA681" s="40"/>
    </row>
    <row r="682" spans="1:27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  <c r="AA682" s="40"/>
    </row>
    <row r="683" spans="1:27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  <c r="AA683" s="40"/>
    </row>
    <row r="684" spans="1:27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  <c r="AA684" s="40"/>
    </row>
    <row r="685" spans="1:27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  <c r="AA685" s="40"/>
    </row>
    <row r="686" spans="1:27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  <c r="AA686" s="40"/>
    </row>
    <row r="687" spans="1:27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  <c r="AA687" s="40"/>
    </row>
    <row r="688" spans="1:27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  <c r="AA688" s="40"/>
    </row>
    <row r="689" spans="1:27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  <c r="AA689" s="40"/>
    </row>
    <row r="690" spans="1:27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  <c r="AA690" s="40"/>
    </row>
    <row r="691" spans="1:27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  <c r="AA691" s="40"/>
    </row>
    <row r="692" spans="1:27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  <c r="AA692" s="40"/>
    </row>
    <row r="693" spans="1:27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  <c r="AA693" s="40"/>
    </row>
    <row r="694" spans="1:27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  <c r="AA694" s="40"/>
    </row>
    <row r="695" spans="1:27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  <c r="AA695" s="40"/>
    </row>
    <row r="696" spans="1:27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  <c r="AA696" s="40"/>
    </row>
    <row r="697" spans="1:27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  <c r="AA697" s="40"/>
    </row>
    <row r="698" spans="1:27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  <c r="AA698" s="40"/>
    </row>
    <row r="699" spans="1:27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  <c r="AA699" s="40"/>
    </row>
    <row r="700" spans="1:27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  <c r="AA700" s="40"/>
    </row>
    <row r="701" spans="1:27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  <c r="AA701" s="40"/>
    </row>
    <row r="702" spans="1:27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  <c r="AA702" s="40"/>
    </row>
    <row r="703" spans="1:27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  <c r="AA703" s="40"/>
    </row>
    <row r="704" spans="1:27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  <c r="AA704" s="40"/>
    </row>
    <row r="705" spans="1:27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  <c r="AA705" s="40"/>
    </row>
    <row r="706" spans="1:27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  <c r="AA706" s="40"/>
    </row>
    <row r="707" spans="1:27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  <c r="AA707" s="40"/>
    </row>
    <row r="708" spans="1:27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  <c r="AA708" s="40"/>
    </row>
    <row r="709" spans="1:27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  <c r="AA709" s="40"/>
    </row>
    <row r="710" spans="1:27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  <c r="AA710" s="40"/>
    </row>
    <row r="711" spans="1:27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  <c r="AA711" s="40"/>
    </row>
    <row r="712" spans="1:27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  <c r="AA712" s="40"/>
    </row>
    <row r="713" spans="1:27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  <c r="AA713" s="40"/>
    </row>
    <row r="714" spans="1:27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  <c r="AA714" s="40"/>
    </row>
    <row r="715" spans="1:27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  <c r="AA715" s="40"/>
    </row>
    <row r="716" spans="1:27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  <c r="AA716" s="40"/>
    </row>
    <row r="717" spans="1:27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  <c r="AA717" s="40"/>
    </row>
    <row r="718" spans="1:27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  <c r="AA718" s="40"/>
    </row>
    <row r="719" spans="1:27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  <c r="AA719" s="40"/>
    </row>
    <row r="720" spans="1:27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  <c r="AA720" s="40"/>
    </row>
    <row r="721" spans="1:27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  <c r="AA721" s="40"/>
    </row>
    <row r="722" spans="1:27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  <c r="AA722" s="40"/>
    </row>
    <row r="723" spans="1:27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  <c r="AA723" s="40"/>
    </row>
    <row r="724" spans="1:27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  <c r="AA724" s="40"/>
    </row>
    <row r="725" spans="1:27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  <c r="AA725" s="40"/>
    </row>
    <row r="726" spans="1:27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  <c r="AA726" s="40"/>
    </row>
    <row r="727" spans="1:27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  <c r="AA727" s="40"/>
    </row>
    <row r="728" spans="1:27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  <c r="AA728" s="40"/>
    </row>
    <row r="729" spans="1:27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  <c r="AA729" s="40"/>
    </row>
    <row r="730" spans="1:27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  <c r="AA730" s="40"/>
    </row>
    <row r="731" spans="1:27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  <c r="AA731" s="40"/>
    </row>
    <row r="732" spans="1:27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  <c r="AA732" s="40"/>
    </row>
    <row r="733" spans="1:27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  <c r="AA733" s="40"/>
    </row>
    <row r="734" spans="1:27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  <c r="AA734" s="40"/>
    </row>
    <row r="735" spans="1:27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  <c r="AA735" s="40"/>
    </row>
    <row r="736" spans="1:27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  <c r="AA736" s="40"/>
    </row>
    <row r="737" spans="1:27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  <c r="AA737" s="40"/>
    </row>
    <row r="738" spans="1:27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  <c r="AA738" s="40"/>
    </row>
    <row r="739" spans="1:27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  <c r="AA739" s="40"/>
    </row>
    <row r="740" spans="1:27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  <c r="AA740" s="40"/>
    </row>
    <row r="741" spans="1:27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  <c r="AA741" s="40"/>
    </row>
    <row r="742" spans="1:27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  <c r="AA742" s="40"/>
    </row>
    <row r="743" spans="1:27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  <c r="AA743" s="40"/>
    </row>
    <row r="744" spans="1:27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  <c r="AA744" s="40"/>
    </row>
    <row r="745" spans="1:27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  <c r="AA745" s="40"/>
    </row>
    <row r="746" spans="1:27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  <c r="AA746" s="40"/>
    </row>
    <row r="747" spans="1:27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  <c r="AA747" s="40"/>
    </row>
    <row r="748" spans="1:27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  <c r="AA748" s="40"/>
    </row>
    <row r="749" spans="1:27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  <c r="AA749" s="40"/>
    </row>
    <row r="750" spans="1:27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  <c r="AA750" s="40"/>
    </row>
    <row r="751" spans="1:27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  <c r="AA751" s="40"/>
    </row>
    <row r="752" spans="1:27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  <c r="AA752" s="40"/>
    </row>
    <row r="753" spans="1:27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  <c r="AA753" s="40"/>
    </row>
    <row r="754" spans="1:27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  <c r="AA754" s="40"/>
    </row>
    <row r="755" spans="1:27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  <c r="AA755" s="40"/>
    </row>
    <row r="756" spans="1:27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  <c r="AA756" s="40"/>
    </row>
    <row r="757" spans="1:27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  <c r="AA757" s="40"/>
    </row>
    <row r="758" spans="1:27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  <c r="AA758" s="40"/>
    </row>
    <row r="759" spans="1:27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  <c r="AA759" s="40"/>
    </row>
    <row r="760" spans="1:27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  <c r="AA760" s="40"/>
    </row>
    <row r="761" spans="1:27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  <c r="AA761" s="40"/>
    </row>
    <row r="762" spans="1:27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  <c r="AA762" s="40"/>
    </row>
    <row r="763" spans="1:27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  <c r="AA763" s="40"/>
    </row>
    <row r="764" spans="1:27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  <c r="AA764" s="40"/>
    </row>
    <row r="765" spans="1:27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  <c r="AA765" s="40"/>
    </row>
    <row r="766" spans="1:27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  <c r="AA766" s="40"/>
    </row>
    <row r="767" spans="1:27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  <c r="AA767" s="40"/>
    </row>
    <row r="768" spans="1:27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  <c r="AA768" s="40"/>
    </row>
    <row r="769" spans="1:27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  <c r="AA769" s="40"/>
    </row>
    <row r="770" spans="1:27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  <c r="AA770" s="40"/>
    </row>
    <row r="771" spans="1:27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  <c r="AA771" s="40"/>
    </row>
    <row r="772" spans="1:27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  <c r="AA772" s="40"/>
    </row>
    <row r="773" spans="1:27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  <c r="AA773" s="40"/>
    </row>
    <row r="774" spans="1:27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  <c r="AA774" s="40"/>
    </row>
    <row r="775" spans="1:27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  <c r="AA775" s="40"/>
    </row>
    <row r="776" spans="1:27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  <c r="AA776" s="40"/>
    </row>
    <row r="777" spans="1:27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  <c r="AA777" s="40"/>
    </row>
    <row r="778" spans="1:27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  <c r="AA778" s="40"/>
    </row>
    <row r="779" spans="1:27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  <c r="AA779" s="40"/>
    </row>
    <row r="780" spans="1:27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  <c r="AA780" s="40"/>
    </row>
    <row r="781" spans="1:27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  <c r="AA781" s="40"/>
    </row>
    <row r="782" spans="1:27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  <c r="AA782" s="40"/>
    </row>
    <row r="783" spans="1:27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  <c r="AA783" s="40"/>
    </row>
    <row r="784" spans="1:27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  <c r="AA784" s="40"/>
    </row>
    <row r="785" spans="1:27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  <c r="AA785" s="40"/>
    </row>
    <row r="786" spans="1:27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  <c r="AA786" s="40"/>
    </row>
    <row r="787" spans="1:27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  <c r="AA787" s="40"/>
    </row>
    <row r="788" spans="1:27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  <c r="AA788" s="40"/>
    </row>
    <row r="789" spans="1:27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  <c r="AA789" s="40"/>
    </row>
    <row r="790" spans="1:27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  <c r="AA790" s="40"/>
    </row>
    <row r="791" spans="1:27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  <c r="AA791" s="40"/>
    </row>
    <row r="792" spans="1:27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  <c r="AA792" s="40"/>
    </row>
    <row r="793" spans="1:27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  <c r="AA793" s="40"/>
    </row>
    <row r="794" spans="1:27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  <c r="AA794" s="40"/>
    </row>
    <row r="795" spans="1:27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  <c r="AA795" s="40"/>
    </row>
    <row r="796" spans="1:27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  <c r="AA796" s="40"/>
    </row>
    <row r="797" spans="1:27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  <c r="AA797" s="40"/>
    </row>
    <row r="798" spans="1:27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  <c r="AA798" s="40"/>
    </row>
    <row r="799" spans="1:27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  <c r="AA799" s="40"/>
    </row>
    <row r="800" spans="1:27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  <c r="AA800" s="40"/>
    </row>
    <row r="801" spans="1:27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  <c r="AA801" s="40"/>
    </row>
    <row r="802" spans="1:27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  <c r="AA802" s="40"/>
    </row>
    <row r="803" spans="1:27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  <c r="AA803" s="40"/>
    </row>
    <row r="804" spans="1:27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  <c r="AA804" s="40"/>
    </row>
    <row r="805" spans="1:27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  <c r="AA805" s="40"/>
    </row>
    <row r="806" spans="1:27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  <c r="AA806" s="40"/>
    </row>
    <row r="807" spans="1:27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  <c r="AA807" s="40"/>
    </row>
    <row r="808" spans="1:27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  <c r="AA808" s="40"/>
    </row>
    <row r="809" spans="1:27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  <c r="AA809" s="40"/>
    </row>
    <row r="810" spans="1:27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  <c r="AA810" s="40"/>
    </row>
    <row r="811" spans="1:27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  <c r="AA811" s="40"/>
    </row>
    <row r="812" spans="1:27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  <c r="AA812" s="40"/>
    </row>
    <row r="813" spans="1:27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  <c r="AA813" s="40"/>
    </row>
    <row r="814" spans="1:27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  <c r="AA814" s="40"/>
    </row>
    <row r="815" spans="1:27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  <c r="AA815" s="40"/>
    </row>
    <row r="816" spans="1:27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  <c r="AA816" s="40"/>
    </row>
    <row r="817" spans="1:27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  <c r="AA817" s="40"/>
    </row>
    <row r="818" spans="1:27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  <c r="AA818" s="40"/>
    </row>
    <row r="819" spans="1:27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  <c r="AA819" s="40"/>
    </row>
    <row r="820" spans="1:27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  <c r="AA820" s="40"/>
    </row>
    <row r="821" spans="1:27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  <c r="AA821" s="40"/>
    </row>
    <row r="822" spans="1:27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  <c r="AA822" s="40"/>
    </row>
    <row r="823" spans="1:27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  <c r="AA823" s="40"/>
    </row>
    <row r="824" spans="1:27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  <c r="AA824" s="40"/>
    </row>
    <row r="825" spans="1:27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  <c r="AA825" s="40"/>
    </row>
    <row r="826" spans="1:27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  <c r="AA826" s="40"/>
    </row>
    <row r="827" spans="1:27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  <c r="AA827" s="40"/>
    </row>
    <row r="828" spans="1:27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  <c r="AA828" s="40"/>
    </row>
    <row r="829" spans="1:27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  <c r="AA829" s="40"/>
    </row>
    <row r="830" spans="1:27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  <c r="AA830" s="40"/>
    </row>
    <row r="831" spans="1:27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  <c r="AA831" s="40"/>
    </row>
    <row r="832" spans="1:27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  <c r="AA832" s="40"/>
    </row>
    <row r="833" spans="1:27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  <c r="AA833" s="40"/>
    </row>
    <row r="834" spans="1:27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  <c r="AA834" s="40"/>
    </row>
    <row r="835" spans="1:27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  <c r="AA835" s="40"/>
    </row>
    <row r="836" spans="1:27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  <c r="AA836" s="40"/>
    </row>
    <row r="837" spans="1:27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  <c r="AA837" s="40"/>
    </row>
    <row r="838" spans="1:27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  <c r="AA838" s="40"/>
    </row>
    <row r="839" spans="1:27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  <c r="AA839" s="40"/>
    </row>
    <row r="840" spans="1:27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  <c r="AA840" s="40"/>
    </row>
    <row r="841" spans="1:27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  <c r="AA841" s="40"/>
    </row>
    <row r="842" spans="1:27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  <c r="AA842" s="40"/>
    </row>
    <row r="843" spans="1:27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  <c r="AA843" s="40"/>
    </row>
    <row r="844" spans="1:27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  <c r="AA844" s="40"/>
    </row>
    <row r="845" spans="1:27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  <c r="AA845" s="40"/>
    </row>
    <row r="846" spans="1:27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  <c r="AA846" s="40"/>
    </row>
    <row r="847" spans="1:27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  <c r="AA847" s="40"/>
    </row>
    <row r="848" spans="1:27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  <c r="AA848" s="40"/>
    </row>
    <row r="849" spans="1:27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  <c r="AA849" s="40"/>
    </row>
    <row r="850" spans="1:27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  <c r="AA850" s="40"/>
    </row>
    <row r="851" spans="1:27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  <c r="AA851" s="40"/>
    </row>
    <row r="852" spans="1:27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  <c r="AA852" s="40"/>
    </row>
    <row r="853" spans="1:27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  <c r="AA853" s="40"/>
    </row>
    <row r="854" spans="1:27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  <c r="AA854" s="40"/>
    </row>
    <row r="855" spans="1:27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  <c r="AA855" s="40"/>
    </row>
    <row r="856" spans="1:27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  <c r="AA856" s="40"/>
    </row>
    <row r="857" spans="1:27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  <c r="AA857" s="40"/>
    </row>
    <row r="858" spans="1:27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  <c r="AA858" s="40"/>
    </row>
    <row r="859" spans="1:27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  <c r="AA859" s="40"/>
    </row>
    <row r="860" spans="1:27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  <c r="AA860" s="40"/>
    </row>
    <row r="861" spans="1:27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  <c r="AA861" s="40"/>
    </row>
    <row r="862" spans="1:27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  <c r="AA862" s="40"/>
    </row>
    <row r="863" spans="1:27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  <c r="AA863" s="40"/>
    </row>
    <row r="864" spans="1:27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  <c r="AA864" s="40"/>
    </row>
    <row r="865" spans="1:27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  <c r="AA865" s="40"/>
    </row>
    <row r="866" spans="1:27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  <c r="AA866" s="40"/>
    </row>
    <row r="867" spans="1:27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  <c r="AA867" s="40"/>
    </row>
    <row r="868" spans="1:27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  <c r="AA868" s="40"/>
    </row>
    <row r="869" spans="1:27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  <c r="AA869" s="40"/>
    </row>
    <row r="870" spans="1:27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  <c r="AA870" s="40"/>
    </row>
    <row r="871" spans="1:27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  <c r="AA871" s="40"/>
    </row>
    <row r="872" spans="1:27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  <c r="AA872" s="40"/>
    </row>
    <row r="873" spans="1:27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  <c r="AA873" s="40"/>
    </row>
    <row r="874" spans="1:27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  <c r="AA874" s="40"/>
    </row>
    <row r="875" spans="1:27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  <c r="AA875" s="40"/>
    </row>
    <row r="876" spans="1:27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  <c r="AA876" s="40"/>
    </row>
    <row r="877" spans="1:27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  <c r="AA877" s="40"/>
    </row>
    <row r="878" spans="1:27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  <c r="AA878" s="40"/>
    </row>
    <row r="879" spans="1:27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  <c r="AA879" s="40"/>
    </row>
    <row r="880" spans="1:27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  <c r="AA880" s="40"/>
    </row>
    <row r="881" spans="1:27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  <c r="AA881" s="40"/>
    </row>
    <row r="882" spans="1:27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  <c r="AA882" s="40"/>
    </row>
    <row r="883" spans="1:27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  <c r="AA883" s="40"/>
    </row>
    <row r="884" spans="1:27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  <c r="AA884" s="40"/>
    </row>
    <row r="885" spans="1:27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  <c r="AA885" s="40"/>
    </row>
    <row r="886" spans="1:27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  <c r="AA886" s="40"/>
    </row>
    <row r="887" spans="1:27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  <c r="AA887" s="40"/>
    </row>
    <row r="888" spans="1:27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  <c r="AA888" s="40"/>
    </row>
    <row r="889" spans="1:27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  <c r="AA889" s="40"/>
    </row>
    <row r="890" spans="1:27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  <c r="AA890" s="40"/>
    </row>
    <row r="891" spans="1:27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  <c r="AA891" s="40"/>
    </row>
    <row r="892" spans="1:27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  <c r="AA892" s="40"/>
    </row>
    <row r="893" spans="1:27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  <c r="AA893" s="40"/>
    </row>
    <row r="894" spans="1:27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  <c r="AA894" s="40"/>
    </row>
    <row r="895" spans="1:27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  <c r="AA895" s="40"/>
    </row>
    <row r="896" spans="1:27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  <c r="AA896" s="40"/>
    </row>
    <row r="897" spans="1:27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  <c r="AA897" s="40"/>
    </row>
    <row r="898" spans="1:27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  <c r="AA898" s="40"/>
    </row>
    <row r="899" spans="1:27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  <c r="AA899" s="40"/>
    </row>
    <row r="900" spans="1:27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  <c r="AA900" s="40"/>
    </row>
    <row r="901" spans="1:27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  <c r="AA901" s="40"/>
    </row>
    <row r="902" spans="1:27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  <c r="AA902" s="40"/>
    </row>
    <row r="903" spans="1:27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  <c r="AA903" s="40"/>
    </row>
    <row r="904" spans="1:27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  <c r="AA904" s="40"/>
    </row>
    <row r="905" spans="1:27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  <c r="AA905" s="40"/>
    </row>
    <row r="906" spans="1:27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  <c r="AA906" s="40"/>
    </row>
    <row r="907" spans="1:27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  <c r="AA907" s="40"/>
    </row>
    <row r="908" spans="1:27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  <c r="AA908" s="40"/>
    </row>
    <row r="909" spans="1:27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  <c r="AA909" s="40"/>
    </row>
    <row r="910" spans="1:27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  <c r="AA910" s="40"/>
    </row>
    <row r="911" spans="1:27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  <c r="AA911" s="40"/>
    </row>
    <row r="912" spans="1:27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  <c r="AA912" s="40"/>
    </row>
    <row r="913" spans="1:27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  <c r="AA913" s="40"/>
    </row>
    <row r="914" spans="1:27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  <c r="AA914" s="40"/>
    </row>
    <row r="915" spans="1:27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  <c r="AA915" s="40"/>
    </row>
    <row r="916" spans="1:27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  <c r="AA916" s="40"/>
    </row>
    <row r="917" spans="1:27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  <c r="AA917" s="40"/>
    </row>
    <row r="918" spans="1:27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  <c r="AA918" s="40"/>
    </row>
    <row r="919" spans="1:27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  <c r="AA919" s="40"/>
    </row>
    <row r="920" spans="1:27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  <c r="AA920" s="40"/>
    </row>
    <row r="921" spans="1:27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  <c r="AA921" s="40"/>
    </row>
    <row r="922" spans="1:27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  <c r="AA922" s="40"/>
    </row>
    <row r="923" spans="1:27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  <c r="AA923" s="40"/>
    </row>
    <row r="924" spans="1:27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  <c r="AA924" s="40"/>
    </row>
    <row r="925" spans="1:27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  <c r="AA925" s="40"/>
    </row>
    <row r="926" spans="1:27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  <c r="AA926" s="40"/>
    </row>
    <row r="927" spans="1:27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  <c r="AA927" s="40"/>
    </row>
    <row r="928" spans="1:27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  <c r="AA928" s="40"/>
    </row>
    <row r="929" spans="1:27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  <c r="AA929" s="40"/>
    </row>
    <row r="930" spans="1:27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  <c r="AA930" s="40"/>
    </row>
    <row r="931" spans="1:27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  <c r="AA931" s="40"/>
    </row>
    <row r="932" spans="1:27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  <c r="AA932" s="40"/>
    </row>
    <row r="933" spans="1:27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  <c r="AA933" s="40"/>
    </row>
    <row r="934" spans="1:27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  <c r="AA934" s="40"/>
    </row>
    <row r="935" spans="1:27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  <c r="AA935" s="40"/>
    </row>
    <row r="936" spans="1:27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  <c r="AA936" s="40"/>
    </row>
    <row r="937" spans="1:27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  <c r="AA937" s="40"/>
    </row>
    <row r="938" spans="1:27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  <c r="AA938" s="40"/>
    </row>
    <row r="939" spans="1:27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  <c r="AA939" s="40"/>
    </row>
    <row r="940" spans="1:27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  <c r="AA940" s="40"/>
    </row>
    <row r="941" spans="1:27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  <c r="AA941" s="40"/>
    </row>
    <row r="942" spans="1:27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  <c r="AA942" s="40"/>
    </row>
    <row r="943" spans="1:27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  <c r="AA943" s="40"/>
    </row>
    <row r="944" spans="1:27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  <c r="AA944" s="40"/>
    </row>
    <row r="945" spans="1:27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  <c r="AA945" s="40"/>
    </row>
    <row r="946" spans="1:27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  <c r="AA946" s="40"/>
    </row>
    <row r="947" spans="1:27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  <c r="AA947" s="40"/>
    </row>
    <row r="948" spans="1:27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  <c r="AA948" s="40"/>
    </row>
    <row r="949" spans="1:27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  <c r="AA949" s="40"/>
    </row>
    <row r="950" spans="1:27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  <c r="AA950" s="40"/>
    </row>
    <row r="951" spans="1:27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  <c r="AA951" s="40"/>
    </row>
    <row r="952" spans="1:27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  <c r="AA952" s="40"/>
    </row>
    <row r="953" spans="1:27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  <c r="AA953" s="40"/>
    </row>
    <row r="954" spans="1:27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  <c r="AA954" s="40"/>
    </row>
    <row r="955" spans="1:27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  <c r="AA955" s="40"/>
    </row>
    <row r="956" spans="1:27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  <c r="AA956" s="40"/>
    </row>
    <row r="957" spans="1:27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  <c r="AA957" s="40"/>
    </row>
    <row r="958" spans="1:27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  <c r="AA958" s="40"/>
    </row>
    <row r="959" spans="1:27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  <c r="AA959" s="40"/>
    </row>
    <row r="960" spans="1:27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  <c r="AA960" s="40"/>
    </row>
    <row r="961" spans="1:27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  <c r="AA961" s="40"/>
    </row>
    <row r="962" spans="1:27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  <c r="AA962" s="40"/>
    </row>
    <row r="963" spans="1:27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  <c r="AA963" s="40"/>
    </row>
    <row r="964" spans="1:27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  <c r="AA964" s="40"/>
    </row>
    <row r="965" spans="1:27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  <c r="AA965" s="40"/>
    </row>
    <row r="966" spans="1:27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  <c r="AA966" s="40"/>
    </row>
    <row r="967" spans="1:27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  <c r="AA967" s="40"/>
    </row>
    <row r="968" spans="1:27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  <c r="AA968" s="40"/>
    </row>
    <row r="969" spans="1:27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  <c r="AA969" s="40"/>
    </row>
    <row r="970" spans="1:27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  <c r="AA970" s="40"/>
    </row>
    <row r="971" spans="1:27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  <c r="AA971" s="40"/>
    </row>
    <row r="972" spans="1:27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  <c r="AA972" s="40"/>
    </row>
    <row r="973" spans="1:27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  <c r="AA973" s="40"/>
    </row>
    <row r="974" spans="1:27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  <c r="AA974" s="40"/>
    </row>
    <row r="975" spans="1:27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  <c r="AA975" s="40"/>
    </row>
    <row r="976" spans="1:27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  <c r="AA976" s="40"/>
    </row>
    <row r="977" spans="1:27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  <c r="AA977" s="40"/>
    </row>
    <row r="978" spans="1:27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  <c r="AA978" s="40"/>
    </row>
    <row r="979" spans="1:27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  <c r="AA979" s="40"/>
    </row>
    <row r="980" spans="1:27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  <c r="AA980" s="40"/>
    </row>
    <row r="981" spans="1:27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  <c r="AA981" s="40"/>
    </row>
    <row r="982" spans="1:27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  <c r="AA982" s="40"/>
    </row>
    <row r="983" spans="1:27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  <c r="AA983" s="40"/>
    </row>
    <row r="984" spans="1:27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  <c r="AA984" s="40"/>
    </row>
    <row r="985" spans="1:27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  <c r="AA985" s="40"/>
    </row>
    <row r="986" spans="1:27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  <c r="AA986" s="40"/>
    </row>
    <row r="987" spans="1:27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  <c r="AA987" s="40"/>
    </row>
    <row r="988" spans="1:27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  <c r="AA988" s="40"/>
    </row>
    <row r="989" spans="1:27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  <c r="AA989" s="40"/>
    </row>
    <row r="990" spans="1:27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  <c r="AA990" s="40"/>
    </row>
    <row r="991" spans="1:27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  <c r="AA991" s="40"/>
    </row>
    <row r="992" spans="1:27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  <c r="AA992" s="40"/>
    </row>
    <row r="993" spans="1:27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  <c r="AA993" s="40"/>
    </row>
    <row r="994" spans="1:27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  <c r="AA994" s="40"/>
    </row>
    <row r="995" spans="1:27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  <c r="AA995" s="40"/>
    </row>
    <row r="996" spans="1:27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  <c r="AA996" s="40"/>
    </row>
    <row r="997" spans="1:27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  <c r="AA997" s="40"/>
    </row>
    <row r="998" spans="1:27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  <c r="AA998" s="40"/>
    </row>
    <row r="999" spans="1:27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  <c r="AA999" s="40"/>
    </row>
    <row r="1000" spans="1:27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  <c r="AA1000" s="40"/>
    </row>
    <row r="1001" spans="1:27">
      <c r="A1001" s="40"/>
      <c r="B1001" s="40"/>
      <c r="C1001" s="40"/>
      <c r="D1001" s="40"/>
      <c r="E1001" s="40"/>
      <c r="F1001" s="40"/>
      <c r="G1001" s="40"/>
      <c r="H1001" s="40"/>
      <c r="I1001" s="40"/>
      <c r="J1001" s="40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  <c r="U1001" s="40"/>
      <c r="V1001" s="40"/>
      <c r="W1001" s="40"/>
      <c r="X1001" s="40"/>
      <c r="Y1001" s="40"/>
      <c r="Z1001" s="40"/>
      <c r="AA1001" s="40"/>
    </row>
    <row r="1002" spans="1:27">
      <c r="A1002" s="40"/>
      <c r="B1002" s="40"/>
      <c r="C1002" s="40"/>
      <c r="D1002" s="40"/>
      <c r="E1002" s="40"/>
      <c r="F1002" s="40"/>
      <c r="G1002" s="40"/>
      <c r="H1002" s="40"/>
      <c r="I1002" s="40"/>
      <c r="J1002" s="40"/>
      <c r="K1002" s="40"/>
      <c r="L1002" s="40"/>
      <c r="M1002" s="40"/>
      <c r="N1002" s="40"/>
      <c r="O1002" s="40"/>
      <c r="P1002" s="40"/>
      <c r="Q1002" s="40"/>
      <c r="R1002" s="40"/>
      <c r="S1002" s="40"/>
      <c r="T1002" s="40"/>
      <c r="U1002" s="40"/>
      <c r="V1002" s="40"/>
      <c r="W1002" s="40"/>
      <c r="X1002" s="40"/>
      <c r="Y1002" s="40"/>
      <c r="Z1002" s="40"/>
      <c r="AA1002" s="40"/>
    </row>
    <row r="1003" spans="1:27">
      <c r="A1003" s="40"/>
      <c r="B1003" s="40"/>
      <c r="C1003" s="40"/>
      <c r="D1003" s="40"/>
      <c r="E1003" s="40"/>
      <c r="F1003" s="40"/>
      <c r="G1003" s="40"/>
      <c r="H1003" s="40"/>
      <c r="I1003" s="40"/>
      <c r="J1003" s="40"/>
      <c r="K1003" s="40"/>
      <c r="L1003" s="40"/>
      <c r="M1003" s="40"/>
      <c r="N1003" s="40"/>
      <c r="O1003" s="40"/>
      <c r="P1003" s="40"/>
      <c r="Q1003" s="40"/>
      <c r="R1003" s="40"/>
      <c r="S1003" s="40"/>
      <c r="T1003" s="40"/>
      <c r="U1003" s="40"/>
      <c r="V1003" s="40"/>
      <c r="W1003" s="40"/>
      <c r="X1003" s="40"/>
      <c r="Y1003" s="40"/>
      <c r="Z1003" s="40"/>
      <c r="AA1003" s="40"/>
    </row>
  </sheetData>
  <mergeCells count="16">
    <mergeCell ref="Y68:Z68"/>
    <mergeCell ref="Y83:Z83"/>
    <mergeCell ref="A95:T95"/>
    <mergeCell ref="A103:B103"/>
    <mergeCell ref="L103:M103"/>
    <mergeCell ref="I131:I132"/>
    <mergeCell ref="A141:I141"/>
    <mergeCell ref="A26:K26"/>
    <mergeCell ref="A46:K46"/>
    <mergeCell ref="A66:T66"/>
    <mergeCell ref="F103:G103"/>
    <mergeCell ref="I103:J103"/>
    <mergeCell ref="A121:B121"/>
    <mergeCell ref="A122:A123"/>
    <mergeCell ref="B122:D122"/>
    <mergeCell ref="E122:G122"/>
  </mergeCells>
  <phoneticPr fontId="36" type="noConversion"/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3:W68"/>
  <sheetViews>
    <sheetView workbookViewId="0"/>
  </sheetViews>
  <sheetFormatPr defaultColWidth="12.5703125" defaultRowHeight="15.75" customHeight="1"/>
  <cols>
    <col min="5" max="5" width="13.42578125" customWidth="1"/>
    <col min="6" max="6" width="14.140625" customWidth="1"/>
  </cols>
  <sheetData>
    <row r="3" spans="1:11">
      <c r="A3" s="1" t="s">
        <v>335</v>
      </c>
      <c r="B3" s="1" t="s">
        <v>336</v>
      </c>
    </row>
    <row r="4" spans="1:11" ht="15.75" customHeight="1">
      <c r="A4" s="1" t="s">
        <v>337</v>
      </c>
      <c r="B4" s="1" t="s">
        <v>338</v>
      </c>
      <c r="D4" s="74" t="s">
        <v>339</v>
      </c>
    </row>
    <row r="5" spans="1:11" ht="15.75" customHeight="1">
      <c r="D5" s="112" t="s">
        <v>340</v>
      </c>
      <c r="E5" s="113"/>
      <c r="I5" s="74" t="s">
        <v>341</v>
      </c>
    </row>
    <row r="6" spans="1:11">
      <c r="A6" s="1" t="s">
        <v>261</v>
      </c>
      <c r="B6" s="1" t="s">
        <v>316</v>
      </c>
      <c r="D6" s="8" t="s">
        <v>261</v>
      </c>
      <c r="E6" s="8" t="s">
        <v>316</v>
      </c>
      <c r="F6" s="27" t="s">
        <v>262</v>
      </c>
      <c r="I6" s="8" t="s">
        <v>261</v>
      </c>
      <c r="J6" s="8" t="s">
        <v>316</v>
      </c>
      <c r="K6" s="8" t="s">
        <v>342</v>
      </c>
    </row>
    <row r="7" spans="1:11">
      <c r="A7" s="1">
        <v>1</v>
      </c>
      <c r="B7" s="8">
        <v>12.88</v>
      </c>
      <c r="D7" s="9">
        <v>1</v>
      </c>
      <c r="E7" s="8">
        <v>12.88</v>
      </c>
      <c r="F7" s="27">
        <v>2</v>
      </c>
      <c r="I7" s="9">
        <v>1</v>
      </c>
      <c r="J7" s="8">
        <v>10.8</v>
      </c>
      <c r="K7" s="8">
        <v>1000000</v>
      </c>
    </row>
    <row r="8" spans="1:11">
      <c r="A8" s="1">
        <v>2</v>
      </c>
      <c r="B8" s="1">
        <v>13.08</v>
      </c>
      <c r="D8" s="9">
        <v>3</v>
      </c>
      <c r="E8" s="8">
        <v>14.03</v>
      </c>
      <c r="F8" s="27">
        <v>2</v>
      </c>
      <c r="I8" s="9">
        <v>3</v>
      </c>
      <c r="J8" s="8">
        <v>14.31</v>
      </c>
      <c r="K8" s="8">
        <v>1000000</v>
      </c>
    </row>
    <row r="9" spans="1:11">
      <c r="A9" s="1">
        <v>4</v>
      </c>
      <c r="B9" s="1">
        <v>15.66</v>
      </c>
      <c r="D9" s="9">
        <v>6</v>
      </c>
      <c r="E9" s="8">
        <v>17.45</v>
      </c>
      <c r="F9" s="27">
        <v>2.0099999999999998</v>
      </c>
      <c r="I9" s="9">
        <v>6</v>
      </c>
      <c r="J9" s="8">
        <v>20.23</v>
      </c>
      <c r="K9" s="8">
        <v>1000000</v>
      </c>
    </row>
    <row r="10" spans="1:11">
      <c r="A10" s="2">
        <f t="shared" ref="A10:A17" si="0">2*A9</f>
        <v>8</v>
      </c>
      <c r="B10" s="1">
        <v>20.76</v>
      </c>
      <c r="D10" s="9">
        <v>12</v>
      </c>
      <c r="E10" s="8">
        <v>33.32</v>
      </c>
      <c r="F10" s="27">
        <v>2.08</v>
      </c>
      <c r="I10" s="9">
        <v>12</v>
      </c>
      <c r="J10" s="8"/>
      <c r="K10" s="8">
        <v>1000000</v>
      </c>
    </row>
    <row r="11" spans="1:11">
      <c r="A11" s="2">
        <f t="shared" si="0"/>
        <v>16</v>
      </c>
      <c r="B11" s="1">
        <v>45.28</v>
      </c>
      <c r="D11" s="9">
        <v>24</v>
      </c>
      <c r="E11" s="8">
        <v>83.35</v>
      </c>
      <c r="F11" s="27">
        <v>2.86</v>
      </c>
      <c r="I11" s="9">
        <v>24</v>
      </c>
      <c r="J11" s="8"/>
      <c r="K11" s="9">
        <f t="shared" ref="K11:K12" si="1">K10/2</f>
        <v>500000</v>
      </c>
    </row>
    <row r="12" spans="1:11">
      <c r="A12" s="2">
        <f t="shared" si="0"/>
        <v>32</v>
      </c>
      <c r="B12" s="1">
        <v>121.53</v>
      </c>
      <c r="D12" s="9">
        <v>48</v>
      </c>
      <c r="E12" s="8">
        <v>214.57</v>
      </c>
      <c r="F12" s="27">
        <v>4.1100000000000003</v>
      </c>
      <c r="I12" s="9">
        <v>48</v>
      </c>
      <c r="J12" s="8"/>
      <c r="K12" s="9">
        <f t="shared" si="1"/>
        <v>250000</v>
      </c>
    </row>
    <row r="13" spans="1:11">
      <c r="A13" s="2">
        <f t="shared" si="0"/>
        <v>64</v>
      </c>
      <c r="B13" s="1">
        <v>309.83999999999997</v>
      </c>
      <c r="D13" s="9">
        <v>96</v>
      </c>
      <c r="E13" s="8">
        <v>590.91999999999996</v>
      </c>
      <c r="F13" s="27">
        <v>7.23</v>
      </c>
      <c r="G13" s="1" t="s">
        <v>343</v>
      </c>
      <c r="I13" s="9">
        <v>96</v>
      </c>
      <c r="J13" s="8">
        <v>548.58000000000004</v>
      </c>
      <c r="K13" s="8">
        <v>62500</v>
      </c>
    </row>
    <row r="14" spans="1:11">
      <c r="A14" s="2">
        <f t="shared" si="0"/>
        <v>128</v>
      </c>
      <c r="B14" s="1">
        <v>863.59</v>
      </c>
      <c r="D14" s="9">
        <v>192</v>
      </c>
      <c r="E14" s="8">
        <v>1586.92</v>
      </c>
      <c r="F14" s="27">
        <v>13.53</v>
      </c>
      <c r="I14" s="9">
        <v>192</v>
      </c>
      <c r="J14" s="8">
        <v>1338.3</v>
      </c>
      <c r="K14" s="9">
        <f t="shared" ref="K14:K15" si="2">K13/2</f>
        <v>31250</v>
      </c>
    </row>
    <row r="15" spans="1:11">
      <c r="A15" s="2">
        <f t="shared" si="0"/>
        <v>256</v>
      </c>
      <c r="B15" s="1">
        <v>2555.73</v>
      </c>
      <c r="D15" s="9">
        <v>384</v>
      </c>
      <c r="E15" s="8">
        <v>5455.23</v>
      </c>
      <c r="F15" s="27">
        <v>26.13</v>
      </c>
      <c r="I15" s="9">
        <v>384</v>
      </c>
      <c r="J15" s="8">
        <v>4796.75</v>
      </c>
      <c r="K15" s="9">
        <f t="shared" si="2"/>
        <v>15625</v>
      </c>
    </row>
    <row r="16" spans="1:11">
      <c r="A16" s="2">
        <f t="shared" si="0"/>
        <v>512</v>
      </c>
    </row>
    <row r="17" spans="1:23">
      <c r="A17" s="2">
        <f t="shared" si="0"/>
        <v>1024</v>
      </c>
    </row>
    <row r="18" spans="1:23">
      <c r="A18" s="107" t="s">
        <v>344</v>
      </c>
      <c r="B18" s="106"/>
      <c r="C18" s="106"/>
      <c r="D18" s="106"/>
      <c r="E18" s="106"/>
      <c r="F18" s="106"/>
      <c r="G18" s="106"/>
      <c r="H18" s="106"/>
    </row>
    <row r="19" spans="1:23" ht="15.75" customHeight="1">
      <c r="A19" s="106"/>
      <c r="B19" s="106"/>
      <c r="C19" s="106"/>
      <c r="D19" s="106"/>
      <c r="E19" s="106"/>
      <c r="F19" s="106"/>
      <c r="G19" s="106"/>
      <c r="H19" s="106"/>
    </row>
    <row r="20" spans="1:23" ht="15.75" customHeight="1">
      <c r="A20" s="106"/>
      <c r="B20" s="106"/>
      <c r="C20" s="106"/>
      <c r="D20" s="106"/>
      <c r="E20" s="106"/>
      <c r="F20" s="106"/>
      <c r="G20" s="106"/>
      <c r="H20" s="106"/>
    </row>
    <row r="21" spans="1:23">
      <c r="A21" s="112" t="s">
        <v>345</v>
      </c>
      <c r="B21" s="126"/>
      <c r="C21" s="113"/>
      <c r="E21" s="139" t="s">
        <v>346</v>
      </c>
      <c r="F21" s="126"/>
      <c r="G21" s="113"/>
      <c r="I21" s="112" t="s">
        <v>347</v>
      </c>
      <c r="J21" s="126"/>
      <c r="K21" s="113"/>
      <c r="M21" s="112" t="s">
        <v>348</v>
      </c>
      <c r="N21" s="126"/>
      <c r="O21" s="113"/>
      <c r="Q21" s="112" t="s">
        <v>349</v>
      </c>
      <c r="R21" s="126"/>
      <c r="S21" s="113"/>
      <c r="U21" s="112" t="s">
        <v>350</v>
      </c>
      <c r="V21" s="126"/>
      <c r="W21" s="113"/>
    </row>
    <row r="22" spans="1:23">
      <c r="A22" s="8" t="s">
        <v>261</v>
      </c>
      <c r="B22" s="8" t="s">
        <v>316</v>
      </c>
      <c r="C22" s="8" t="s">
        <v>342</v>
      </c>
      <c r="E22" s="75" t="s">
        <v>261</v>
      </c>
      <c r="F22" s="75" t="s">
        <v>316</v>
      </c>
      <c r="G22" s="75" t="s">
        <v>342</v>
      </c>
      <c r="I22" s="8" t="s">
        <v>261</v>
      </c>
      <c r="J22" s="8" t="s">
        <v>316</v>
      </c>
      <c r="K22" s="8" t="s">
        <v>342</v>
      </c>
      <c r="M22" s="8" t="s">
        <v>261</v>
      </c>
      <c r="N22" s="8" t="s">
        <v>316</v>
      </c>
      <c r="O22" s="8" t="s">
        <v>342</v>
      </c>
      <c r="Q22" s="8" t="s">
        <v>261</v>
      </c>
      <c r="R22" s="8" t="s">
        <v>316</v>
      </c>
      <c r="S22" s="8" t="s">
        <v>342</v>
      </c>
      <c r="U22" s="8" t="s">
        <v>261</v>
      </c>
      <c r="V22" s="8" t="s">
        <v>316</v>
      </c>
      <c r="W22" s="8" t="s">
        <v>342</v>
      </c>
    </row>
    <row r="23" spans="1:23">
      <c r="A23" s="9">
        <v>1</v>
      </c>
      <c r="B23" s="8">
        <v>12.89</v>
      </c>
      <c r="C23" s="8">
        <v>1000000</v>
      </c>
      <c r="E23" s="76">
        <v>1</v>
      </c>
      <c r="F23" s="75">
        <v>2.35</v>
      </c>
      <c r="G23" s="75">
        <v>1000000</v>
      </c>
      <c r="I23" s="9">
        <v>1</v>
      </c>
      <c r="J23" s="8">
        <v>2.34</v>
      </c>
      <c r="K23" s="8">
        <v>1000000</v>
      </c>
      <c r="M23" s="9">
        <v>1</v>
      </c>
      <c r="N23" s="8"/>
      <c r="O23" s="8">
        <v>1000000</v>
      </c>
      <c r="Q23" s="9">
        <v>1</v>
      </c>
      <c r="R23" s="8">
        <v>1.95</v>
      </c>
      <c r="S23" s="8">
        <v>1000000</v>
      </c>
      <c r="U23" s="9">
        <v>1</v>
      </c>
      <c r="V23" s="8">
        <v>0.06</v>
      </c>
      <c r="W23" s="8">
        <v>1000000</v>
      </c>
    </row>
    <row r="24" spans="1:23">
      <c r="A24" s="9">
        <v>3</v>
      </c>
      <c r="B24" s="8">
        <v>15.08</v>
      </c>
      <c r="C24" s="8">
        <v>1000000</v>
      </c>
      <c r="E24" s="76">
        <v>3</v>
      </c>
      <c r="F24" s="75">
        <v>7.54</v>
      </c>
      <c r="G24" s="75">
        <v>1000000</v>
      </c>
      <c r="I24" s="9">
        <v>3</v>
      </c>
      <c r="J24" s="8">
        <v>7.33</v>
      </c>
      <c r="K24" s="8">
        <v>1000000</v>
      </c>
      <c r="M24" s="9">
        <v>3</v>
      </c>
      <c r="N24" s="8"/>
      <c r="O24" s="8">
        <v>1000000</v>
      </c>
      <c r="Q24" s="9">
        <v>3</v>
      </c>
      <c r="R24" s="8">
        <v>3.73</v>
      </c>
      <c r="S24" s="8">
        <v>1000000</v>
      </c>
      <c r="U24" s="9">
        <v>3</v>
      </c>
      <c r="V24" s="8">
        <v>0.06</v>
      </c>
      <c r="W24" s="8">
        <v>1000000</v>
      </c>
    </row>
    <row r="25" spans="1:23">
      <c r="A25" s="9">
        <v>6</v>
      </c>
      <c r="B25" s="8">
        <v>19.190000000000001</v>
      </c>
      <c r="C25" s="8">
        <v>1000000</v>
      </c>
      <c r="E25" s="76">
        <v>6</v>
      </c>
      <c r="F25" s="75">
        <v>16.95</v>
      </c>
      <c r="G25" s="75">
        <v>1000000</v>
      </c>
      <c r="I25" s="9">
        <v>6</v>
      </c>
      <c r="J25" s="8">
        <v>15.54</v>
      </c>
      <c r="K25" s="8">
        <v>1000000</v>
      </c>
      <c r="M25" s="9">
        <v>6</v>
      </c>
      <c r="N25" s="8"/>
      <c r="O25" s="8">
        <v>1000000</v>
      </c>
      <c r="Q25" s="9">
        <v>6</v>
      </c>
      <c r="R25" s="8">
        <v>5.44</v>
      </c>
      <c r="S25" s="8">
        <v>1000000</v>
      </c>
      <c r="U25" s="9">
        <v>6</v>
      </c>
      <c r="V25" s="8">
        <v>0.06</v>
      </c>
      <c r="W25" s="8">
        <v>1000000</v>
      </c>
    </row>
    <row r="26" spans="1:23">
      <c r="A26" s="9">
        <v>12</v>
      </c>
      <c r="B26" s="8">
        <v>34.979999999999997</v>
      </c>
      <c r="C26" s="8">
        <v>1000000</v>
      </c>
      <c r="E26" s="76">
        <v>12</v>
      </c>
      <c r="F26" s="75">
        <v>37.630000000000003</v>
      </c>
      <c r="G26" s="75">
        <v>1000000</v>
      </c>
      <c r="I26" s="9">
        <v>12</v>
      </c>
      <c r="J26" s="8">
        <v>36.06</v>
      </c>
      <c r="K26" s="8">
        <v>1000000</v>
      </c>
      <c r="M26" s="9">
        <v>12</v>
      </c>
      <c r="N26" s="8"/>
      <c r="O26" s="8">
        <v>1000000</v>
      </c>
      <c r="Q26" s="9">
        <v>12</v>
      </c>
      <c r="R26" s="8">
        <v>11.21</v>
      </c>
      <c r="S26" s="8">
        <v>1000000</v>
      </c>
      <c r="U26" s="9">
        <v>12</v>
      </c>
      <c r="V26" s="8">
        <v>0.06</v>
      </c>
      <c r="W26" s="8">
        <v>1000000</v>
      </c>
    </row>
    <row r="27" spans="1:23">
      <c r="A27" s="9">
        <v>24</v>
      </c>
      <c r="B27" s="8">
        <v>85.16</v>
      </c>
      <c r="C27" s="9">
        <f t="shared" ref="C27:C31" si="3">C26/2</f>
        <v>500000</v>
      </c>
      <c r="E27" s="76">
        <v>24</v>
      </c>
      <c r="F27" s="75">
        <v>93.54</v>
      </c>
      <c r="G27" s="76">
        <f t="shared" ref="G27:G28" si="4">G26/2</f>
        <v>500000</v>
      </c>
      <c r="I27" s="9">
        <v>24</v>
      </c>
      <c r="J27" s="8">
        <v>91.71</v>
      </c>
      <c r="K27" s="9">
        <f t="shared" ref="K27:K28" si="5">K26/2</f>
        <v>500000</v>
      </c>
      <c r="M27" s="9">
        <v>24</v>
      </c>
      <c r="N27" s="8"/>
      <c r="O27" s="9">
        <f t="shared" ref="O27:O28" si="6">O26/2</f>
        <v>500000</v>
      </c>
      <c r="Q27" s="9">
        <v>24</v>
      </c>
      <c r="R27" s="8">
        <v>22.96</v>
      </c>
      <c r="S27" s="9">
        <f t="shared" ref="S27:S28" si="7">S26/2</f>
        <v>500000</v>
      </c>
      <c r="U27" s="9">
        <v>24</v>
      </c>
      <c r="V27" s="8">
        <v>0.06</v>
      </c>
      <c r="W27" s="9">
        <f t="shared" ref="W27:W28" si="8">W26/2</f>
        <v>500000</v>
      </c>
    </row>
    <row r="28" spans="1:23">
      <c r="A28" s="9">
        <v>48</v>
      </c>
      <c r="B28" s="8">
        <v>217.49</v>
      </c>
      <c r="C28" s="9">
        <f t="shared" si="3"/>
        <v>250000</v>
      </c>
      <c r="E28" s="76">
        <v>48</v>
      </c>
      <c r="F28" s="75">
        <v>242.66</v>
      </c>
      <c r="G28" s="76">
        <f t="shared" si="4"/>
        <v>250000</v>
      </c>
      <c r="I28" s="9">
        <v>48</v>
      </c>
      <c r="J28" s="8">
        <v>241.76</v>
      </c>
      <c r="K28" s="9">
        <f t="shared" si="5"/>
        <v>250000</v>
      </c>
      <c r="M28" s="9">
        <v>48</v>
      </c>
      <c r="N28" s="8"/>
      <c r="O28" s="9">
        <f t="shared" si="6"/>
        <v>250000</v>
      </c>
      <c r="Q28" s="9">
        <v>48</v>
      </c>
      <c r="R28" s="8">
        <v>45.67</v>
      </c>
      <c r="S28" s="9">
        <f t="shared" si="7"/>
        <v>250000</v>
      </c>
      <c r="U28" s="9">
        <v>48</v>
      </c>
      <c r="V28" s="8">
        <v>0.06</v>
      </c>
      <c r="W28" s="9">
        <f t="shared" si="8"/>
        <v>250000</v>
      </c>
    </row>
    <row r="29" spans="1:23">
      <c r="A29" s="9">
        <v>96</v>
      </c>
      <c r="B29" s="8">
        <v>600.05999999999995</v>
      </c>
      <c r="C29" s="9">
        <f t="shared" si="3"/>
        <v>125000</v>
      </c>
      <c r="E29" s="76">
        <v>96</v>
      </c>
      <c r="F29" s="75">
        <v>622.79</v>
      </c>
      <c r="G29" s="75">
        <v>62500</v>
      </c>
      <c r="I29" s="9">
        <v>96</v>
      </c>
      <c r="J29" s="8">
        <v>609.16</v>
      </c>
      <c r="K29" s="8">
        <v>62500</v>
      </c>
      <c r="M29" s="9">
        <v>96</v>
      </c>
      <c r="N29" s="8"/>
      <c r="O29" s="8">
        <v>62500</v>
      </c>
      <c r="Q29" s="9">
        <v>96</v>
      </c>
      <c r="R29" s="8">
        <v>98.61</v>
      </c>
      <c r="S29" s="8">
        <v>62500</v>
      </c>
      <c r="U29" s="9">
        <v>96</v>
      </c>
      <c r="V29" s="8">
        <v>0.06</v>
      </c>
      <c r="W29" s="8">
        <v>62500</v>
      </c>
    </row>
    <row r="30" spans="1:23">
      <c r="A30" s="9">
        <v>192</v>
      </c>
      <c r="B30" s="8">
        <v>1586.92</v>
      </c>
      <c r="C30" s="9">
        <f t="shared" si="3"/>
        <v>62500</v>
      </c>
      <c r="E30" s="76">
        <v>192</v>
      </c>
      <c r="F30" s="75">
        <v>1186.03</v>
      </c>
      <c r="G30" s="76">
        <f t="shared" ref="G30:G31" si="9">G29/2</f>
        <v>31250</v>
      </c>
      <c r="I30" s="9">
        <v>192</v>
      </c>
      <c r="J30" s="8"/>
      <c r="K30" s="9">
        <f t="shared" ref="K30:K31" si="10">K29/2</f>
        <v>31250</v>
      </c>
      <c r="M30" s="9">
        <v>192</v>
      </c>
      <c r="N30" s="8"/>
      <c r="O30" s="9">
        <f t="shared" ref="O30:O31" si="11">O29/2</f>
        <v>31250</v>
      </c>
      <c r="Q30" s="9">
        <v>192</v>
      </c>
      <c r="R30" s="8">
        <v>327.42</v>
      </c>
      <c r="S30" s="9">
        <f t="shared" ref="S30:S31" si="12">S29/2</f>
        <v>31250</v>
      </c>
      <c r="U30" s="9">
        <v>192</v>
      </c>
      <c r="V30" s="8">
        <v>0.06</v>
      </c>
      <c r="W30" s="9">
        <f t="shared" ref="W30:W31" si="13">W29/2</f>
        <v>31250</v>
      </c>
    </row>
    <row r="31" spans="1:23">
      <c r="A31" s="9">
        <v>384</v>
      </c>
      <c r="B31" s="8">
        <v>5455.23</v>
      </c>
      <c r="C31" s="9">
        <f t="shared" si="3"/>
        <v>31250</v>
      </c>
      <c r="E31" s="76">
        <v>384</v>
      </c>
      <c r="F31" s="75">
        <v>2369.61</v>
      </c>
      <c r="G31" s="76">
        <f t="shared" si="9"/>
        <v>15625</v>
      </c>
      <c r="I31" s="9">
        <v>384</v>
      </c>
      <c r="J31" s="8"/>
      <c r="K31" s="9">
        <f t="shared" si="10"/>
        <v>15625</v>
      </c>
      <c r="M31" s="9">
        <v>384</v>
      </c>
      <c r="N31" s="8"/>
      <c r="O31" s="9">
        <f t="shared" si="11"/>
        <v>15625</v>
      </c>
      <c r="Q31" s="9">
        <v>384</v>
      </c>
      <c r="R31" s="8">
        <v>636.24</v>
      </c>
      <c r="S31" s="9">
        <f t="shared" si="12"/>
        <v>15625</v>
      </c>
      <c r="U31" s="9">
        <v>384</v>
      </c>
      <c r="V31" s="8">
        <v>0.06</v>
      </c>
      <c r="W31" s="9">
        <f t="shared" si="13"/>
        <v>15625</v>
      </c>
    </row>
    <row r="32" spans="1:23">
      <c r="Q32" s="77" t="s">
        <v>351</v>
      </c>
    </row>
    <row r="33" spans="1:17">
      <c r="A33" s="112" t="s">
        <v>345</v>
      </c>
      <c r="B33" s="126"/>
      <c r="C33" s="113"/>
      <c r="E33" s="112" t="s">
        <v>352</v>
      </c>
      <c r="F33" s="126"/>
      <c r="G33" s="113"/>
      <c r="I33" s="112" t="s">
        <v>353</v>
      </c>
      <c r="J33" s="126"/>
      <c r="K33" s="113"/>
      <c r="Q33" s="77"/>
    </row>
    <row r="34" spans="1:17">
      <c r="A34" s="8" t="s">
        <v>261</v>
      </c>
      <c r="B34" s="8" t="s">
        <v>316</v>
      </c>
      <c r="C34" s="8" t="s">
        <v>342</v>
      </c>
      <c r="E34" s="8" t="s">
        <v>261</v>
      </c>
      <c r="F34" s="8" t="s">
        <v>316</v>
      </c>
      <c r="G34" s="8" t="s">
        <v>342</v>
      </c>
      <c r="I34" s="8" t="s">
        <v>261</v>
      </c>
      <c r="J34" s="8" t="s">
        <v>316</v>
      </c>
      <c r="K34" s="8" t="s">
        <v>342</v>
      </c>
    </row>
    <row r="35" spans="1:17">
      <c r="A35" s="9">
        <v>1</v>
      </c>
      <c r="B35" s="8">
        <v>12.89</v>
      </c>
      <c r="C35" s="8">
        <v>1000000</v>
      </c>
      <c r="E35" s="9">
        <v>1</v>
      </c>
      <c r="F35" s="8">
        <v>12.58</v>
      </c>
      <c r="G35" s="8">
        <v>1000000</v>
      </c>
      <c r="I35" s="9">
        <v>1</v>
      </c>
      <c r="J35" s="8">
        <f t="shared" ref="J35:J39" si="14">B35-F35</f>
        <v>0.3100000000000005</v>
      </c>
      <c r="K35" s="8">
        <v>1000000</v>
      </c>
    </row>
    <row r="36" spans="1:17">
      <c r="A36" s="9">
        <v>3</v>
      </c>
      <c r="B36" s="8">
        <v>15.08</v>
      </c>
      <c r="C36" s="8">
        <v>1000000</v>
      </c>
      <c r="E36" s="9">
        <v>3</v>
      </c>
      <c r="F36" s="8">
        <v>13.83</v>
      </c>
      <c r="G36" s="8">
        <v>1000000</v>
      </c>
      <c r="I36" s="9">
        <v>3</v>
      </c>
      <c r="J36" s="8">
        <f t="shared" si="14"/>
        <v>1.25</v>
      </c>
      <c r="K36" s="8">
        <v>1000000</v>
      </c>
    </row>
    <row r="37" spans="1:17" ht="12.75">
      <c r="A37" s="9">
        <v>6</v>
      </c>
      <c r="B37" s="8">
        <v>19.510000000000002</v>
      </c>
      <c r="C37" s="8">
        <v>1000000</v>
      </c>
      <c r="E37" s="9">
        <v>6</v>
      </c>
      <c r="F37" s="8">
        <v>17.27</v>
      </c>
      <c r="G37" s="8">
        <v>1000000</v>
      </c>
      <c r="I37" s="9">
        <v>6</v>
      </c>
      <c r="J37" s="8">
        <f t="shared" si="14"/>
        <v>2.240000000000002</v>
      </c>
      <c r="K37" s="8">
        <v>1000000</v>
      </c>
    </row>
    <row r="38" spans="1:17" ht="12.75">
      <c r="A38" s="9">
        <v>12</v>
      </c>
      <c r="B38" s="8">
        <v>34.979999999999997</v>
      </c>
      <c r="C38" s="8">
        <v>1000000</v>
      </c>
      <c r="E38" s="9">
        <v>12</v>
      </c>
      <c r="F38" s="8">
        <v>34.25</v>
      </c>
      <c r="G38" s="8">
        <v>1000000</v>
      </c>
      <c r="I38" s="9">
        <v>12</v>
      </c>
      <c r="J38" s="8">
        <f t="shared" si="14"/>
        <v>0.72999999999999687</v>
      </c>
      <c r="K38" s="8">
        <v>1000000</v>
      </c>
    </row>
    <row r="39" spans="1:17" ht="12.75">
      <c r="A39" s="9">
        <v>24</v>
      </c>
      <c r="B39" s="8">
        <v>85.16</v>
      </c>
      <c r="C39" s="9">
        <f t="shared" ref="C39:C43" si="15">C38/2</f>
        <v>500000</v>
      </c>
      <c r="E39" s="9">
        <v>24</v>
      </c>
      <c r="F39" s="8">
        <v>85.93</v>
      </c>
      <c r="G39" s="9">
        <f t="shared" ref="G39:G40" si="16">G38/2</f>
        <v>500000</v>
      </c>
      <c r="I39" s="9">
        <v>24</v>
      </c>
      <c r="J39" s="8">
        <f t="shared" si="14"/>
        <v>-0.77000000000001023</v>
      </c>
      <c r="K39" s="9">
        <f t="shared" ref="K39:K40" si="17">K38/2</f>
        <v>500000</v>
      </c>
    </row>
    <row r="40" spans="1:17" ht="12.75">
      <c r="A40" s="9">
        <v>48</v>
      </c>
      <c r="B40" s="8">
        <v>217.49</v>
      </c>
      <c r="C40" s="9">
        <f t="shared" si="15"/>
        <v>250000</v>
      </c>
      <c r="D40" s="1"/>
      <c r="E40" s="9">
        <v>48</v>
      </c>
      <c r="F40" s="8"/>
      <c r="G40" s="9">
        <f t="shared" si="16"/>
        <v>250000</v>
      </c>
      <c r="I40" s="9">
        <v>48</v>
      </c>
      <c r="J40" s="8"/>
      <c r="K40" s="9">
        <f t="shared" si="17"/>
        <v>250000</v>
      </c>
    </row>
    <row r="41" spans="1:17" ht="12.75">
      <c r="A41" s="9">
        <v>96</v>
      </c>
      <c r="B41" s="8">
        <v>600.05999999999995</v>
      </c>
      <c r="C41" s="9">
        <f t="shared" si="15"/>
        <v>125000</v>
      </c>
      <c r="D41" s="1"/>
      <c r="E41" s="9">
        <v>96</v>
      </c>
      <c r="F41" s="8">
        <v>617.74</v>
      </c>
      <c r="G41" s="8">
        <v>62500</v>
      </c>
      <c r="I41" s="9">
        <v>96</v>
      </c>
      <c r="J41" s="8">
        <f>B41-F41</f>
        <v>-17.680000000000064</v>
      </c>
      <c r="K41" s="8">
        <v>62500</v>
      </c>
    </row>
    <row r="42" spans="1:17" ht="12.75">
      <c r="A42" s="9">
        <v>192</v>
      </c>
      <c r="B42" s="8">
        <v>1586.92</v>
      </c>
      <c r="C42" s="9">
        <f t="shared" si="15"/>
        <v>62500</v>
      </c>
      <c r="D42" s="1"/>
      <c r="E42" s="9">
        <v>192</v>
      </c>
      <c r="F42" s="8"/>
      <c r="G42" s="9">
        <f t="shared" ref="G42:G43" si="18">G41/2</f>
        <v>31250</v>
      </c>
      <c r="I42" s="9">
        <v>192</v>
      </c>
      <c r="J42" s="8"/>
      <c r="K42" s="9">
        <f t="shared" ref="K42:K43" si="19">K41/2</f>
        <v>31250</v>
      </c>
    </row>
    <row r="43" spans="1:17" ht="12.75">
      <c r="A43" s="9">
        <v>384</v>
      </c>
      <c r="B43" s="8">
        <v>5455.23</v>
      </c>
      <c r="C43" s="9">
        <f t="shared" si="15"/>
        <v>31250</v>
      </c>
      <c r="D43" s="1"/>
      <c r="E43" s="9">
        <v>384</v>
      </c>
      <c r="F43" s="8">
        <v>5464.05</v>
      </c>
      <c r="G43" s="9">
        <f t="shared" si="18"/>
        <v>15625</v>
      </c>
      <c r="I43" s="9">
        <v>384</v>
      </c>
      <c r="J43" s="8">
        <f>B43-F43</f>
        <v>-8.8200000000006185</v>
      </c>
      <c r="K43" s="9">
        <f t="shared" si="19"/>
        <v>15625</v>
      </c>
    </row>
    <row r="44" spans="1:17" ht="12.75">
      <c r="A44" s="1"/>
      <c r="B44" s="1"/>
      <c r="C44" s="1"/>
      <c r="D44" s="1"/>
      <c r="E44" s="1"/>
    </row>
    <row r="45" spans="1:17" ht="12.75">
      <c r="A45" s="1"/>
      <c r="B45" s="1"/>
      <c r="C45" s="1"/>
      <c r="D45" s="1"/>
      <c r="E45" s="1"/>
    </row>
    <row r="46" spans="1:17" ht="12.75">
      <c r="A46" s="8" t="s">
        <v>261</v>
      </c>
      <c r="B46" s="8" t="s">
        <v>342</v>
      </c>
      <c r="C46" s="8" t="s">
        <v>354</v>
      </c>
      <c r="D46" s="8"/>
      <c r="E46" s="8" t="s">
        <v>355</v>
      </c>
      <c r="F46" s="8" t="s">
        <v>356</v>
      </c>
      <c r="G46" s="8" t="s">
        <v>211</v>
      </c>
      <c r="H46" s="8" t="s">
        <v>345</v>
      </c>
    </row>
    <row r="47" spans="1:17" ht="12.75">
      <c r="A47" s="9">
        <v>1</v>
      </c>
      <c r="B47" s="8">
        <v>1000000</v>
      </c>
      <c r="C47" s="8">
        <v>0.06</v>
      </c>
      <c r="D47" s="9">
        <f t="shared" ref="D47:D55" si="20">B23-E47</f>
        <v>10.540000000000001</v>
      </c>
      <c r="E47" s="8">
        <f t="shared" ref="E47:E55" si="21">F23</f>
        <v>2.35</v>
      </c>
      <c r="F47" s="9">
        <f t="shared" ref="F47:F55" si="22">D47-G47</f>
        <v>9.4600000000000009</v>
      </c>
      <c r="G47" s="9">
        <v>1.08</v>
      </c>
      <c r="H47" s="8">
        <v>12.89</v>
      </c>
    </row>
    <row r="48" spans="1:17" ht="12.75">
      <c r="A48" s="9">
        <v>3</v>
      </c>
      <c r="B48" s="8">
        <v>1000000</v>
      </c>
      <c r="C48" s="8">
        <v>0.06</v>
      </c>
      <c r="D48" s="9">
        <f t="shared" si="20"/>
        <v>7.54</v>
      </c>
      <c r="E48" s="8">
        <f t="shared" si="21"/>
        <v>7.54</v>
      </c>
      <c r="F48" s="9">
        <f t="shared" si="22"/>
        <v>6.46</v>
      </c>
      <c r="G48" s="9">
        <v>1.08</v>
      </c>
      <c r="H48" s="8">
        <v>15.08</v>
      </c>
    </row>
    <row r="49" spans="1:8" ht="12.75">
      <c r="A49" s="9">
        <v>6</v>
      </c>
      <c r="B49" s="8">
        <v>1000000</v>
      </c>
      <c r="C49" s="8">
        <v>0.06</v>
      </c>
      <c r="D49" s="9">
        <f t="shared" si="20"/>
        <v>2.240000000000002</v>
      </c>
      <c r="E49" s="8">
        <f t="shared" si="21"/>
        <v>16.95</v>
      </c>
      <c r="F49" s="9">
        <f t="shared" si="22"/>
        <v>1.1600000000000019</v>
      </c>
      <c r="G49" s="9">
        <v>1.08</v>
      </c>
      <c r="H49" s="8">
        <v>19.190000000000001</v>
      </c>
    </row>
    <row r="50" spans="1:8" ht="12.75">
      <c r="A50" s="9">
        <v>12</v>
      </c>
      <c r="B50" s="8">
        <v>1000000</v>
      </c>
      <c r="C50" s="8">
        <v>0.06</v>
      </c>
      <c r="D50" s="9">
        <f t="shared" si="20"/>
        <v>-2.6500000000000057</v>
      </c>
      <c r="E50" s="8">
        <f t="shared" si="21"/>
        <v>37.630000000000003</v>
      </c>
      <c r="F50" s="9">
        <f t="shared" si="22"/>
        <v>-3.7500000000000053</v>
      </c>
      <c r="G50" s="9">
        <v>1.0999999999999996</v>
      </c>
      <c r="H50" s="8">
        <v>34.979999999999997</v>
      </c>
    </row>
    <row r="51" spans="1:8" ht="12.75">
      <c r="A51" s="9">
        <v>24</v>
      </c>
      <c r="B51" s="9">
        <f t="shared" ref="B51:B52" si="23">B50/2</f>
        <v>500000</v>
      </c>
      <c r="C51" s="8">
        <v>0.06</v>
      </c>
      <c r="D51" s="9">
        <f t="shared" si="20"/>
        <v>-8.3800000000000097</v>
      </c>
      <c r="E51" s="8">
        <f t="shared" si="21"/>
        <v>93.54</v>
      </c>
      <c r="F51" s="9">
        <f t="shared" si="22"/>
        <v>-10.52000000000001</v>
      </c>
      <c r="G51" s="9">
        <v>2.14</v>
      </c>
      <c r="H51" s="8">
        <v>85.16</v>
      </c>
    </row>
    <row r="52" spans="1:8" ht="12.75">
      <c r="A52" s="9">
        <v>48</v>
      </c>
      <c r="B52" s="9">
        <f t="shared" si="23"/>
        <v>250000</v>
      </c>
      <c r="C52" s="8">
        <v>0.06</v>
      </c>
      <c r="D52" s="9">
        <f t="shared" si="20"/>
        <v>-25.169999999999987</v>
      </c>
      <c r="E52" s="8">
        <f t="shared" si="21"/>
        <v>242.66</v>
      </c>
      <c r="F52" s="9">
        <f t="shared" si="22"/>
        <v>-29.769999999999989</v>
      </c>
      <c r="G52" s="9">
        <v>4.6000000000000005</v>
      </c>
      <c r="H52" s="8">
        <v>217.49</v>
      </c>
    </row>
    <row r="53" spans="1:8" ht="12.75">
      <c r="A53" s="9">
        <v>96</v>
      </c>
      <c r="B53" s="8">
        <v>62500</v>
      </c>
      <c r="C53" s="8">
        <v>0.06</v>
      </c>
      <c r="D53" s="9">
        <f t="shared" si="20"/>
        <v>-22.730000000000018</v>
      </c>
      <c r="E53" s="8">
        <f t="shared" si="21"/>
        <v>622.79</v>
      </c>
      <c r="F53" s="9">
        <f t="shared" si="22"/>
        <v>-32.070000000000022</v>
      </c>
      <c r="G53" s="9">
        <v>9.34</v>
      </c>
      <c r="H53" s="8">
        <v>600.05999999999995</v>
      </c>
    </row>
    <row r="54" spans="1:8" ht="12.75">
      <c r="A54" s="9">
        <v>192</v>
      </c>
      <c r="B54" s="9">
        <f t="shared" ref="B54:B55" si="24">B53/2</f>
        <v>31250</v>
      </c>
      <c r="C54" s="8">
        <v>0.06</v>
      </c>
      <c r="D54" s="9">
        <f t="shared" si="20"/>
        <v>400.8900000000001</v>
      </c>
      <c r="E54" s="8">
        <f t="shared" si="21"/>
        <v>1186.03</v>
      </c>
      <c r="F54" s="9">
        <f t="shared" si="22"/>
        <v>382.09000000000009</v>
      </c>
      <c r="G54" s="9">
        <v>18.8</v>
      </c>
      <c r="H54" s="8">
        <v>1586.92</v>
      </c>
    </row>
    <row r="55" spans="1:8" ht="12.75">
      <c r="A55" s="9">
        <v>384</v>
      </c>
      <c r="B55" s="9">
        <f t="shared" si="24"/>
        <v>15625</v>
      </c>
      <c r="C55" s="8">
        <v>0.06</v>
      </c>
      <c r="D55" s="9">
        <f t="shared" si="20"/>
        <v>3085.6199999999994</v>
      </c>
      <c r="E55" s="8">
        <f t="shared" si="21"/>
        <v>2369.61</v>
      </c>
      <c r="F55" s="9">
        <f t="shared" si="22"/>
        <v>3047.9399999999996</v>
      </c>
      <c r="G55" s="9">
        <v>37.680000000000007</v>
      </c>
      <c r="H55" s="8">
        <v>5455.23</v>
      </c>
    </row>
    <row r="59" spans="1:8" ht="12.75">
      <c r="A59" s="78" t="s">
        <v>261</v>
      </c>
      <c r="B59" s="78" t="s">
        <v>354</v>
      </c>
      <c r="C59" s="78" t="s">
        <v>355</v>
      </c>
      <c r="D59" s="78" t="s">
        <v>356</v>
      </c>
      <c r="E59" s="78" t="s">
        <v>211</v>
      </c>
    </row>
    <row r="60" spans="1:8" ht="12.75">
      <c r="A60" s="79">
        <v>1</v>
      </c>
      <c r="B60" s="79">
        <f t="shared" ref="B60:B68" si="25">C47/H47</f>
        <v>4.6547711404189293E-3</v>
      </c>
      <c r="C60" s="79">
        <f t="shared" ref="C60:C68" si="26">E47/H47</f>
        <v>0.18231186966640806</v>
      </c>
      <c r="D60" s="79">
        <f t="shared" ref="D60:D68" si="27">F47/H47</f>
        <v>0.73390224980605123</v>
      </c>
      <c r="E60" s="79">
        <f t="shared" ref="E60:E68" si="28">G47/H47</f>
        <v>8.3785880527540726E-2</v>
      </c>
    </row>
    <row r="61" spans="1:8" ht="12.75">
      <c r="A61" s="79">
        <v>3</v>
      </c>
      <c r="B61" s="79">
        <f t="shared" si="25"/>
        <v>3.9787798408488064E-3</v>
      </c>
      <c r="C61" s="79">
        <f t="shared" si="26"/>
        <v>0.5</v>
      </c>
      <c r="D61" s="79">
        <f t="shared" si="27"/>
        <v>0.42838196286472147</v>
      </c>
      <c r="E61" s="79">
        <f t="shared" si="28"/>
        <v>7.161803713527852E-2</v>
      </c>
    </row>
    <row r="62" spans="1:8" ht="12.75">
      <c r="A62" s="79">
        <v>6</v>
      </c>
      <c r="B62" s="79">
        <f t="shared" si="25"/>
        <v>3.1266284523189156E-3</v>
      </c>
      <c r="C62" s="79">
        <f t="shared" si="26"/>
        <v>0.88327253778009374</v>
      </c>
      <c r="D62" s="79">
        <f t="shared" si="27"/>
        <v>6.0448150078165806E-2</v>
      </c>
      <c r="E62" s="79">
        <f t="shared" si="28"/>
        <v>5.6279312141740492E-2</v>
      </c>
    </row>
    <row r="63" spans="1:8" ht="12.75">
      <c r="A63" s="79">
        <v>12</v>
      </c>
      <c r="B63" s="79">
        <f t="shared" si="25"/>
        <v>1.7152658662092626E-3</v>
      </c>
      <c r="C63" s="79">
        <f t="shared" si="26"/>
        <v>1.0757575757575759</v>
      </c>
      <c r="D63" s="79">
        <f t="shared" si="27"/>
        <v>-0.10720411663807906</v>
      </c>
      <c r="E63" s="79">
        <f t="shared" si="28"/>
        <v>3.1446540880503138E-2</v>
      </c>
    </row>
    <row r="64" spans="1:8" ht="12.75">
      <c r="A64" s="79">
        <v>24</v>
      </c>
      <c r="B64" s="79">
        <f t="shared" si="25"/>
        <v>7.045561296383278E-4</v>
      </c>
      <c r="C64" s="79">
        <f t="shared" si="26"/>
        <v>1.0984030061061532</v>
      </c>
      <c r="D64" s="79">
        <f t="shared" si="27"/>
        <v>-0.12353217472992027</v>
      </c>
      <c r="E64" s="79">
        <f t="shared" si="28"/>
        <v>2.5129168623767028E-2</v>
      </c>
    </row>
    <row r="65" spans="1:5" ht="12.75">
      <c r="A65" s="79">
        <v>48</v>
      </c>
      <c r="B65" s="79">
        <f t="shared" si="25"/>
        <v>2.7587475286220054E-4</v>
      </c>
      <c r="C65" s="79">
        <f t="shared" si="26"/>
        <v>1.115729458825693</v>
      </c>
      <c r="D65" s="79">
        <f t="shared" si="27"/>
        <v>-0.13687985654512846</v>
      </c>
      <c r="E65" s="79">
        <f t="shared" si="28"/>
        <v>2.1150397719435377E-2</v>
      </c>
    </row>
    <row r="66" spans="1:5" ht="12.75">
      <c r="A66" s="79">
        <v>96</v>
      </c>
      <c r="B66" s="79">
        <f t="shared" si="25"/>
        <v>9.9990000999900015E-5</v>
      </c>
      <c r="C66" s="79">
        <f t="shared" si="26"/>
        <v>1.0378795453787955</v>
      </c>
      <c r="D66" s="79">
        <f t="shared" si="27"/>
        <v>-5.3444655534446599E-2</v>
      </c>
      <c r="E66" s="79">
        <f t="shared" si="28"/>
        <v>1.5565110155651103E-2</v>
      </c>
    </row>
    <row r="67" spans="1:5" ht="12.75">
      <c r="A67" s="79">
        <v>192</v>
      </c>
      <c r="B67" s="79">
        <f t="shared" si="25"/>
        <v>3.7809089305068938E-5</v>
      </c>
      <c r="C67" s="79">
        <f t="shared" si="26"/>
        <v>0.74737856980818185</v>
      </c>
      <c r="D67" s="79">
        <f t="shared" si="27"/>
        <v>0.24077458220956321</v>
      </c>
      <c r="E67" s="79">
        <f t="shared" si="28"/>
        <v>1.1846847982254934E-2</v>
      </c>
    </row>
    <row r="68" spans="1:5" ht="12.75">
      <c r="A68" s="79">
        <v>384</v>
      </c>
      <c r="B68" s="79">
        <f t="shared" si="25"/>
        <v>1.0998619673231009E-5</v>
      </c>
      <c r="C68" s="79">
        <f t="shared" si="26"/>
        <v>0.43437398606474892</v>
      </c>
      <c r="D68" s="79">
        <f t="shared" si="27"/>
        <v>0.55871888078046206</v>
      </c>
      <c r="E68" s="79">
        <f t="shared" si="28"/>
        <v>6.9071331547890759E-3</v>
      </c>
    </row>
  </sheetData>
  <mergeCells count="11">
    <mergeCell ref="M21:O21"/>
    <mergeCell ref="Q21:S21"/>
    <mergeCell ref="U21:W21"/>
    <mergeCell ref="A21:C21"/>
    <mergeCell ref="A33:C33"/>
    <mergeCell ref="E33:G33"/>
    <mergeCell ref="I33:K33"/>
    <mergeCell ref="D5:E5"/>
    <mergeCell ref="A18:H20"/>
    <mergeCell ref="E21:G21"/>
    <mergeCell ref="I21:K21"/>
  </mergeCells>
  <phoneticPr fontId="36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K1001"/>
  <sheetViews>
    <sheetView workbookViewId="0"/>
  </sheetViews>
  <sheetFormatPr defaultColWidth="12.5703125" defaultRowHeight="15.75" customHeight="1"/>
  <sheetData>
    <row r="1" spans="1:11" ht="15.75" customHeight="1">
      <c r="A1" s="80" t="s">
        <v>357</v>
      </c>
      <c r="B1" s="80" t="s">
        <v>358</v>
      </c>
      <c r="C1" s="80" t="s">
        <v>358</v>
      </c>
      <c r="D1" s="80" t="s">
        <v>358</v>
      </c>
      <c r="E1" s="80" t="s">
        <v>358</v>
      </c>
      <c r="F1" s="80" t="s">
        <v>358</v>
      </c>
      <c r="G1" s="80" t="s">
        <v>358</v>
      </c>
      <c r="H1" s="80" t="s">
        <v>358</v>
      </c>
      <c r="I1" s="80" t="s">
        <v>358</v>
      </c>
      <c r="J1" s="80" t="s">
        <v>358</v>
      </c>
      <c r="K1" s="80" t="s">
        <v>358</v>
      </c>
    </row>
    <row r="2" spans="1:11" ht="15.75" customHeight="1">
      <c r="A2" s="81"/>
      <c r="B2" s="80" t="s">
        <v>319</v>
      </c>
      <c r="C2" s="80" t="s">
        <v>320</v>
      </c>
      <c r="D2" s="80" t="s">
        <v>321</v>
      </c>
      <c r="E2" s="80" t="s">
        <v>322</v>
      </c>
      <c r="F2" s="80" t="s">
        <v>323</v>
      </c>
      <c r="G2" s="80" t="s">
        <v>325</v>
      </c>
      <c r="H2" s="80" t="s">
        <v>329</v>
      </c>
      <c r="I2" s="80" t="s">
        <v>327</v>
      </c>
      <c r="J2" s="80" t="s">
        <v>328</v>
      </c>
      <c r="K2" s="80" t="s">
        <v>326</v>
      </c>
    </row>
    <row r="3" spans="1:11" ht="15.75" customHeight="1">
      <c r="A3" s="82">
        <v>1</v>
      </c>
      <c r="B3" s="82">
        <v>0.78172699999999995</v>
      </c>
      <c r="C3" s="82">
        <v>0.62120500000000001</v>
      </c>
      <c r="D3" s="82">
        <v>0.92509200000000003</v>
      </c>
      <c r="E3" s="82">
        <v>0.73105799999999999</v>
      </c>
      <c r="F3" s="82">
        <v>0.89629899999999996</v>
      </c>
      <c r="G3" s="82">
        <v>0.61399800000000004</v>
      </c>
      <c r="H3" s="82">
        <v>0.66146000000000005</v>
      </c>
      <c r="I3" s="82">
        <v>0.91102300000000003</v>
      </c>
      <c r="J3" s="82">
        <v>0.81683799999999995</v>
      </c>
      <c r="K3" s="82">
        <v>0.79979999999999996</v>
      </c>
    </row>
    <row r="4" spans="1:11" ht="15.75" customHeight="1">
      <c r="A4" s="82">
        <v>2</v>
      </c>
      <c r="B4" s="82">
        <v>0.79512899999999997</v>
      </c>
      <c r="C4" s="82">
        <v>0.63863899999999996</v>
      </c>
      <c r="D4" s="82">
        <v>0.92657</v>
      </c>
      <c r="E4" s="82">
        <v>0.74085000000000001</v>
      </c>
      <c r="F4" s="82">
        <v>0.89738799999999996</v>
      </c>
      <c r="G4" s="82">
        <v>0.63354200000000005</v>
      </c>
      <c r="H4" s="82">
        <v>0.67756300000000003</v>
      </c>
      <c r="I4" s="82">
        <v>0.91573800000000005</v>
      </c>
      <c r="J4" s="82">
        <v>0.82319699999999996</v>
      </c>
      <c r="K4" s="82">
        <v>0.80725000000000002</v>
      </c>
    </row>
    <row r="5" spans="1:11" ht="15.75" customHeight="1">
      <c r="A5" s="82">
        <v>3</v>
      </c>
      <c r="B5" s="82">
        <v>0.80496699999999999</v>
      </c>
      <c r="C5" s="82">
        <v>0.65312700000000001</v>
      </c>
      <c r="D5" s="82">
        <v>0.92763399999999996</v>
      </c>
      <c r="E5" s="82">
        <v>0.74953599999999998</v>
      </c>
      <c r="F5" s="82">
        <v>0.89791600000000005</v>
      </c>
      <c r="G5" s="82">
        <v>0.649675</v>
      </c>
      <c r="H5" s="82">
        <v>0.68857500000000005</v>
      </c>
      <c r="I5" s="82">
        <v>0.91858700000000004</v>
      </c>
      <c r="J5" s="82">
        <v>0.82717099999999999</v>
      </c>
      <c r="K5" s="82">
        <v>0.81335599999999997</v>
      </c>
    </row>
    <row r="6" spans="1:11" ht="15.75" customHeight="1">
      <c r="A6" s="82">
        <v>4</v>
      </c>
      <c r="B6" s="82">
        <v>0.81485600000000002</v>
      </c>
      <c r="C6" s="82">
        <v>0.66976199999999997</v>
      </c>
      <c r="D6" s="82">
        <v>0.92841200000000002</v>
      </c>
      <c r="E6" s="82">
        <v>0.75954299999999997</v>
      </c>
      <c r="F6" s="82">
        <v>0.89826399999999995</v>
      </c>
      <c r="G6" s="82">
        <v>0.66839599999999999</v>
      </c>
      <c r="H6" s="82">
        <v>0.69889599999999996</v>
      </c>
      <c r="I6" s="82">
        <v>0.92056899999999997</v>
      </c>
      <c r="J6" s="82">
        <v>0.83268500000000001</v>
      </c>
      <c r="K6" s="82">
        <v>0.81912600000000002</v>
      </c>
    </row>
    <row r="7" spans="1:11" ht="15.75" customHeight="1">
      <c r="A7" s="82">
        <v>5</v>
      </c>
      <c r="B7" s="82">
        <v>0.82089599999999996</v>
      </c>
      <c r="C7" s="82">
        <v>0.68041099999999999</v>
      </c>
      <c r="D7" s="82">
        <v>0.92904799999999998</v>
      </c>
      <c r="E7" s="82">
        <v>0.767405</v>
      </c>
      <c r="F7" s="82">
        <v>0.89856599999999998</v>
      </c>
      <c r="G7" s="82">
        <v>0.67986500000000005</v>
      </c>
      <c r="H7" s="82">
        <v>0.706565</v>
      </c>
      <c r="I7" s="82">
        <v>0.92204900000000001</v>
      </c>
      <c r="J7" s="82">
        <v>0.83532700000000004</v>
      </c>
      <c r="K7" s="82">
        <v>0.82453900000000002</v>
      </c>
    </row>
    <row r="8" spans="1:11" ht="15.75" customHeight="1">
      <c r="A8" s="82">
        <v>6</v>
      </c>
      <c r="B8" s="82">
        <v>0.82596199999999997</v>
      </c>
      <c r="C8" s="82">
        <v>0.68836799999999998</v>
      </c>
      <c r="D8" s="82">
        <v>0.92954599999999998</v>
      </c>
      <c r="E8" s="82">
        <v>0.77293299999999998</v>
      </c>
      <c r="F8" s="82">
        <v>0.89879100000000001</v>
      </c>
      <c r="G8" s="82">
        <v>0.68748900000000002</v>
      </c>
      <c r="H8" s="82">
        <v>0.71291599999999999</v>
      </c>
      <c r="I8" s="82">
        <v>0.92320100000000005</v>
      </c>
      <c r="J8" s="82">
        <v>0.83743999999999996</v>
      </c>
      <c r="K8" s="82">
        <v>0.82853500000000002</v>
      </c>
    </row>
    <row r="9" spans="1:11" ht="15.75" customHeight="1">
      <c r="A9" s="82">
        <v>7</v>
      </c>
      <c r="B9" s="82">
        <v>0.82981099999999997</v>
      </c>
      <c r="C9" s="82">
        <v>0.69833800000000001</v>
      </c>
      <c r="D9" s="82">
        <v>0.93000300000000002</v>
      </c>
      <c r="E9" s="82">
        <v>0.77775700000000003</v>
      </c>
      <c r="F9" s="82">
        <v>0.89898</v>
      </c>
      <c r="G9" s="82">
        <v>0.69366300000000003</v>
      </c>
      <c r="H9" s="82">
        <v>0.71812100000000001</v>
      </c>
      <c r="I9" s="82">
        <v>0.92413800000000001</v>
      </c>
      <c r="J9" s="82">
        <v>0.83919200000000005</v>
      </c>
      <c r="K9" s="82">
        <v>0.83326500000000003</v>
      </c>
    </row>
    <row r="10" spans="1:11" ht="15.75" customHeight="1">
      <c r="A10" s="82">
        <v>8</v>
      </c>
      <c r="B10" s="82">
        <v>0.83412900000000001</v>
      </c>
      <c r="C10" s="82">
        <v>0.71211599999999997</v>
      </c>
      <c r="D10" s="82">
        <v>0.93038500000000002</v>
      </c>
      <c r="E10" s="82">
        <v>0.78333600000000003</v>
      </c>
      <c r="F10" s="82">
        <v>0.89932299999999998</v>
      </c>
      <c r="G10" s="82">
        <v>0.70193899999999998</v>
      </c>
      <c r="H10" s="82">
        <v>0.72345899999999996</v>
      </c>
      <c r="I10" s="82">
        <v>0.924902</v>
      </c>
      <c r="J10" s="82">
        <v>0.84166099999999999</v>
      </c>
      <c r="K10" s="82">
        <v>0.83683200000000002</v>
      </c>
    </row>
    <row r="11" spans="1:11" ht="15.75" customHeight="1">
      <c r="A11" s="82">
        <v>9</v>
      </c>
      <c r="B11" s="82">
        <v>0.83839399999999997</v>
      </c>
      <c r="C11" s="82">
        <v>0.72216899999999995</v>
      </c>
      <c r="D11" s="82">
        <v>0.930755</v>
      </c>
      <c r="E11" s="82">
        <v>0.78722400000000003</v>
      </c>
      <c r="F11" s="82">
        <v>0.90300999999999998</v>
      </c>
      <c r="G11" s="82">
        <v>0.70778200000000002</v>
      </c>
      <c r="H11" s="82">
        <v>0.72822399999999998</v>
      </c>
      <c r="I11" s="82">
        <v>0.92560399999999998</v>
      </c>
      <c r="J11" s="82">
        <v>0.84362899999999996</v>
      </c>
      <c r="K11" s="82">
        <v>0.84037899999999999</v>
      </c>
    </row>
    <row r="12" spans="1:11" ht="15.75" customHeight="1">
      <c r="A12" s="82">
        <v>10</v>
      </c>
      <c r="B12" s="82">
        <v>0.84232600000000002</v>
      </c>
      <c r="C12" s="82">
        <v>0.72927500000000001</v>
      </c>
      <c r="D12" s="82">
        <v>0.93106</v>
      </c>
      <c r="E12" s="82">
        <v>0.79031799999999996</v>
      </c>
      <c r="F12" s="82">
        <v>0.90347699999999997</v>
      </c>
      <c r="G12" s="82">
        <v>0.71253599999999995</v>
      </c>
      <c r="H12" s="82">
        <v>0.73277899999999996</v>
      </c>
      <c r="I12" s="82">
        <v>0.92616200000000004</v>
      </c>
      <c r="J12" s="82">
        <v>0.84531999999999996</v>
      </c>
      <c r="K12" s="82">
        <v>0.84299800000000003</v>
      </c>
    </row>
    <row r="13" spans="1:11" ht="15.75" customHeight="1">
      <c r="A13" s="82">
        <v>11</v>
      </c>
      <c r="B13" s="82">
        <v>0.84584700000000002</v>
      </c>
      <c r="C13" s="82">
        <v>0.73483799999999999</v>
      </c>
      <c r="D13" s="82">
        <v>0.93134300000000003</v>
      </c>
      <c r="E13" s="82">
        <v>0.79298100000000005</v>
      </c>
      <c r="F13" s="82">
        <v>0.90368000000000004</v>
      </c>
      <c r="G13" s="82">
        <v>0.71647400000000006</v>
      </c>
      <c r="H13" s="82">
        <v>0.73749799999999999</v>
      </c>
      <c r="I13" s="82">
        <v>0.92665299999999995</v>
      </c>
      <c r="J13" s="82">
        <v>0.84692500000000004</v>
      </c>
      <c r="K13" s="82">
        <v>0.84501599999999999</v>
      </c>
    </row>
    <row r="14" spans="1:11" ht="15.75" customHeight="1">
      <c r="A14" s="82">
        <v>12</v>
      </c>
      <c r="B14" s="82">
        <v>0.84946600000000005</v>
      </c>
      <c r="C14" s="82">
        <v>0.74021800000000004</v>
      </c>
      <c r="D14" s="82">
        <v>0.93159899999999995</v>
      </c>
      <c r="E14" s="82">
        <v>0.795767</v>
      </c>
      <c r="F14" s="82">
        <v>0.90383199999999997</v>
      </c>
      <c r="G14" s="82">
        <v>0.72094000000000003</v>
      </c>
      <c r="H14" s="82">
        <v>0.74230700000000005</v>
      </c>
      <c r="I14" s="82">
        <v>0.92707600000000001</v>
      </c>
      <c r="J14" s="82">
        <v>0.84862499999999996</v>
      </c>
      <c r="K14" s="82">
        <v>0.84692999999999996</v>
      </c>
    </row>
    <row r="15" spans="1:11" ht="15.75" customHeight="1">
      <c r="A15" s="82">
        <v>13</v>
      </c>
      <c r="B15" s="82">
        <v>0.85222699999999996</v>
      </c>
      <c r="C15" s="82">
        <v>0.744811</v>
      </c>
      <c r="D15" s="82">
        <v>0.93184999999999996</v>
      </c>
      <c r="E15" s="82">
        <v>0.79885499999999998</v>
      </c>
      <c r="F15" s="82">
        <v>0.90398599999999996</v>
      </c>
      <c r="G15" s="82">
        <v>0.72687900000000005</v>
      </c>
      <c r="H15" s="82">
        <v>0.746255</v>
      </c>
      <c r="I15" s="82">
        <v>0.92747500000000005</v>
      </c>
      <c r="J15" s="82">
        <v>0.85037600000000002</v>
      </c>
      <c r="K15" s="82">
        <v>0.84860100000000005</v>
      </c>
    </row>
    <row r="16" spans="1:11" ht="15.75" customHeight="1">
      <c r="A16" s="82">
        <v>14</v>
      </c>
      <c r="B16" s="82">
        <v>0.85451200000000005</v>
      </c>
      <c r="C16" s="82">
        <v>0.74798699999999996</v>
      </c>
      <c r="D16" s="82">
        <v>0.93207399999999996</v>
      </c>
      <c r="E16" s="82">
        <v>0.80235900000000004</v>
      </c>
      <c r="F16" s="82">
        <v>0.904111</v>
      </c>
      <c r="G16" s="82">
        <v>0.73616199999999998</v>
      </c>
      <c r="H16" s="82">
        <v>0.74958100000000005</v>
      </c>
      <c r="I16" s="82">
        <v>0.92781999999999998</v>
      </c>
      <c r="J16" s="82">
        <v>0.85196400000000005</v>
      </c>
      <c r="K16" s="82">
        <v>0.85006400000000004</v>
      </c>
    </row>
    <row r="17" spans="1:11" ht="15.75" customHeight="1">
      <c r="A17" s="82">
        <v>15</v>
      </c>
      <c r="B17" s="82">
        <v>0.85611899999999996</v>
      </c>
      <c r="C17" s="82">
        <v>0.75090000000000001</v>
      </c>
      <c r="D17" s="82">
        <v>0.93230199999999996</v>
      </c>
      <c r="E17" s="82">
        <v>0.80608199999999997</v>
      </c>
      <c r="F17" s="82">
        <v>0.90423500000000001</v>
      </c>
      <c r="G17" s="82">
        <v>0.74392000000000003</v>
      </c>
      <c r="H17" s="82">
        <v>0.75230399999999997</v>
      </c>
      <c r="I17" s="82">
        <v>0.928145</v>
      </c>
      <c r="J17" s="82">
        <v>0.85331199999999996</v>
      </c>
      <c r="K17" s="82">
        <v>0.85130399999999995</v>
      </c>
    </row>
    <row r="18" spans="1:11" ht="15.75" customHeight="1">
      <c r="A18" s="82">
        <v>16</v>
      </c>
      <c r="B18" s="82">
        <v>0.85770100000000005</v>
      </c>
      <c r="C18" s="82">
        <v>0.75412699999999999</v>
      </c>
      <c r="D18" s="82">
        <v>0.93252699999999999</v>
      </c>
      <c r="E18" s="82">
        <v>0.81006100000000003</v>
      </c>
      <c r="F18" s="82">
        <v>0.90456300000000001</v>
      </c>
      <c r="G18" s="82">
        <v>0.75026099999999996</v>
      </c>
      <c r="H18" s="82">
        <v>0.754776</v>
      </c>
      <c r="I18" s="82">
        <v>0.92845299999999997</v>
      </c>
      <c r="J18" s="82">
        <v>0.85468299999999997</v>
      </c>
      <c r="K18" s="82">
        <v>0.85237300000000005</v>
      </c>
    </row>
    <row r="19" spans="1:11" ht="15.75" customHeight="1">
      <c r="A19" s="82">
        <v>17</v>
      </c>
      <c r="B19" s="82">
        <v>0.86158500000000005</v>
      </c>
      <c r="C19" s="82">
        <v>0.75790299999999999</v>
      </c>
      <c r="D19" s="82">
        <v>0.93868300000000005</v>
      </c>
      <c r="E19" s="82">
        <v>0.81566700000000003</v>
      </c>
      <c r="F19" s="82">
        <v>0.90854500000000005</v>
      </c>
      <c r="G19" s="82">
        <v>0.75599799999999995</v>
      </c>
      <c r="H19" s="82">
        <v>0.75862499999999999</v>
      </c>
      <c r="I19" s="82">
        <v>0.935118</v>
      </c>
      <c r="J19" s="82">
        <v>0.85769600000000001</v>
      </c>
      <c r="K19" s="82">
        <v>0.85564099999999998</v>
      </c>
    </row>
    <row r="20" spans="1:11" ht="15.75" customHeight="1">
      <c r="A20" s="82">
        <v>18</v>
      </c>
      <c r="B20" s="82">
        <v>0.86292599999999997</v>
      </c>
      <c r="C20" s="82">
        <v>0.76156199999999996</v>
      </c>
      <c r="D20" s="82">
        <v>0.93894299999999997</v>
      </c>
      <c r="E20" s="82">
        <v>0.81919699999999995</v>
      </c>
      <c r="F20" s="82">
        <v>0.909053</v>
      </c>
      <c r="G20" s="82">
        <v>0.76091299999999995</v>
      </c>
      <c r="H20" s="82">
        <v>0.76092000000000004</v>
      </c>
      <c r="I20" s="82">
        <v>0.93554300000000001</v>
      </c>
      <c r="J20" s="82">
        <v>0.85893900000000001</v>
      </c>
      <c r="K20" s="82">
        <v>0.85672199999999998</v>
      </c>
    </row>
    <row r="21" spans="1:11" ht="15.75" customHeight="1">
      <c r="A21" s="82">
        <v>19</v>
      </c>
      <c r="B21" s="82">
        <v>0.86402800000000002</v>
      </c>
      <c r="C21" s="82">
        <v>0.76512100000000005</v>
      </c>
      <c r="D21" s="82">
        <v>0.93915099999999996</v>
      </c>
      <c r="E21" s="82">
        <v>0.82223500000000005</v>
      </c>
      <c r="F21" s="82">
        <v>0.90925900000000004</v>
      </c>
      <c r="G21" s="82">
        <v>0.76481200000000005</v>
      </c>
      <c r="H21" s="82">
        <v>0.76303200000000004</v>
      </c>
      <c r="I21" s="82">
        <v>0.93584900000000004</v>
      </c>
      <c r="J21" s="82">
        <v>0.86010600000000004</v>
      </c>
      <c r="K21" s="82">
        <v>0.85775500000000005</v>
      </c>
    </row>
    <row r="22" spans="1:11" ht="15.75" customHeight="1">
      <c r="A22" s="82">
        <v>20</v>
      </c>
      <c r="B22" s="82">
        <v>0.86501899999999998</v>
      </c>
      <c r="C22" s="82">
        <v>0.76803299999999997</v>
      </c>
      <c r="D22" s="82">
        <v>0.93932700000000002</v>
      </c>
      <c r="E22" s="82">
        <v>0.82508000000000004</v>
      </c>
      <c r="F22" s="82">
        <v>0.90939899999999996</v>
      </c>
      <c r="G22" s="82">
        <v>0.76776900000000003</v>
      </c>
      <c r="H22" s="82">
        <v>0.76496799999999998</v>
      </c>
      <c r="I22" s="82">
        <v>0.93609699999999996</v>
      </c>
      <c r="J22" s="82">
        <v>0.86124800000000001</v>
      </c>
      <c r="K22" s="82">
        <v>0.85870599999999997</v>
      </c>
    </row>
    <row r="23" spans="1:11" ht="15.75" customHeight="1">
      <c r="A23" s="82">
        <v>21</v>
      </c>
      <c r="B23" s="82">
        <v>0.86605399999999999</v>
      </c>
      <c r="C23" s="82">
        <v>0.77078500000000005</v>
      </c>
      <c r="D23" s="82">
        <v>0.93949499999999997</v>
      </c>
      <c r="E23" s="82">
        <v>0.82750699999999999</v>
      </c>
      <c r="F23" s="82">
        <v>0.90954199999999996</v>
      </c>
      <c r="G23" s="82">
        <v>0.77107999999999999</v>
      </c>
      <c r="H23" s="82">
        <v>0.76676299999999997</v>
      </c>
      <c r="I23" s="82">
        <v>0.93632899999999997</v>
      </c>
      <c r="J23" s="82">
        <v>0.86235799999999996</v>
      </c>
      <c r="K23" s="82">
        <v>0.85959300000000005</v>
      </c>
    </row>
    <row r="24" spans="1:11" ht="15.75" customHeight="1">
      <c r="A24" s="82">
        <v>22</v>
      </c>
      <c r="B24" s="82">
        <v>0.86719500000000005</v>
      </c>
      <c r="C24" s="82">
        <v>0.773756</v>
      </c>
      <c r="D24" s="82">
        <v>0.93964400000000003</v>
      </c>
      <c r="E24" s="82">
        <v>0.82958799999999999</v>
      </c>
      <c r="F24" s="82">
        <v>0.90965399999999996</v>
      </c>
      <c r="G24" s="82">
        <v>0.77408299999999997</v>
      </c>
      <c r="H24" s="82">
        <v>0.76851199999999997</v>
      </c>
      <c r="I24" s="82">
        <v>0.93654700000000002</v>
      </c>
      <c r="J24" s="82">
        <v>0.863398</v>
      </c>
      <c r="K24" s="82">
        <v>0.86045099999999997</v>
      </c>
    </row>
    <row r="25" spans="1:11" ht="15.75" customHeight="1">
      <c r="A25" s="82">
        <v>23</v>
      </c>
      <c r="B25" s="82">
        <v>0.86843499999999996</v>
      </c>
      <c r="C25" s="82">
        <v>0.77677700000000005</v>
      </c>
      <c r="D25" s="82">
        <v>0.93978600000000001</v>
      </c>
      <c r="E25" s="82">
        <v>0.83143299999999998</v>
      </c>
      <c r="F25" s="82">
        <v>0.90976999999999997</v>
      </c>
      <c r="G25" s="82">
        <v>0.77698</v>
      </c>
      <c r="H25" s="82">
        <v>0.77015100000000003</v>
      </c>
      <c r="I25" s="82">
        <v>0.93674100000000005</v>
      </c>
      <c r="J25" s="82">
        <v>0.86438000000000004</v>
      </c>
      <c r="K25" s="82">
        <v>0.86127200000000004</v>
      </c>
    </row>
    <row r="26" spans="1:11" ht="15.75" customHeight="1">
      <c r="A26" s="82">
        <v>24</v>
      </c>
      <c r="B26" s="82">
        <v>0.869452</v>
      </c>
      <c r="C26" s="82">
        <v>0.77963300000000002</v>
      </c>
      <c r="D26" s="82">
        <v>0.93992100000000001</v>
      </c>
      <c r="E26" s="82">
        <v>0.83306899999999995</v>
      </c>
      <c r="F26" s="82">
        <v>0.91010599999999997</v>
      </c>
      <c r="G26" s="82">
        <v>0.77980899999999997</v>
      </c>
      <c r="H26" s="82">
        <v>0.77168000000000003</v>
      </c>
      <c r="I26" s="82">
        <v>0.936921</v>
      </c>
      <c r="J26" s="82">
        <v>0.86531000000000002</v>
      </c>
      <c r="K26" s="82">
        <v>0.86202299999999998</v>
      </c>
    </row>
    <row r="27" spans="1:11" ht="15.75" customHeight="1">
      <c r="A27" s="82">
        <v>25</v>
      </c>
      <c r="B27" s="82">
        <v>0.87054900000000002</v>
      </c>
      <c r="C27" s="82">
        <v>0.78242900000000004</v>
      </c>
      <c r="D27" s="82">
        <v>0.94006500000000004</v>
      </c>
      <c r="E27" s="82">
        <v>0.83461600000000002</v>
      </c>
      <c r="F27" s="82">
        <v>0.91255200000000003</v>
      </c>
      <c r="G27" s="82">
        <v>0.78247599999999995</v>
      </c>
      <c r="H27" s="82">
        <v>0.77328699999999995</v>
      </c>
      <c r="I27" s="82">
        <v>0.93710700000000002</v>
      </c>
      <c r="J27" s="82">
        <v>0.86627799999999999</v>
      </c>
      <c r="K27" s="82">
        <v>0.86286499999999999</v>
      </c>
    </row>
    <row r="28" spans="1:11" ht="15.75" customHeight="1">
      <c r="A28" s="82">
        <v>26</v>
      </c>
      <c r="B28" s="82">
        <v>0.87135300000000004</v>
      </c>
      <c r="C28" s="82">
        <v>0.78471999999999997</v>
      </c>
      <c r="D28" s="82">
        <v>0.94018999999999997</v>
      </c>
      <c r="E28" s="82">
        <v>0.83587500000000003</v>
      </c>
      <c r="F28" s="82">
        <v>0.91295599999999999</v>
      </c>
      <c r="G28" s="82">
        <v>0.78492600000000001</v>
      </c>
      <c r="H28" s="82">
        <v>0.77454100000000004</v>
      </c>
      <c r="I28" s="82">
        <v>0.93727099999999997</v>
      </c>
      <c r="J28" s="82">
        <v>0.86713300000000004</v>
      </c>
      <c r="K28" s="82">
        <v>0.86361699999999997</v>
      </c>
    </row>
    <row r="29" spans="1:11" ht="15.75" customHeight="1">
      <c r="A29" s="82">
        <v>27</v>
      </c>
      <c r="B29" s="82">
        <v>0.87216899999999997</v>
      </c>
      <c r="C29" s="82">
        <v>0.78675600000000001</v>
      </c>
      <c r="D29" s="82">
        <v>0.94030899999999995</v>
      </c>
      <c r="E29" s="82">
        <v>0.83694400000000002</v>
      </c>
      <c r="F29" s="82">
        <v>0.91311200000000003</v>
      </c>
      <c r="G29" s="82">
        <v>0.787134</v>
      </c>
      <c r="H29" s="82">
        <v>0.77568300000000001</v>
      </c>
      <c r="I29" s="82">
        <v>0.93742400000000004</v>
      </c>
      <c r="J29" s="82">
        <v>0.86795500000000003</v>
      </c>
      <c r="K29" s="82">
        <v>0.86437900000000001</v>
      </c>
    </row>
    <row r="30" spans="1:11" ht="15.75" customHeight="1">
      <c r="A30" s="82">
        <v>28</v>
      </c>
      <c r="B30" s="82">
        <v>0.87293799999999999</v>
      </c>
      <c r="C30" s="82">
        <v>0.78907099999999997</v>
      </c>
      <c r="D30" s="82">
        <v>0.94042000000000003</v>
      </c>
      <c r="E30" s="82">
        <v>0.83788499999999999</v>
      </c>
      <c r="F30" s="82">
        <v>0.91321699999999995</v>
      </c>
      <c r="G30" s="82">
        <v>0.78905199999999998</v>
      </c>
      <c r="H30" s="82">
        <v>0.77673099999999995</v>
      </c>
      <c r="I30" s="82">
        <v>0.93756700000000004</v>
      </c>
      <c r="J30" s="82">
        <v>0.86873699999999998</v>
      </c>
      <c r="K30" s="82">
        <v>0.86507400000000001</v>
      </c>
    </row>
    <row r="31" spans="1:11" ht="15.75" customHeight="1">
      <c r="A31" s="82">
        <v>29</v>
      </c>
      <c r="B31" s="82">
        <v>0.87366699999999997</v>
      </c>
      <c r="C31" s="82">
        <v>0.79140699999999997</v>
      </c>
      <c r="D31" s="82">
        <v>0.94052999999999998</v>
      </c>
      <c r="E31" s="82">
        <v>0.83872599999999997</v>
      </c>
      <c r="F31" s="82">
        <v>0.913327</v>
      </c>
      <c r="G31" s="82">
        <v>0.79121300000000006</v>
      </c>
      <c r="H31" s="82">
        <v>0.77769900000000003</v>
      </c>
      <c r="I31" s="82">
        <v>0.93770600000000004</v>
      </c>
      <c r="J31" s="82">
        <v>0.86953000000000003</v>
      </c>
      <c r="K31" s="82">
        <v>0.865788</v>
      </c>
    </row>
    <row r="32" spans="1:11" ht="15.75" customHeight="1">
      <c r="A32" s="82">
        <v>30</v>
      </c>
      <c r="B32" s="82">
        <v>0.87438000000000005</v>
      </c>
      <c r="C32" s="82">
        <v>0.79355799999999999</v>
      </c>
      <c r="D32" s="82">
        <v>0.94063300000000005</v>
      </c>
      <c r="E32" s="82">
        <v>0.83948999999999996</v>
      </c>
      <c r="F32" s="82">
        <v>0.91341499999999998</v>
      </c>
      <c r="G32" s="82">
        <v>0.79293400000000003</v>
      </c>
      <c r="H32" s="82">
        <v>0.77859199999999995</v>
      </c>
      <c r="I32" s="82">
        <v>0.93783499999999997</v>
      </c>
      <c r="J32" s="82">
        <v>0.87029999999999996</v>
      </c>
      <c r="K32" s="82">
        <v>0.86639999999999995</v>
      </c>
    </row>
    <row r="33" spans="1:11" ht="15.75" customHeight="1">
      <c r="A33" s="82">
        <v>31</v>
      </c>
      <c r="B33" s="82">
        <v>0.87514400000000003</v>
      </c>
      <c r="C33" s="82">
        <v>0.79535299999999998</v>
      </c>
      <c r="D33" s="82">
        <v>0.94076300000000002</v>
      </c>
      <c r="E33" s="82">
        <v>0.840194</v>
      </c>
      <c r="F33" s="82">
        <v>0.91351400000000005</v>
      </c>
      <c r="G33" s="82">
        <v>0.79439099999999996</v>
      </c>
      <c r="H33" s="82">
        <v>0.779478</v>
      </c>
      <c r="I33" s="82">
        <v>0.93796900000000005</v>
      </c>
      <c r="J33" s="82">
        <v>0.87104899999999996</v>
      </c>
      <c r="K33" s="82">
        <v>0.86726899999999996</v>
      </c>
    </row>
    <row r="34" spans="1:11" ht="15.75" customHeight="1">
      <c r="A34" s="82">
        <v>32</v>
      </c>
      <c r="B34" s="82">
        <v>0.875942</v>
      </c>
      <c r="C34" s="82">
        <v>0.79703199999999996</v>
      </c>
      <c r="D34" s="82">
        <v>0.940863</v>
      </c>
      <c r="E34" s="82">
        <v>0.84094000000000002</v>
      </c>
      <c r="F34" s="82">
        <v>0.91382399999999997</v>
      </c>
      <c r="G34" s="82">
        <v>0.79553499999999999</v>
      </c>
      <c r="H34" s="82">
        <v>0.78044400000000003</v>
      </c>
      <c r="I34" s="82">
        <v>0.93809500000000001</v>
      </c>
      <c r="J34" s="82">
        <v>0.87179600000000002</v>
      </c>
      <c r="K34" s="82">
        <v>0.86777300000000002</v>
      </c>
    </row>
    <row r="35" spans="1:11" ht="15.75" customHeight="1">
      <c r="A35" s="82">
        <v>33</v>
      </c>
      <c r="B35" s="82">
        <v>0.87810900000000003</v>
      </c>
      <c r="C35" s="82">
        <v>0.79885899999999999</v>
      </c>
      <c r="D35" s="82">
        <v>0.94488099999999997</v>
      </c>
      <c r="E35" s="82">
        <v>0.84234699999999996</v>
      </c>
      <c r="F35" s="82">
        <v>0.91662100000000002</v>
      </c>
      <c r="G35" s="82">
        <v>0.79687699999999995</v>
      </c>
      <c r="H35" s="82">
        <v>0.78221200000000002</v>
      </c>
      <c r="I35" s="82">
        <v>0.94202600000000003</v>
      </c>
      <c r="J35" s="82">
        <v>0.87347699999999995</v>
      </c>
      <c r="K35" s="82">
        <v>0.87046299999999999</v>
      </c>
    </row>
    <row r="36" spans="1:11" ht="15.75" customHeight="1">
      <c r="A36" s="82">
        <v>34</v>
      </c>
      <c r="B36" s="82">
        <v>0.87877799999999995</v>
      </c>
      <c r="C36" s="82">
        <v>0.80047800000000002</v>
      </c>
      <c r="D36" s="82">
        <v>0.94500600000000001</v>
      </c>
      <c r="E36" s="82">
        <v>0.84299100000000005</v>
      </c>
      <c r="F36" s="82">
        <v>0.91705099999999995</v>
      </c>
      <c r="G36" s="82">
        <v>0.79814799999999997</v>
      </c>
      <c r="H36" s="82">
        <v>0.78308599999999995</v>
      </c>
      <c r="I36" s="82">
        <v>0.94223199999999996</v>
      </c>
      <c r="J36" s="82">
        <v>0.87424000000000002</v>
      </c>
      <c r="K36" s="82">
        <v>0.870919</v>
      </c>
    </row>
    <row r="37" spans="1:11" ht="15">
      <c r="A37" s="82">
        <v>35</v>
      </c>
      <c r="B37" s="82">
        <v>0.87933700000000004</v>
      </c>
      <c r="C37" s="82">
        <v>0.80206100000000002</v>
      </c>
      <c r="D37" s="82">
        <v>0.94510400000000006</v>
      </c>
      <c r="E37" s="82">
        <v>0.84364399999999995</v>
      </c>
      <c r="F37" s="82">
        <v>0.91721600000000003</v>
      </c>
      <c r="G37" s="82">
        <v>0.79929799999999995</v>
      </c>
      <c r="H37" s="82">
        <v>0.78390099999999996</v>
      </c>
      <c r="I37" s="82">
        <v>0.94237599999999999</v>
      </c>
      <c r="J37" s="82">
        <v>0.87499300000000002</v>
      </c>
      <c r="K37" s="82">
        <v>0.87165400000000004</v>
      </c>
    </row>
    <row r="38" spans="1:11" ht="15">
      <c r="A38" s="82">
        <v>36</v>
      </c>
      <c r="B38" s="82">
        <v>0.87979600000000002</v>
      </c>
      <c r="C38" s="82">
        <v>0.80341499999999999</v>
      </c>
      <c r="D38" s="82">
        <v>0.94518899999999995</v>
      </c>
      <c r="E38" s="82">
        <v>0.84429200000000004</v>
      </c>
      <c r="F38" s="82">
        <v>0.91732100000000005</v>
      </c>
      <c r="G38" s="82">
        <v>0.80023999999999995</v>
      </c>
      <c r="H38" s="82">
        <v>0.78464</v>
      </c>
      <c r="I38" s="82">
        <v>0.9425</v>
      </c>
      <c r="J38" s="82">
        <v>0.87569200000000003</v>
      </c>
      <c r="K38" s="82">
        <v>0.87205699999999997</v>
      </c>
    </row>
    <row r="39" spans="1:11" ht="15">
      <c r="A39" s="82">
        <v>37</v>
      </c>
      <c r="B39" s="82">
        <v>0.88023799999999996</v>
      </c>
      <c r="C39" s="82">
        <v>0.80464800000000003</v>
      </c>
      <c r="D39" s="82">
        <v>0.94527300000000003</v>
      </c>
      <c r="E39" s="82">
        <v>0.84501300000000001</v>
      </c>
      <c r="F39" s="82">
        <v>0.91742999999999997</v>
      </c>
      <c r="G39" s="82">
        <v>0.80109300000000006</v>
      </c>
      <c r="H39" s="82">
        <v>0.78533900000000001</v>
      </c>
      <c r="I39" s="82">
        <v>0.94261799999999996</v>
      </c>
      <c r="J39" s="82">
        <v>0.876386</v>
      </c>
      <c r="K39" s="82">
        <v>0.87262799999999996</v>
      </c>
    </row>
    <row r="40" spans="1:11" ht="15">
      <c r="A40" s="82">
        <v>38</v>
      </c>
      <c r="B40" s="82">
        <v>0.88065499999999997</v>
      </c>
      <c r="C40" s="82">
        <v>0.80583899999999997</v>
      </c>
      <c r="D40" s="82">
        <v>0.94534899999999999</v>
      </c>
      <c r="E40" s="82">
        <v>0.84572800000000004</v>
      </c>
      <c r="F40" s="82">
        <v>0.917516</v>
      </c>
      <c r="G40" s="82">
        <v>0.801817</v>
      </c>
      <c r="H40" s="82">
        <v>0.78597899999999998</v>
      </c>
      <c r="I40" s="82">
        <v>0.94272999999999996</v>
      </c>
      <c r="J40" s="82">
        <v>0.87706399999999995</v>
      </c>
      <c r="K40" s="82">
        <v>0.87299199999999999</v>
      </c>
    </row>
    <row r="41" spans="1:11" ht="15">
      <c r="A41" s="82">
        <v>39</v>
      </c>
      <c r="B41" s="82">
        <v>0.88105800000000001</v>
      </c>
      <c r="C41" s="82">
        <v>0.80710099999999996</v>
      </c>
      <c r="D41" s="82">
        <v>0.94542199999999998</v>
      </c>
      <c r="E41" s="82">
        <v>0.84650800000000004</v>
      </c>
      <c r="F41" s="82">
        <v>0.91761700000000002</v>
      </c>
      <c r="G41" s="82">
        <v>0.80244000000000004</v>
      </c>
      <c r="H41" s="82">
        <v>0.78657600000000005</v>
      </c>
      <c r="I41" s="82">
        <v>0.942828</v>
      </c>
      <c r="J41" s="82">
        <v>0.877718</v>
      </c>
      <c r="K41" s="82">
        <v>0.87339999999999995</v>
      </c>
    </row>
    <row r="42" spans="1:11" ht="15">
      <c r="A42" s="82">
        <v>40</v>
      </c>
      <c r="B42" s="82">
        <v>0.88145600000000002</v>
      </c>
      <c r="C42" s="82">
        <v>0.80837999999999999</v>
      </c>
      <c r="D42" s="82">
        <v>0.945492</v>
      </c>
      <c r="E42" s="82">
        <v>0.84728400000000004</v>
      </c>
      <c r="F42" s="82">
        <v>0.91791999999999996</v>
      </c>
      <c r="G42" s="82">
        <v>0.80313699999999999</v>
      </c>
      <c r="H42" s="82">
        <v>0.78717300000000001</v>
      </c>
      <c r="I42" s="82">
        <v>0.94292200000000004</v>
      </c>
      <c r="J42" s="82">
        <v>0.87836099999999995</v>
      </c>
      <c r="K42" s="82">
        <v>0.87375599999999998</v>
      </c>
    </row>
    <row r="43" spans="1:11" ht="15">
      <c r="A43" s="82">
        <v>41</v>
      </c>
      <c r="B43" s="82">
        <v>0.881938</v>
      </c>
      <c r="C43" s="82">
        <v>0.80971499999999996</v>
      </c>
      <c r="D43" s="82">
        <v>0.94556499999999999</v>
      </c>
      <c r="E43" s="82">
        <v>0.84800200000000003</v>
      </c>
      <c r="F43" s="82">
        <v>0.91974100000000003</v>
      </c>
      <c r="G43" s="82">
        <v>0.80422099999999996</v>
      </c>
      <c r="H43" s="82">
        <v>0.78787700000000005</v>
      </c>
      <c r="I43" s="82">
        <v>0.94301900000000005</v>
      </c>
      <c r="J43" s="82">
        <v>0.87901099999999999</v>
      </c>
      <c r="K43" s="82">
        <v>0.87413399999999997</v>
      </c>
    </row>
    <row r="44" spans="1:11" ht="15">
      <c r="A44" s="82">
        <v>42</v>
      </c>
      <c r="B44" s="82">
        <v>0.88237600000000005</v>
      </c>
      <c r="C44" s="82">
        <v>0.81111500000000003</v>
      </c>
      <c r="D44" s="82">
        <v>0.94562900000000005</v>
      </c>
      <c r="E44" s="82">
        <v>0.848611</v>
      </c>
      <c r="F44" s="82">
        <v>0.920103</v>
      </c>
      <c r="G44" s="82">
        <v>0.80520199999999997</v>
      </c>
      <c r="H44" s="82">
        <v>0.78844000000000003</v>
      </c>
      <c r="I44" s="82">
        <v>0.94310400000000005</v>
      </c>
      <c r="J44" s="82">
        <v>0.87960899999999997</v>
      </c>
      <c r="K44" s="82">
        <v>0.87444200000000005</v>
      </c>
    </row>
    <row r="45" spans="1:11" ht="15">
      <c r="A45" s="82">
        <v>43</v>
      </c>
      <c r="B45" s="82">
        <v>0.88285599999999997</v>
      </c>
      <c r="C45" s="82">
        <v>0.81245999999999996</v>
      </c>
      <c r="D45" s="82">
        <v>0.94569099999999995</v>
      </c>
      <c r="E45" s="82">
        <v>0.84916100000000005</v>
      </c>
      <c r="F45" s="82">
        <v>0.92023999999999995</v>
      </c>
      <c r="G45" s="82">
        <v>0.80602499999999999</v>
      </c>
      <c r="H45" s="82">
        <v>0.78895700000000002</v>
      </c>
      <c r="I45" s="82">
        <v>0.943191</v>
      </c>
      <c r="J45" s="82">
        <v>0.88018099999999999</v>
      </c>
      <c r="K45" s="82">
        <v>0.87474300000000005</v>
      </c>
    </row>
    <row r="46" spans="1:11" ht="15">
      <c r="A46" s="82">
        <v>44</v>
      </c>
      <c r="B46" s="82">
        <v>0.88333200000000001</v>
      </c>
      <c r="C46" s="82">
        <v>0.81390399999999996</v>
      </c>
      <c r="D46" s="82">
        <v>0.94575100000000001</v>
      </c>
      <c r="E46" s="82">
        <v>0.84964200000000001</v>
      </c>
      <c r="F46" s="82">
        <v>0.92032599999999998</v>
      </c>
      <c r="G46" s="82">
        <v>0.80670799999999998</v>
      </c>
      <c r="H46" s="82">
        <v>0.78948200000000002</v>
      </c>
      <c r="I46" s="82">
        <v>0.94326900000000002</v>
      </c>
      <c r="J46" s="82">
        <v>0.88075800000000004</v>
      </c>
      <c r="K46" s="82">
        <v>0.87501700000000004</v>
      </c>
    </row>
    <row r="47" spans="1:11" ht="15">
      <c r="A47" s="82">
        <v>45</v>
      </c>
      <c r="B47" s="82">
        <v>0.88380899999999996</v>
      </c>
      <c r="C47" s="82">
        <v>0.81540900000000005</v>
      </c>
      <c r="D47" s="82">
        <v>0.94581199999999999</v>
      </c>
      <c r="E47" s="82">
        <v>0.85011499999999995</v>
      </c>
      <c r="F47" s="82">
        <v>0.92041600000000001</v>
      </c>
      <c r="G47" s="82">
        <v>0.80738799999999999</v>
      </c>
      <c r="H47" s="82">
        <v>0.78998400000000002</v>
      </c>
      <c r="I47" s="82">
        <v>0.94334499999999999</v>
      </c>
      <c r="J47" s="82">
        <v>0.88132600000000005</v>
      </c>
      <c r="K47" s="82">
        <v>0.87528499999999998</v>
      </c>
    </row>
    <row r="48" spans="1:11" ht="15">
      <c r="A48" s="82">
        <v>46</v>
      </c>
      <c r="B48" s="82">
        <v>0.88422699999999999</v>
      </c>
      <c r="C48" s="82">
        <v>0.81675399999999998</v>
      </c>
      <c r="D48" s="82">
        <v>0.94587900000000003</v>
      </c>
      <c r="E48" s="82">
        <v>0.85054700000000005</v>
      </c>
      <c r="F48" s="82">
        <v>0.92049000000000003</v>
      </c>
      <c r="G48" s="82">
        <v>0.80818400000000001</v>
      </c>
      <c r="H48" s="82">
        <v>0.79049100000000005</v>
      </c>
      <c r="I48" s="82">
        <v>0.94342300000000001</v>
      </c>
      <c r="J48" s="82">
        <v>0.88186900000000001</v>
      </c>
      <c r="K48" s="82">
        <v>0.87553800000000004</v>
      </c>
    </row>
    <row r="49" spans="1:11" ht="15">
      <c r="A49" s="82">
        <v>47</v>
      </c>
      <c r="B49" s="82">
        <v>0.88461299999999998</v>
      </c>
      <c r="C49" s="82">
        <v>0.81828500000000004</v>
      </c>
      <c r="D49" s="82">
        <v>0.94594199999999995</v>
      </c>
      <c r="E49" s="82">
        <v>0.850935</v>
      </c>
      <c r="F49" s="82">
        <v>0.92058200000000001</v>
      </c>
      <c r="G49" s="82">
        <v>0.80893300000000001</v>
      </c>
      <c r="H49" s="82">
        <v>0.79099200000000003</v>
      </c>
      <c r="I49" s="82">
        <v>0.943496</v>
      </c>
      <c r="J49" s="82">
        <v>0.88240700000000005</v>
      </c>
      <c r="K49" s="82">
        <v>0.87577700000000003</v>
      </c>
    </row>
    <row r="50" spans="1:11" ht="15">
      <c r="A50" s="82">
        <v>48</v>
      </c>
      <c r="B50" s="82">
        <v>0.88498399999999999</v>
      </c>
      <c r="C50" s="82">
        <v>0.81978399999999996</v>
      </c>
      <c r="D50" s="82">
        <v>0.94599999999999995</v>
      </c>
      <c r="E50" s="82">
        <v>0.85131500000000004</v>
      </c>
      <c r="F50" s="82">
        <v>0.92086100000000004</v>
      </c>
      <c r="G50" s="82">
        <v>0.80956600000000001</v>
      </c>
      <c r="H50" s="82">
        <v>0.79152199999999995</v>
      </c>
      <c r="I50" s="82">
        <v>0.94356799999999996</v>
      </c>
      <c r="J50" s="82">
        <v>0.88292400000000004</v>
      </c>
      <c r="K50" s="82">
        <v>0.87601700000000005</v>
      </c>
    </row>
    <row r="51" spans="1:11" ht="15">
      <c r="A51" s="82">
        <v>49</v>
      </c>
      <c r="B51" s="82">
        <v>0.88599499999999998</v>
      </c>
      <c r="C51" s="82">
        <v>0.82166099999999997</v>
      </c>
      <c r="D51" s="82">
        <v>0.94887999999999995</v>
      </c>
      <c r="E51" s="82">
        <v>0.85200500000000001</v>
      </c>
      <c r="F51" s="82">
        <v>0.92303500000000005</v>
      </c>
      <c r="G51" s="82">
        <v>0.81023299999999998</v>
      </c>
      <c r="H51" s="82">
        <v>0.79253899999999999</v>
      </c>
      <c r="I51" s="82">
        <v>0.94610799999999995</v>
      </c>
      <c r="J51" s="82">
        <v>0.88402499999999995</v>
      </c>
      <c r="K51" s="82">
        <v>0.87773999999999996</v>
      </c>
    </row>
    <row r="52" spans="1:11" ht="15">
      <c r="A52" s="82">
        <v>50</v>
      </c>
      <c r="B52" s="82">
        <v>0.886347</v>
      </c>
      <c r="C52" s="82">
        <v>0.82371499999999997</v>
      </c>
      <c r="D52" s="82">
        <v>0.94895600000000002</v>
      </c>
      <c r="E52" s="82">
        <v>0.852352</v>
      </c>
      <c r="F52" s="82">
        <v>0.92342299999999999</v>
      </c>
      <c r="G52" s="82">
        <v>0.81074900000000005</v>
      </c>
      <c r="H52" s="82">
        <v>0.79305899999999996</v>
      </c>
      <c r="I52" s="82">
        <v>0.94623900000000005</v>
      </c>
      <c r="J52" s="82">
        <v>0.88454299999999997</v>
      </c>
      <c r="K52" s="82">
        <v>0.87798100000000001</v>
      </c>
    </row>
    <row r="53" spans="1:11" ht="15">
      <c r="A53" s="82">
        <v>51</v>
      </c>
      <c r="B53" s="82">
        <v>0.88664500000000002</v>
      </c>
      <c r="C53" s="82">
        <v>0.825928</v>
      </c>
      <c r="D53" s="82">
        <v>0.949013</v>
      </c>
      <c r="E53" s="82">
        <v>0.85271200000000003</v>
      </c>
      <c r="F53" s="82">
        <v>0.92357299999999998</v>
      </c>
      <c r="G53" s="82">
        <v>0.81121299999999996</v>
      </c>
      <c r="H53" s="82">
        <v>0.79357</v>
      </c>
      <c r="I53" s="82">
        <v>0.94633</v>
      </c>
      <c r="J53" s="82">
        <v>0.88505199999999995</v>
      </c>
      <c r="K53" s="82">
        <v>0.87820399999999998</v>
      </c>
    </row>
    <row r="54" spans="1:11" ht="15">
      <c r="A54" s="82">
        <v>52</v>
      </c>
      <c r="B54" s="82">
        <v>0.886938</v>
      </c>
      <c r="C54" s="82">
        <v>0.82777599999999996</v>
      </c>
      <c r="D54" s="82">
        <v>0.94906299999999999</v>
      </c>
      <c r="E54" s="82">
        <v>0.85310900000000001</v>
      </c>
      <c r="F54" s="82">
        <v>0.92366599999999999</v>
      </c>
      <c r="G54" s="82">
        <v>0.81160100000000002</v>
      </c>
      <c r="H54" s="82">
        <v>0.794041</v>
      </c>
      <c r="I54" s="82">
        <v>0.94640299999999999</v>
      </c>
      <c r="J54" s="82">
        <v>0.88554699999999997</v>
      </c>
      <c r="K54" s="82">
        <v>0.87841899999999995</v>
      </c>
    </row>
    <row r="55" spans="1:11" ht="15">
      <c r="A55" s="82">
        <v>53</v>
      </c>
      <c r="B55" s="82">
        <v>0.887239</v>
      </c>
      <c r="C55" s="82">
        <v>0.82938800000000001</v>
      </c>
      <c r="D55" s="82">
        <v>0.94911199999999996</v>
      </c>
      <c r="E55" s="82">
        <v>0.85350199999999998</v>
      </c>
      <c r="F55" s="82">
        <v>0.923759</v>
      </c>
      <c r="G55" s="82">
        <v>0.81198700000000001</v>
      </c>
      <c r="H55" s="82">
        <v>0.79453099999999999</v>
      </c>
      <c r="I55" s="82">
        <v>0.94647000000000003</v>
      </c>
      <c r="J55" s="82">
        <v>0.88603399999999999</v>
      </c>
      <c r="K55" s="82">
        <v>0.87863400000000003</v>
      </c>
    </row>
    <row r="56" spans="1:11" ht="15">
      <c r="A56" s="82">
        <v>54</v>
      </c>
      <c r="B56" s="82">
        <v>0.88754900000000003</v>
      </c>
      <c r="C56" s="82">
        <v>0.83091700000000002</v>
      </c>
      <c r="D56" s="82">
        <v>0.94915799999999995</v>
      </c>
      <c r="E56" s="82">
        <v>0.85387000000000002</v>
      </c>
      <c r="F56" s="82">
        <v>0.92383400000000004</v>
      </c>
      <c r="G56" s="82">
        <v>0.81235900000000005</v>
      </c>
      <c r="H56" s="82">
        <v>0.79500800000000005</v>
      </c>
      <c r="I56" s="82">
        <v>0.94653699999999996</v>
      </c>
      <c r="J56" s="82">
        <v>0.88650899999999999</v>
      </c>
      <c r="K56" s="82">
        <v>0.87883900000000004</v>
      </c>
    </row>
    <row r="57" spans="1:11" ht="15">
      <c r="A57" s="82">
        <v>55</v>
      </c>
      <c r="B57" s="82">
        <v>0.88787499999999997</v>
      </c>
      <c r="C57" s="82">
        <v>0.83254300000000003</v>
      </c>
      <c r="D57" s="82">
        <v>0.94920199999999999</v>
      </c>
      <c r="E57" s="82">
        <v>0.85428800000000005</v>
      </c>
      <c r="F57" s="82">
        <v>0.92392799999999997</v>
      </c>
      <c r="G57" s="82">
        <v>0.81284999999999996</v>
      </c>
      <c r="H57" s="82">
        <v>0.79547500000000004</v>
      </c>
      <c r="I57" s="82">
        <v>0.94659700000000002</v>
      </c>
      <c r="J57" s="82">
        <v>0.88697999999999999</v>
      </c>
      <c r="K57" s="82">
        <v>0.87903699999999996</v>
      </c>
    </row>
    <row r="58" spans="1:11" ht="15">
      <c r="A58" s="82">
        <v>56</v>
      </c>
      <c r="B58" s="82">
        <v>0.888208</v>
      </c>
      <c r="C58" s="82">
        <v>0.83449799999999996</v>
      </c>
      <c r="D58" s="82">
        <v>0.94924600000000003</v>
      </c>
      <c r="E58" s="82">
        <v>0.85475599999999996</v>
      </c>
      <c r="F58" s="82">
        <v>0.92420100000000005</v>
      </c>
      <c r="G58" s="82">
        <v>0.81357000000000002</v>
      </c>
      <c r="H58" s="82">
        <v>0.79593199999999997</v>
      </c>
      <c r="I58" s="82">
        <v>0.94665200000000005</v>
      </c>
      <c r="J58" s="82">
        <v>0.88743799999999995</v>
      </c>
      <c r="K58" s="82">
        <v>0.87922900000000004</v>
      </c>
    </row>
    <row r="59" spans="1:11" ht="15">
      <c r="A59" s="82">
        <v>57</v>
      </c>
      <c r="B59" s="82">
        <v>0.88856199999999996</v>
      </c>
      <c r="C59" s="82">
        <v>0.83623000000000003</v>
      </c>
      <c r="D59" s="82">
        <v>0.949295</v>
      </c>
      <c r="E59" s="82">
        <v>0.85524599999999995</v>
      </c>
      <c r="F59" s="82">
        <v>0.925651</v>
      </c>
      <c r="G59" s="82">
        <v>0.81436799999999998</v>
      </c>
      <c r="H59" s="82">
        <v>0.79642400000000002</v>
      </c>
      <c r="I59" s="82">
        <v>0.94670699999999997</v>
      </c>
      <c r="J59" s="82">
        <v>0.88790800000000003</v>
      </c>
      <c r="K59" s="82">
        <v>0.87944500000000003</v>
      </c>
    </row>
    <row r="60" spans="1:11" ht="15">
      <c r="A60" s="82">
        <v>58</v>
      </c>
      <c r="B60" s="82">
        <v>0.88890400000000003</v>
      </c>
      <c r="C60" s="82">
        <v>0.83776799999999996</v>
      </c>
      <c r="D60" s="82">
        <v>0.94933500000000004</v>
      </c>
      <c r="E60" s="82">
        <v>0.85570999999999997</v>
      </c>
      <c r="F60" s="82">
        <v>0.92598599999999998</v>
      </c>
      <c r="G60" s="82">
        <v>0.81518199999999996</v>
      </c>
      <c r="H60" s="82">
        <v>0.79686599999999996</v>
      </c>
      <c r="I60" s="82">
        <v>0.94675900000000002</v>
      </c>
      <c r="J60" s="82">
        <v>0.888347</v>
      </c>
      <c r="K60" s="82">
        <v>0.87962799999999997</v>
      </c>
    </row>
    <row r="61" spans="1:11" ht="15">
      <c r="A61" s="82">
        <v>59</v>
      </c>
      <c r="B61" s="82">
        <v>0.88924700000000001</v>
      </c>
      <c r="C61" s="82">
        <v>0.83925000000000005</v>
      </c>
      <c r="D61" s="82">
        <v>0.949376</v>
      </c>
      <c r="E61" s="82">
        <v>0.85616199999999998</v>
      </c>
      <c r="F61" s="82">
        <v>0.92611399999999999</v>
      </c>
      <c r="G61" s="82">
        <v>0.81593300000000002</v>
      </c>
      <c r="H61" s="82">
        <v>0.79730900000000005</v>
      </c>
      <c r="I61" s="82">
        <v>0.94681199999999999</v>
      </c>
      <c r="J61" s="82">
        <v>0.88878400000000002</v>
      </c>
      <c r="K61" s="82">
        <v>0.87980999999999998</v>
      </c>
    </row>
    <row r="62" spans="1:11" ht="15">
      <c r="A62" s="82">
        <v>60</v>
      </c>
      <c r="B62" s="82">
        <v>0.88959200000000005</v>
      </c>
      <c r="C62" s="82">
        <v>0.84063500000000002</v>
      </c>
      <c r="D62" s="82">
        <v>0.94941500000000001</v>
      </c>
      <c r="E62" s="82">
        <v>0.856595</v>
      </c>
      <c r="F62" s="82">
        <v>0.92619399999999996</v>
      </c>
      <c r="G62" s="82">
        <v>0.81673799999999996</v>
      </c>
      <c r="H62" s="82">
        <v>0.79773000000000005</v>
      </c>
      <c r="I62" s="82">
        <v>0.94685900000000001</v>
      </c>
      <c r="J62" s="82">
        <v>0.889212</v>
      </c>
      <c r="K62" s="82">
        <v>0.87998399999999999</v>
      </c>
    </row>
    <row r="63" spans="1:11" ht="15">
      <c r="A63" s="82">
        <v>61</v>
      </c>
      <c r="B63" s="82">
        <v>0.88991900000000002</v>
      </c>
      <c r="C63" s="82">
        <v>0.84184800000000004</v>
      </c>
      <c r="D63" s="82">
        <v>0.94946900000000001</v>
      </c>
      <c r="E63" s="82">
        <v>0.85701000000000005</v>
      </c>
      <c r="F63" s="82">
        <v>0.92627599999999999</v>
      </c>
      <c r="G63" s="82">
        <v>0.81754800000000005</v>
      </c>
      <c r="H63" s="82">
        <v>0.79815800000000003</v>
      </c>
      <c r="I63" s="82">
        <v>0.946909</v>
      </c>
      <c r="J63" s="82">
        <v>0.889652</v>
      </c>
      <c r="K63" s="82">
        <v>0.88016399999999995</v>
      </c>
    </row>
    <row r="64" spans="1:11" ht="15">
      <c r="A64" s="82">
        <v>62</v>
      </c>
      <c r="B64" s="82">
        <v>0.89022699999999999</v>
      </c>
      <c r="C64" s="82">
        <v>0.84298099999999998</v>
      </c>
      <c r="D64" s="82">
        <v>0.94951099999999999</v>
      </c>
      <c r="E64" s="82">
        <v>0.85742499999999999</v>
      </c>
      <c r="F64" s="82">
        <v>0.92634399999999995</v>
      </c>
      <c r="G64" s="82">
        <v>0.81833599999999995</v>
      </c>
      <c r="H64" s="82">
        <v>0.79858700000000005</v>
      </c>
      <c r="I64" s="82">
        <v>0.94695399999999996</v>
      </c>
      <c r="J64" s="82">
        <v>0.890069</v>
      </c>
      <c r="K64" s="82">
        <v>0.88033499999999998</v>
      </c>
    </row>
    <row r="65" spans="1:11" ht="15">
      <c r="A65" s="82">
        <v>63</v>
      </c>
      <c r="B65" s="82">
        <v>0.89053300000000002</v>
      </c>
      <c r="C65" s="82">
        <v>0.84402900000000003</v>
      </c>
      <c r="D65" s="82">
        <v>0.94955500000000004</v>
      </c>
      <c r="E65" s="82">
        <v>0.85780699999999999</v>
      </c>
      <c r="F65" s="82">
        <v>0.926431</v>
      </c>
      <c r="G65" s="82">
        <v>0.81902900000000001</v>
      </c>
      <c r="H65" s="82">
        <v>0.79899299999999995</v>
      </c>
      <c r="I65" s="82">
        <v>0.94699900000000004</v>
      </c>
      <c r="J65" s="82">
        <v>0.89048000000000005</v>
      </c>
      <c r="K65" s="82">
        <v>0.88051299999999999</v>
      </c>
    </row>
    <row r="66" spans="1:11" ht="15">
      <c r="A66" s="82">
        <v>64</v>
      </c>
      <c r="B66" s="82">
        <v>0.89082600000000001</v>
      </c>
      <c r="C66" s="82">
        <v>0.84506000000000003</v>
      </c>
      <c r="D66" s="82">
        <v>0.94959400000000005</v>
      </c>
      <c r="E66" s="82">
        <v>0.85818499999999998</v>
      </c>
      <c r="F66" s="82">
        <v>0.92668499999999998</v>
      </c>
      <c r="G66" s="82">
        <v>0.81975500000000001</v>
      </c>
      <c r="H66" s="82">
        <v>0.79941799999999996</v>
      </c>
      <c r="I66" s="82">
        <v>0.94704299999999997</v>
      </c>
      <c r="J66" s="82">
        <v>0.89089399999999996</v>
      </c>
      <c r="K66" s="82">
        <v>0.88068000000000002</v>
      </c>
    </row>
    <row r="67" spans="1:11" ht="15">
      <c r="A67" s="82">
        <v>65</v>
      </c>
      <c r="B67" s="82">
        <v>0.89139000000000002</v>
      </c>
      <c r="C67" s="82">
        <v>0.84620200000000001</v>
      </c>
      <c r="D67" s="82">
        <v>0.951681</v>
      </c>
      <c r="E67" s="82">
        <v>0.85874399999999995</v>
      </c>
      <c r="F67" s="82">
        <v>0.92845</v>
      </c>
      <c r="G67" s="82">
        <v>0.82054099999999996</v>
      </c>
      <c r="H67" s="82">
        <v>0.80014399999999997</v>
      </c>
      <c r="I67" s="82">
        <v>0.94877400000000001</v>
      </c>
      <c r="J67" s="82">
        <v>0.89171199999999995</v>
      </c>
      <c r="K67" s="82">
        <v>0.88214199999999998</v>
      </c>
    </row>
    <row r="68" spans="1:11" ht="15">
      <c r="A68" s="82">
        <v>66</v>
      </c>
      <c r="B68" s="82">
        <v>0.89166000000000001</v>
      </c>
      <c r="C68" s="82">
        <v>0.84716199999999997</v>
      </c>
      <c r="D68" s="82">
        <v>0.95173799999999997</v>
      </c>
      <c r="E68" s="82">
        <v>0.85907999999999995</v>
      </c>
      <c r="F68" s="82">
        <v>0.92880300000000005</v>
      </c>
      <c r="G68" s="82">
        <v>0.82116299999999998</v>
      </c>
      <c r="H68" s="82">
        <v>0.80054000000000003</v>
      </c>
      <c r="I68" s="82">
        <v>0.94886199999999998</v>
      </c>
      <c r="J68" s="82">
        <v>0.89212400000000003</v>
      </c>
      <c r="K68" s="82">
        <v>0.88231400000000004</v>
      </c>
    </row>
    <row r="69" spans="1:11" ht="15">
      <c r="A69" s="82">
        <v>67</v>
      </c>
      <c r="B69" s="82">
        <v>0.89193699999999998</v>
      </c>
      <c r="C69" s="82">
        <v>0.84812799999999999</v>
      </c>
      <c r="D69" s="82">
        <v>0.95177800000000001</v>
      </c>
      <c r="E69" s="82">
        <v>0.85940700000000003</v>
      </c>
      <c r="F69" s="82">
        <v>0.92894299999999996</v>
      </c>
      <c r="G69" s="82">
        <v>0.82168799999999997</v>
      </c>
      <c r="H69" s="82">
        <v>0.80093199999999998</v>
      </c>
      <c r="I69" s="82">
        <v>0.94892200000000004</v>
      </c>
      <c r="J69" s="82">
        <v>0.89252600000000004</v>
      </c>
      <c r="K69" s="82">
        <v>0.88248800000000005</v>
      </c>
    </row>
    <row r="70" spans="1:11" ht="15">
      <c r="A70" s="82">
        <v>68</v>
      </c>
      <c r="B70" s="82">
        <v>0.89223399999999997</v>
      </c>
      <c r="C70" s="82">
        <v>0.84902500000000003</v>
      </c>
      <c r="D70" s="82">
        <v>0.95181400000000005</v>
      </c>
      <c r="E70" s="82">
        <v>0.85970400000000002</v>
      </c>
      <c r="F70" s="82">
        <v>0.92902899999999999</v>
      </c>
      <c r="G70" s="82">
        <v>0.82218000000000002</v>
      </c>
      <c r="H70" s="82">
        <v>0.80133699999999997</v>
      </c>
      <c r="I70" s="82">
        <v>0.94896999999999998</v>
      </c>
      <c r="J70" s="82">
        <v>0.89292000000000005</v>
      </c>
      <c r="K70" s="82">
        <v>0.88264399999999998</v>
      </c>
    </row>
    <row r="71" spans="1:11" ht="15">
      <c r="A71" s="82">
        <v>69</v>
      </c>
      <c r="B71" s="82">
        <v>0.89255300000000004</v>
      </c>
      <c r="C71" s="82">
        <v>0.84986799999999996</v>
      </c>
      <c r="D71" s="82">
        <v>0.95184800000000003</v>
      </c>
      <c r="E71" s="82">
        <v>0.86000399999999999</v>
      </c>
      <c r="F71" s="82">
        <v>0.92911500000000002</v>
      </c>
      <c r="G71" s="82">
        <v>0.82263900000000001</v>
      </c>
      <c r="H71" s="82">
        <v>0.80173399999999995</v>
      </c>
      <c r="I71" s="82">
        <v>0.94901400000000002</v>
      </c>
      <c r="J71" s="82">
        <v>0.89331199999999999</v>
      </c>
      <c r="K71" s="82">
        <v>0.88281399999999999</v>
      </c>
    </row>
    <row r="72" spans="1:11" ht="15">
      <c r="A72" s="82">
        <v>70</v>
      </c>
      <c r="B72" s="82">
        <v>0.89285899999999996</v>
      </c>
      <c r="C72" s="82">
        <v>0.85063</v>
      </c>
      <c r="D72" s="82">
        <v>0.95187999999999995</v>
      </c>
      <c r="E72" s="82">
        <v>0.86028700000000002</v>
      </c>
      <c r="F72" s="82">
        <v>0.92918599999999996</v>
      </c>
      <c r="G72" s="82">
        <v>0.82304299999999997</v>
      </c>
      <c r="H72" s="82">
        <v>0.80209900000000001</v>
      </c>
      <c r="I72" s="82">
        <v>0.94905600000000001</v>
      </c>
      <c r="J72" s="82">
        <v>0.89368899999999996</v>
      </c>
      <c r="K72" s="82">
        <v>0.882965</v>
      </c>
    </row>
    <row r="73" spans="1:11" ht="15">
      <c r="A73" s="82">
        <v>71</v>
      </c>
      <c r="B73" s="82">
        <v>0.89316799999999996</v>
      </c>
      <c r="C73" s="82">
        <v>0.85137300000000005</v>
      </c>
      <c r="D73" s="82">
        <v>0.95191300000000001</v>
      </c>
      <c r="E73" s="82">
        <v>0.86056299999999997</v>
      </c>
      <c r="F73" s="82">
        <v>0.92927499999999996</v>
      </c>
      <c r="G73" s="82">
        <v>0.82339200000000001</v>
      </c>
      <c r="H73" s="82">
        <v>0.802481</v>
      </c>
      <c r="I73" s="82">
        <v>0.94909399999999999</v>
      </c>
      <c r="J73" s="82">
        <v>0.894065</v>
      </c>
      <c r="K73" s="82">
        <v>0.88330600000000004</v>
      </c>
    </row>
    <row r="74" spans="1:11" ht="15">
      <c r="A74" s="82">
        <v>72</v>
      </c>
      <c r="B74" s="82">
        <v>0.89349199999999995</v>
      </c>
      <c r="C74" s="82">
        <v>0.85208700000000004</v>
      </c>
      <c r="D74" s="82">
        <v>0.95194500000000004</v>
      </c>
      <c r="E74" s="82">
        <v>0.860842</v>
      </c>
      <c r="F74" s="82">
        <v>0.92952100000000004</v>
      </c>
      <c r="G74" s="82">
        <v>0.82377199999999995</v>
      </c>
      <c r="H74" s="82">
        <v>0.80286100000000005</v>
      </c>
      <c r="I74" s="82">
        <v>0.949129</v>
      </c>
      <c r="J74" s="82">
        <v>0.89443099999999998</v>
      </c>
      <c r="K74" s="82">
        <v>0.88345200000000002</v>
      </c>
    </row>
    <row r="75" spans="1:11" ht="15">
      <c r="A75" s="82">
        <v>73</v>
      </c>
      <c r="B75" s="82">
        <v>0.89382799999999996</v>
      </c>
      <c r="C75" s="82">
        <v>0.85282500000000006</v>
      </c>
      <c r="D75" s="82">
        <v>0.95198199999999999</v>
      </c>
      <c r="E75" s="82">
        <v>0.86114800000000002</v>
      </c>
      <c r="F75" s="82">
        <v>0.93071899999999996</v>
      </c>
      <c r="G75" s="82">
        <v>0.82423400000000002</v>
      </c>
      <c r="H75" s="82">
        <v>0.803257</v>
      </c>
      <c r="I75" s="82">
        <v>0.94916599999999995</v>
      </c>
      <c r="J75" s="82">
        <v>0.89482399999999995</v>
      </c>
      <c r="K75" s="82">
        <v>0.88362099999999999</v>
      </c>
    </row>
    <row r="76" spans="1:11" ht="15">
      <c r="A76" s="82">
        <v>74</v>
      </c>
      <c r="B76" s="82">
        <v>0.89416700000000005</v>
      </c>
      <c r="C76" s="82">
        <v>0.85349699999999995</v>
      </c>
      <c r="D76" s="82">
        <v>0.952013</v>
      </c>
      <c r="E76" s="82">
        <v>0.86144399999999999</v>
      </c>
      <c r="F76" s="82">
        <v>0.931029</v>
      </c>
      <c r="G76" s="82">
        <v>0.82473700000000005</v>
      </c>
      <c r="H76" s="82">
        <v>0.80364100000000005</v>
      </c>
      <c r="I76" s="82">
        <v>0.94919900000000001</v>
      </c>
      <c r="J76" s="82">
        <v>0.89517599999999997</v>
      </c>
      <c r="K76" s="82">
        <v>0.88376299999999997</v>
      </c>
    </row>
    <row r="77" spans="1:11" ht="15">
      <c r="A77" s="82">
        <v>75</v>
      </c>
      <c r="B77" s="82">
        <v>0.89450300000000005</v>
      </c>
      <c r="C77" s="82">
        <v>0.85421400000000003</v>
      </c>
      <c r="D77" s="82">
        <v>0.952044</v>
      </c>
      <c r="E77" s="82">
        <v>0.86173900000000003</v>
      </c>
      <c r="F77" s="82">
        <v>0.93115199999999998</v>
      </c>
      <c r="G77" s="82">
        <v>0.82529200000000003</v>
      </c>
      <c r="H77" s="82">
        <v>0.80402499999999999</v>
      </c>
      <c r="I77" s="82">
        <v>0.94923400000000002</v>
      </c>
      <c r="J77" s="82">
        <v>0.89553499999999997</v>
      </c>
      <c r="K77" s="82">
        <v>0.88390100000000005</v>
      </c>
    </row>
    <row r="78" spans="1:11" ht="15">
      <c r="A78" s="82">
        <v>76</v>
      </c>
      <c r="B78" s="82">
        <v>0.89484399999999997</v>
      </c>
      <c r="C78" s="82">
        <v>0.85491899999999998</v>
      </c>
      <c r="D78" s="82">
        <v>0.95209500000000002</v>
      </c>
      <c r="E78" s="82">
        <v>0.86204099999999995</v>
      </c>
      <c r="F78" s="82">
        <v>0.93122899999999997</v>
      </c>
      <c r="G78" s="82">
        <v>0.825851</v>
      </c>
      <c r="H78" s="82">
        <v>0.80441099999999999</v>
      </c>
      <c r="I78" s="82">
        <v>0.949268</v>
      </c>
      <c r="J78" s="82">
        <v>0.895895</v>
      </c>
      <c r="K78" s="82">
        <v>0.88404400000000005</v>
      </c>
    </row>
    <row r="79" spans="1:11" ht="15">
      <c r="A79" s="82">
        <v>77</v>
      </c>
      <c r="B79" s="82">
        <v>0.89516499999999999</v>
      </c>
      <c r="C79" s="82">
        <v>0.85561200000000004</v>
      </c>
      <c r="D79" s="82">
        <v>0.95213000000000003</v>
      </c>
      <c r="E79" s="82">
        <v>0.86235399999999995</v>
      </c>
      <c r="F79" s="82">
        <v>0.93130500000000005</v>
      </c>
      <c r="G79" s="82">
        <v>0.826376</v>
      </c>
      <c r="H79" s="82">
        <v>0.80480799999999997</v>
      </c>
      <c r="I79" s="82">
        <v>0.949299</v>
      </c>
      <c r="J79" s="82">
        <v>0.89624000000000004</v>
      </c>
      <c r="K79" s="82">
        <v>0.884189</v>
      </c>
    </row>
    <row r="80" spans="1:11" ht="15">
      <c r="A80" s="82">
        <v>78</v>
      </c>
      <c r="B80" s="82">
        <v>0.895482</v>
      </c>
      <c r="C80" s="82">
        <v>0.85628800000000005</v>
      </c>
      <c r="D80" s="82">
        <v>0.95216400000000001</v>
      </c>
      <c r="E80" s="82">
        <v>0.86267000000000005</v>
      </c>
      <c r="F80" s="82">
        <v>0.93137000000000003</v>
      </c>
      <c r="G80" s="82">
        <v>0.82687500000000003</v>
      </c>
      <c r="H80" s="82">
        <v>0.80519399999999997</v>
      </c>
      <c r="I80" s="82">
        <v>0.94933000000000001</v>
      </c>
      <c r="J80" s="82">
        <v>0.89659100000000003</v>
      </c>
      <c r="K80" s="82">
        <v>0.88433399999999995</v>
      </c>
    </row>
    <row r="81" spans="1:11" ht="15">
      <c r="A81" s="82">
        <v>79</v>
      </c>
      <c r="B81" s="82">
        <v>0.89579600000000004</v>
      </c>
      <c r="C81" s="82">
        <v>0.85692999999999997</v>
      </c>
      <c r="D81" s="82">
        <v>0.95219500000000001</v>
      </c>
      <c r="E81" s="82">
        <v>0.86299199999999998</v>
      </c>
      <c r="F81" s="82">
        <v>0.93145299999999998</v>
      </c>
      <c r="G81" s="82">
        <v>0.827345</v>
      </c>
      <c r="H81" s="82">
        <v>0.805585</v>
      </c>
      <c r="I81" s="82">
        <v>0.94935999999999998</v>
      </c>
      <c r="J81" s="82">
        <v>0.89693299999999998</v>
      </c>
      <c r="K81" s="82">
        <v>0.88448400000000005</v>
      </c>
    </row>
    <row r="82" spans="1:11" ht="15">
      <c r="A82" s="82">
        <v>80</v>
      </c>
      <c r="B82" s="82">
        <v>0.89610999999999996</v>
      </c>
      <c r="C82" s="82">
        <v>0.85752499999999998</v>
      </c>
      <c r="D82" s="82">
        <v>0.95222600000000002</v>
      </c>
      <c r="E82" s="82">
        <v>0.86331899999999995</v>
      </c>
      <c r="F82" s="82">
        <v>0.93168700000000004</v>
      </c>
      <c r="G82" s="82">
        <v>0.82777000000000001</v>
      </c>
      <c r="H82" s="82">
        <v>0.805983</v>
      </c>
      <c r="I82" s="82">
        <v>0.94938999999999996</v>
      </c>
      <c r="J82" s="82">
        <v>0.89727100000000004</v>
      </c>
      <c r="K82" s="82">
        <v>0.88463700000000001</v>
      </c>
    </row>
    <row r="83" spans="1:11" ht="15">
      <c r="A83" s="82">
        <v>81</v>
      </c>
      <c r="B83" s="82">
        <v>0.89653499999999997</v>
      </c>
      <c r="C83" s="82">
        <v>0.85823899999999997</v>
      </c>
      <c r="D83" s="82">
        <v>0.95372299999999999</v>
      </c>
      <c r="E83" s="82">
        <v>0.86379700000000004</v>
      </c>
      <c r="F83" s="82">
        <v>0.93316900000000003</v>
      </c>
      <c r="G83" s="82">
        <v>0.82820000000000005</v>
      </c>
      <c r="H83" s="82">
        <v>0.80657500000000004</v>
      </c>
      <c r="I83" s="82">
        <v>0.95053100000000001</v>
      </c>
      <c r="J83" s="82">
        <v>0.89791200000000004</v>
      </c>
      <c r="K83" s="82">
        <v>0.88590599999999997</v>
      </c>
    </row>
    <row r="84" spans="1:11" ht="15">
      <c r="A84" s="82">
        <v>82</v>
      </c>
      <c r="B84" s="82">
        <v>0.89685099999999995</v>
      </c>
      <c r="C84" s="82">
        <v>0.85885599999999995</v>
      </c>
      <c r="D84" s="82">
        <v>0.95377000000000001</v>
      </c>
      <c r="E84" s="82">
        <v>0.86411700000000002</v>
      </c>
      <c r="F84" s="82">
        <v>0.93349700000000002</v>
      </c>
      <c r="G84" s="82">
        <v>0.82859700000000003</v>
      </c>
      <c r="H84" s="82">
        <v>0.80696999999999997</v>
      </c>
      <c r="I84" s="82">
        <v>0.95059400000000005</v>
      </c>
      <c r="J84" s="82">
        <v>0.89824999999999999</v>
      </c>
      <c r="K84" s="82">
        <v>0.886073</v>
      </c>
    </row>
    <row r="85" spans="1:11" ht="15">
      <c r="A85" s="82">
        <v>83</v>
      </c>
      <c r="B85" s="82">
        <v>0.89719199999999999</v>
      </c>
      <c r="C85" s="82">
        <v>0.85946800000000001</v>
      </c>
      <c r="D85" s="82">
        <v>0.95380100000000001</v>
      </c>
      <c r="E85" s="82">
        <v>0.86444100000000001</v>
      </c>
      <c r="F85" s="82">
        <v>0.93362999999999996</v>
      </c>
      <c r="G85" s="82">
        <v>0.82900799999999997</v>
      </c>
      <c r="H85" s="82">
        <v>0.80735299999999999</v>
      </c>
      <c r="I85" s="82">
        <v>0.95063799999999998</v>
      </c>
      <c r="J85" s="82">
        <v>0.89859</v>
      </c>
      <c r="K85" s="82">
        <v>0.88623600000000002</v>
      </c>
    </row>
    <row r="86" spans="1:11" ht="15">
      <c r="A86" s="82">
        <v>84</v>
      </c>
      <c r="B86" s="82">
        <v>0.89753300000000003</v>
      </c>
      <c r="C86" s="82">
        <v>0.86006899999999997</v>
      </c>
      <c r="D86" s="82">
        <v>0.95382800000000001</v>
      </c>
      <c r="E86" s="82">
        <v>0.86474600000000001</v>
      </c>
      <c r="F86" s="82">
        <v>0.93371300000000002</v>
      </c>
      <c r="G86" s="82">
        <v>0.82944399999999996</v>
      </c>
      <c r="H86" s="82">
        <v>0.80773099999999998</v>
      </c>
      <c r="I86" s="82">
        <v>0.95067199999999996</v>
      </c>
      <c r="J86" s="82">
        <v>0.89892899999999998</v>
      </c>
      <c r="K86" s="82">
        <v>0.88640600000000003</v>
      </c>
    </row>
    <row r="87" spans="1:11" ht="15">
      <c r="A87" s="82">
        <v>85</v>
      </c>
      <c r="B87" s="82">
        <v>0.897895</v>
      </c>
      <c r="C87" s="82">
        <v>0.86065999999999998</v>
      </c>
      <c r="D87" s="82">
        <v>0.95385699999999995</v>
      </c>
      <c r="E87" s="82">
        <v>0.86503399999999997</v>
      </c>
      <c r="F87" s="82">
        <v>0.93379199999999996</v>
      </c>
      <c r="G87" s="82">
        <v>0.82985200000000003</v>
      </c>
      <c r="H87" s="82">
        <v>0.808114</v>
      </c>
      <c r="I87" s="82">
        <v>0.95070299999999996</v>
      </c>
      <c r="J87" s="82">
        <v>0.89926499999999998</v>
      </c>
      <c r="K87" s="82">
        <v>0.88661599999999996</v>
      </c>
    </row>
    <row r="88" spans="1:11" ht="15">
      <c r="A88" s="82">
        <v>86</v>
      </c>
      <c r="B88" s="82">
        <v>0.89824800000000005</v>
      </c>
      <c r="C88" s="82">
        <v>0.86121700000000001</v>
      </c>
      <c r="D88" s="82">
        <v>0.95388300000000004</v>
      </c>
      <c r="E88" s="82">
        <v>0.86531100000000005</v>
      </c>
      <c r="F88" s="82">
        <v>0.93386000000000002</v>
      </c>
      <c r="G88" s="82">
        <v>0.83029399999999998</v>
      </c>
      <c r="H88" s="82">
        <v>0.80848799999999998</v>
      </c>
      <c r="I88" s="82">
        <v>0.95073200000000002</v>
      </c>
      <c r="J88" s="82">
        <v>0.899594</v>
      </c>
      <c r="K88" s="82">
        <v>0.88681399999999999</v>
      </c>
    </row>
    <row r="89" spans="1:11" ht="15">
      <c r="A89" s="82">
        <v>87</v>
      </c>
      <c r="B89" s="82">
        <v>0.89860899999999999</v>
      </c>
      <c r="C89" s="82">
        <v>0.86176200000000003</v>
      </c>
      <c r="D89" s="82">
        <v>0.95390799999999998</v>
      </c>
      <c r="E89" s="82">
        <v>0.86557099999999998</v>
      </c>
      <c r="F89" s="82">
        <v>0.93394600000000005</v>
      </c>
      <c r="G89" s="82">
        <v>0.83084100000000005</v>
      </c>
      <c r="H89" s="82">
        <v>0.80885700000000005</v>
      </c>
      <c r="I89" s="82">
        <v>0.95075799999999999</v>
      </c>
      <c r="J89" s="82">
        <v>0.89991900000000002</v>
      </c>
      <c r="K89" s="82">
        <v>0.88702499999999995</v>
      </c>
    </row>
    <row r="90" spans="1:11" ht="15">
      <c r="A90" s="82">
        <v>88</v>
      </c>
      <c r="B90" s="82">
        <v>0.89898199999999995</v>
      </c>
      <c r="C90" s="82">
        <v>0.86230600000000002</v>
      </c>
      <c r="D90" s="82">
        <v>0.95393300000000003</v>
      </c>
      <c r="E90" s="82">
        <v>0.86580900000000005</v>
      </c>
      <c r="F90" s="82">
        <v>0.93417399999999995</v>
      </c>
      <c r="G90" s="82">
        <v>0.83150000000000002</v>
      </c>
      <c r="H90" s="82">
        <v>0.80921600000000005</v>
      </c>
      <c r="I90" s="82">
        <v>0.95078200000000002</v>
      </c>
      <c r="J90" s="82">
        <v>0.90024999999999999</v>
      </c>
      <c r="K90" s="82">
        <v>0.88722999999999996</v>
      </c>
    </row>
    <row r="91" spans="1:11" ht="15">
      <c r="A91" s="82">
        <v>89</v>
      </c>
      <c r="B91" s="82">
        <v>0.89937800000000001</v>
      </c>
      <c r="C91" s="82">
        <v>0.86281600000000003</v>
      </c>
      <c r="D91" s="82">
        <v>0.953959</v>
      </c>
      <c r="E91" s="82">
        <v>0.86604700000000001</v>
      </c>
      <c r="F91" s="82">
        <v>0.93518100000000004</v>
      </c>
      <c r="G91" s="82">
        <v>0.83218800000000004</v>
      </c>
      <c r="H91" s="82">
        <v>0.80958399999999997</v>
      </c>
      <c r="I91" s="82">
        <v>0.95080799999999999</v>
      </c>
      <c r="J91" s="82">
        <v>0.90057699999999996</v>
      </c>
      <c r="K91" s="82">
        <v>0.88753300000000002</v>
      </c>
    </row>
    <row r="92" spans="1:11" ht="15">
      <c r="A92" s="82">
        <v>90</v>
      </c>
      <c r="B92" s="82">
        <v>0.89976199999999995</v>
      </c>
      <c r="C92" s="82">
        <v>0.86334100000000003</v>
      </c>
      <c r="D92" s="82">
        <v>0.95398400000000005</v>
      </c>
      <c r="E92" s="82">
        <v>0.86628099999999997</v>
      </c>
      <c r="F92" s="82">
        <v>0.93547000000000002</v>
      </c>
      <c r="G92" s="82">
        <v>0.83288899999999999</v>
      </c>
      <c r="H92" s="82">
        <v>0.80995099999999998</v>
      </c>
      <c r="I92" s="82">
        <v>0.95083200000000001</v>
      </c>
      <c r="J92" s="82">
        <v>0.90088900000000005</v>
      </c>
      <c r="K92" s="82">
        <v>0.88780800000000004</v>
      </c>
    </row>
    <row r="93" spans="1:11" ht="15">
      <c r="A93" s="82">
        <v>91</v>
      </c>
      <c r="B93" s="82">
        <v>0.90014799999999995</v>
      </c>
      <c r="C93" s="82">
        <v>0.86387800000000003</v>
      </c>
      <c r="D93" s="82">
        <v>0.95403400000000005</v>
      </c>
      <c r="E93" s="82">
        <v>0.86651599999999995</v>
      </c>
      <c r="F93" s="82">
        <v>0.93558799999999998</v>
      </c>
      <c r="G93" s="82">
        <v>0.833569</v>
      </c>
      <c r="H93" s="82">
        <v>0.81032199999999999</v>
      </c>
      <c r="I93" s="82">
        <v>0.95085799999999998</v>
      </c>
      <c r="J93" s="82">
        <v>0.90119800000000005</v>
      </c>
      <c r="K93" s="82">
        <v>0.88810699999999998</v>
      </c>
    </row>
    <row r="94" spans="1:11" ht="15">
      <c r="A94" s="82">
        <v>92</v>
      </c>
      <c r="B94" s="82">
        <v>0.90052299999999996</v>
      </c>
      <c r="C94" s="82">
        <v>0.86442600000000003</v>
      </c>
      <c r="D94" s="82">
        <v>0.95406400000000002</v>
      </c>
      <c r="E94" s="82">
        <v>0.86676799999999998</v>
      </c>
      <c r="F94" s="82">
        <v>0.93566099999999996</v>
      </c>
      <c r="G94" s="82">
        <v>0.83432499999999998</v>
      </c>
      <c r="H94" s="82">
        <v>0.81069400000000003</v>
      </c>
      <c r="I94" s="82">
        <v>0.95088200000000001</v>
      </c>
      <c r="J94" s="82">
        <v>0.90150300000000005</v>
      </c>
      <c r="K94" s="82">
        <v>0.88843000000000005</v>
      </c>
    </row>
    <row r="95" spans="1:11" ht="15">
      <c r="A95" s="82">
        <v>93</v>
      </c>
      <c r="B95" s="82">
        <v>0.90085999999999999</v>
      </c>
      <c r="C95" s="82">
        <v>0.86497299999999999</v>
      </c>
      <c r="D95" s="82">
        <v>0.95409600000000006</v>
      </c>
      <c r="E95" s="82">
        <v>0.86702199999999996</v>
      </c>
      <c r="F95" s="82">
        <v>0.93573300000000004</v>
      </c>
      <c r="G95" s="82">
        <v>0.83504800000000001</v>
      </c>
      <c r="H95" s="82">
        <v>0.81106699999999998</v>
      </c>
      <c r="I95" s="82">
        <v>0.95090600000000003</v>
      </c>
      <c r="J95" s="82">
        <v>0.90181800000000001</v>
      </c>
      <c r="K95" s="82">
        <v>0.888764</v>
      </c>
    </row>
    <row r="96" spans="1:11" ht="15">
      <c r="A96" s="82">
        <v>94</v>
      </c>
      <c r="B96" s="82">
        <v>0.90120699999999998</v>
      </c>
      <c r="C96" s="82">
        <v>0.86549500000000001</v>
      </c>
      <c r="D96" s="82">
        <v>0.95411900000000005</v>
      </c>
      <c r="E96" s="82">
        <v>0.86726800000000004</v>
      </c>
      <c r="F96" s="82">
        <v>0.93579500000000004</v>
      </c>
      <c r="G96" s="82">
        <v>0.83566700000000005</v>
      </c>
      <c r="H96" s="82">
        <v>0.81142099999999995</v>
      </c>
      <c r="I96" s="82">
        <v>0.950928</v>
      </c>
      <c r="J96" s="82">
        <v>0.90211799999999998</v>
      </c>
      <c r="K96" s="82">
        <v>0.88910199999999995</v>
      </c>
    </row>
    <row r="97" spans="1:11" ht="15">
      <c r="A97" s="82">
        <v>95</v>
      </c>
      <c r="B97" s="82">
        <v>0.90153399999999995</v>
      </c>
      <c r="C97" s="82">
        <v>0.86604800000000004</v>
      </c>
      <c r="D97" s="82">
        <v>0.95414299999999996</v>
      </c>
      <c r="E97" s="82">
        <v>0.86753400000000003</v>
      </c>
      <c r="F97" s="82">
        <v>0.93587399999999998</v>
      </c>
      <c r="G97" s="82">
        <v>0.83621299999999998</v>
      </c>
      <c r="H97" s="82">
        <v>0.81177600000000005</v>
      </c>
      <c r="I97" s="82">
        <v>0.95094900000000004</v>
      </c>
      <c r="J97" s="82">
        <v>0.90242500000000003</v>
      </c>
      <c r="K97" s="82">
        <v>0.889428</v>
      </c>
    </row>
    <row r="98" spans="1:11" ht="15">
      <c r="A98" s="82">
        <v>96</v>
      </c>
      <c r="B98" s="82">
        <v>0.90185199999999999</v>
      </c>
      <c r="C98" s="82">
        <v>0.86658400000000002</v>
      </c>
      <c r="D98" s="82">
        <v>0.95416699999999999</v>
      </c>
      <c r="E98" s="82">
        <v>0.86778100000000002</v>
      </c>
      <c r="F98" s="82">
        <v>0.93608899999999995</v>
      </c>
      <c r="G98" s="82">
        <v>0.836696</v>
      </c>
      <c r="H98" s="82">
        <v>0.81214299999999995</v>
      </c>
      <c r="I98" s="82">
        <v>0.95097100000000001</v>
      </c>
      <c r="J98" s="82">
        <v>0.90272600000000003</v>
      </c>
      <c r="K98" s="82">
        <v>0.88973800000000003</v>
      </c>
    </row>
    <row r="99" spans="1:11" ht="15">
      <c r="A99" s="82">
        <v>97</v>
      </c>
      <c r="B99" s="82">
        <v>0.90224099999999996</v>
      </c>
      <c r="C99" s="82">
        <v>0.86717999999999995</v>
      </c>
      <c r="D99" s="82">
        <v>0.95526900000000003</v>
      </c>
      <c r="E99" s="82">
        <v>0.86816099999999996</v>
      </c>
      <c r="F99" s="82">
        <v>0.93734200000000001</v>
      </c>
      <c r="G99" s="82">
        <v>0.83716900000000005</v>
      </c>
      <c r="H99" s="82">
        <v>0.81264700000000001</v>
      </c>
      <c r="I99" s="82">
        <v>0.95169000000000004</v>
      </c>
      <c r="J99" s="82">
        <v>0.90326499999999998</v>
      </c>
      <c r="K99" s="82">
        <v>0.89100800000000002</v>
      </c>
    </row>
    <row r="100" spans="1:11" ht="15">
      <c r="A100" s="82">
        <v>98</v>
      </c>
      <c r="B100" s="82">
        <v>0.90254400000000001</v>
      </c>
      <c r="C100" s="82">
        <v>0.86769799999999997</v>
      </c>
      <c r="D100" s="82">
        <v>0.95530700000000002</v>
      </c>
      <c r="E100" s="82">
        <v>0.86841500000000005</v>
      </c>
      <c r="F100" s="82">
        <v>0.937643</v>
      </c>
      <c r="G100" s="82">
        <v>0.83758200000000005</v>
      </c>
      <c r="H100" s="82">
        <v>0.81300700000000004</v>
      </c>
      <c r="I100" s="82">
        <v>0.95173799999999997</v>
      </c>
      <c r="J100" s="82">
        <v>0.90355799999999997</v>
      </c>
      <c r="K100" s="82">
        <v>0.89132100000000003</v>
      </c>
    </row>
    <row r="101" spans="1:11" ht="15">
      <c r="A101" s="82">
        <v>99</v>
      </c>
      <c r="B101" s="82">
        <v>0.902841</v>
      </c>
      <c r="C101" s="82">
        <v>0.86821099999999996</v>
      </c>
      <c r="D101" s="82">
        <v>0.95533299999999999</v>
      </c>
      <c r="E101" s="82">
        <v>0.868668</v>
      </c>
      <c r="F101" s="82">
        <v>0.93776899999999996</v>
      </c>
      <c r="G101" s="82">
        <v>0.83799699999999999</v>
      </c>
      <c r="H101" s="82">
        <v>0.813357</v>
      </c>
      <c r="I101" s="82">
        <v>0.95177100000000003</v>
      </c>
      <c r="J101" s="82">
        <v>0.90385000000000004</v>
      </c>
      <c r="K101" s="82">
        <v>0.89161900000000005</v>
      </c>
    </row>
    <row r="102" spans="1:11" ht="15">
      <c r="A102" s="82">
        <v>100</v>
      </c>
      <c r="B102" s="82">
        <v>0.90312300000000001</v>
      </c>
      <c r="C102" s="82">
        <v>0.86869399999999997</v>
      </c>
      <c r="D102" s="82">
        <v>0.95535499999999995</v>
      </c>
      <c r="E102" s="82">
        <v>0.86893200000000004</v>
      </c>
      <c r="F102" s="82">
        <v>0.93784800000000001</v>
      </c>
      <c r="G102" s="82">
        <v>0.83842099999999997</v>
      </c>
      <c r="H102" s="82">
        <v>0.81371099999999996</v>
      </c>
      <c r="I102" s="82">
        <v>0.951797</v>
      </c>
      <c r="J102" s="82">
        <v>0.90413200000000005</v>
      </c>
      <c r="K102" s="82">
        <v>0.891903</v>
      </c>
    </row>
    <row r="103" spans="1:11" ht="15">
      <c r="A103" s="82">
        <v>101</v>
      </c>
      <c r="B103" s="82">
        <v>0.90340799999999999</v>
      </c>
      <c r="C103" s="82">
        <v>0.86921800000000005</v>
      </c>
      <c r="D103" s="82">
        <v>0.95537799999999995</v>
      </c>
      <c r="E103" s="82">
        <v>0.86918399999999996</v>
      </c>
      <c r="F103" s="82">
        <v>0.93792399999999998</v>
      </c>
      <c r="G103" s="82">
        <v>0.83891199999999999</v>
      </c>
      <c r="H103" s="82">
        <v>0.81406299999999998</v>
      </c>
      <c r="I103" s="82">
        <v>0.95182</v>
      </c>
      <c r="J103" s="82">
        <v>0.90441300000000002</v>
      </c>
      <c r="K103" s="82">
        <v>0.89215800000000001</v>
      </c>
    </row>
    <row r="104" spans="1:11" ht="15">
      <c r="A104" s="82">
        <v>102</v>
      </c>
      <c r="B104" s="82">
        <v>0.90368999999999999</v>
      </c>
      <c r="C104" s="82">
        <v>0.86974499999999999</v>
      </c>
      <c r="D104" s="82">
        <v>0.955399</v>
      </c>
      <c r="E104" s="82">
        <v>0.86942900000000001</v>
      </c>
      <c r="F104" s="82">
        <v>0.93798899999999996</v>
      </c>
      <c r="G104" s="82">
        <v>0.83947000000000005</v>
      </c>
      <c r="H104" s="82">
        <v>0.81440999999999997</v>
      </c>
      <c r="I104" s="82">
        <v>0.95184199999999997</v>
      </c>
      <c r="J104" s="82">
        <v>0.90468899999999997</v>
      </c>
      <c r="K104" s="82">
        <v>0.892401</v>
      </c>
    </row>
    <row r="105" spans="1:11" ht="15">
      <c r="A105" s="82">
        <v>103</v>
      </c>
      <c r="B105" s="82">
        <v>0.90396100000000001</v>
      </c>
      <c r="C105" s="82">
        <v>0.87029599999999996</v>
      </c>
      <c r="D105" s="82">
        <v>0.95541900000000002</v>
      </c>
      <c r="E105" s="82">
        <v>0.869672</v>
      </c>
      <c r="F105" s="82">
        <v>0.93807200000000002</v>
      </c>
      <c r="G105" s="82">
        <v>0.84013700000000002</v>
      </c>
      <c r="H105" s="82">
        <v>0.814751</v>
      </c>
      <c r="I105" s="82">
        <v>0.95186199999999999</v>
      </c>
      <c r="J105" s="82">
        <v>0.90495599999999998</v>
      </c>
      <c r="K105" s="82">
        <v>0.89263099999999995</v>
      </c>
    </row>
    <row r="106" spans="1:11" ht="15">
      <c r="A106" s="82">
        <v>104</v>
      </c>
      <c r="B106" s="82">
        <v>0.90424400000000005</v>
      </c>
      <c r="C106" s="82">
        <v>0.87084899999999998</v>
      </c>
      <c r="D106" s="82">
        <v>0.95543900000000004</v>
      </c>
      <c r="E106" s="82">
        <v>0.869892</v>
      </c>
      <c r="F106" s="82">
        <v>0.93828100000000003</v>
      </c>
      <c r="G106" s="82">
        <v>0.84081600000000001</v>
      </c>
      <c r="H106" s="82">
        <v>0.81509900000000002</v>
      </c>
      <c r="I106" s="82">
        <v>0.95188099999999998</v>
      </c>
      <c r="J106" s="82">
        <v>0.90521600000000002</v>
      </c>
      <c r="K106" s="82">
        <v>0.89285199999999998</v>
      </c>
    </row>
    <row r="107" spans="1:11" ht="15">
      <c r="A107" s="82">
        <v>105</v>
      </c>
      <c r="B107" s="82">
        <v>0.90451499999999996</v>
      </c>
      <c r="C107" s="82">
        <v>0.87139</v>
      </c>
      <c r="D107" s="82">
        <v>0.95546200000000003</v>
      </c>
      <c r="E107" s="82">
        <v>0.87012100000000003</v>
      </c>
      <c r="F107" s="82">
        <v>0.93914500000000001</v>
      </c>
      <c r="G107" s="82">
        <v>0.84156200000000003</v>
      </c>
      <c r="H107" s="82">
        <v>0.81544399999999995</v>
      </c>
      <c r="I107" s="82">
        <v>0.95189900000000005</v>
      </c>
      <c r="J107" s="82">
        <v>0.90549199999999996</v>
      </c>
      <c r="K107" s="82">
        <v>0.89307899999999996</v>
      </c>
    </row>
    <row r="108" spans="1:11" ht="15">
      <c r="A108" s="82">
        <v>106</v>
      </c>
      <c r="B108" s="82">
        <v>0.90478199999999998</v>
      </c>
      <c r="C108" s="82">
        <v>0.87193200000000004</v>
      </c>
      <c r="D108" s="82">
        <v>0.95549799999999996</v>
      </c>
      <c r="E108" s="82">
        <v>0.87032799999999999</v>
      </c>
      <c r="F108" s="82">
        <v>0.93941200000000002</v>
      </c>
      <c r="G108" s="82">
        <v>0.84237200000000001</v>
      </c>
      <c r="H108" s="82">
        <v>0.81579199999999996</v>
      </c>
      <c r="I108" s="82">
        <v>0.95191800000000004</v>
      </c>
      <c r="J108" s="82">
        <v>0.905752</v>
      </c>
      <c r="K108" s="82">
        <v>0.89329199999999997</v>
      </c>
    </row>
    <row r="109" spans="1:11" ht="15">
      <c r="A109" s="82">
        <v>107</v>
      </c>
      <c r="B109" s="82">
        <v>0.905057</v>
      </c>
      <c r="C109" s="82">
        <v>0.87250300000000003</v>
      </c>
      <c r="D109" s="82">
        <v>0.95552800000000004</v>
      </c>
      <c r="E109" s="82">
        <v>0.87053899999999995</v>
      </c>
      <c r="F109" s="82">
        <v>0.93952500000000005</v>
      </c>
      <c r="G109" s="82">
        <v>0.84321500000000005</v>
      </c>
      <c r="H109" s="82">
        <v>0.81612899999999999</v>
      </c>
      <c r="I109" s="82">
        <v>0.95193799999999995</v>
      </c>
      <c r="J109" s="82">
        <v>0.90600400000000003</v>
      </c>
      <c r="K109" s="82">
        <v>0.89348799999999995</v>
      </c>
    </row>
    <row r="110" spans="1:11" ht="15">
      <c r="A110" s="82">
        <v>108</v>
      </c>
      <c r="B110" s="82">
        <v>0.90531600000000001</v>
      </c>
      <c r="C110" s="82">
        <v>0.87307400000000002</v>
      </c>
      <c r="D110" s="82">
        <v>0.95556099999999999</v>
      </c>
      <c r="E110" s="82">
        <v>0.87074200000000002</v>
      </c>
      <c r="F110" s="82">
        <v>0.93959599999999999</v>
      </c>
      <c r="G110" s="82">
        <v>0.84401800000000005</v>
      </c>
      <c r="H110" s="82">
        <v>0.81646200000000002</v>
      </c>
      <c r="I110" s="82">
        <v>0.951955</v>
      </c>
      <c r="J110" s="82">
        <v>0.90626499999999999</v>
      </c>
      <c r="K110" s="82">
        <v>0.89368499999999995</v>
      </c>
    </row>
    <row r="111" spans="1:11" ht="15">
      <c r="A111" s="82">
        <v>109</v>
      </c>
      <c r="B111" s="82">
        <v>0.90556300000000001</v>
      </c>
      <c r="C111" s="82">
        <v>0.87362200000000001</v>
      </c>
      <c r="D111" s="82">
        <v>0.95558299999999996</v>
      </c>
      <c r="E111" s="82">
        <v>0.87097199999999997</v>
      </c>
      <c r="F111" s="82">
        <v>0.939666</v>
      </c>
      <c r="G111" s="82">
        <v>0.84469899999999998</v>
      </c>
      <c r="H111" s="82">
        <v>0.81680399999999997</v>
      </c>
      <c r="I111" s="82">
        <v>0.95197399999999999</v>
      </c>
      <c r="J111" s="82">
        <v>0.90651800000000005</v>
      </c>
      <c r="K111" s="82">
        <v>0.89387399999999995</v>
      </c>
    </row>
    <row r="112" spans="1:11" ht="15">
      <c r="A112" s="82">
        <v>110</v>
      </c>
      <c r="B112" s="82">
        <v>0.90580400000000005</v>
      </c>
      <c r="C112" s="82">
        <v>0.87417599999999995</v>
      </c>
      <c r="D112" s="82">
        <v>0.95560400000000001</v>
      </c>
      <c r="E112" s="82">
        <v>0.87118899999999999</v>
      </c>
      <c r="F112" s="82">
        <v>0.93972699999999998</v>
      </c>
      <c r="G112" s="82">
        <v>0.84530099999999997</v>
      </c>
      <c r="H112" s="82">
        <v>0.81714100000000001</v>
      </c>
      <c r="I112" s="82">
        <v>0.95199</v>
      </c>
      <c r="J112" s="82">
        <v>0.90676199999999996</v>
      </c>
      <c r="K112" s="82">
        <v>0.89406699999999995</v>
      </c>
    </row>
    <row r="113" spans="1:11" ht="15">
      <c r="A113" s="82">
        <v>111</v>
      </c>
      <c r="B113" s="82">
        <v>0.90604799999999996</v>
      </c>
      <c r="C113" s="82">
        <v>0.87471900000000002</v>
      </c>
      <c r="D113" s="82">
        <v>0.95562400000000003</v>
      </c>
      <c r="E113" s="82">
        <v>0.871394</v>
      </c>
      <c r="F113" s="82">
        <v>0.93980399999999997</v>
      </c>
      <c r="G113" s="82">
        <v>0.84582999999999997</v>
      </c>
      <c r="H113" s="82">
        <v>0.81748299999999996</v>
      </c>
      <c r="I113" s="82">
        <v>0.95200700000000005</v>
      </c>
      <c r="J113" s="82">
        <v>0.907003</v>
      </c>
      <c r="K113" s="82">
        <v>0.89424899999999996</v>
      </c>
    </row>
    <row r="114" spans="1:11" ht="15">
      <c r="A114" s="82">
        <v>112</v>
      </c>
      <c r="B114" s="82">
        <v>0.90628500000000001</v>
      </c>
      <c r="C114" s="82">
        <v>0.87524299999999999</v>
      </c>
      <c r="D114" s="82">
        <v>0.95564300000000002</v>
      </c>
      <c r="E114" s="82">
        <v>0.871614</v>
      </c>
      <c r="F114" s="82">
        <v>0.940002</v>
      </c>
      <c r="G114" s="82">
        <v>0.84625700000000004</v>
      </c>
      <c r="H114" s="82">
        <v>0.81781800000000004</v>
      </c>
      <c r="I114" s="82">
        <v>0.95202399999999998</v>
      </c>
      <c r="J114" s="82">
        <v>0.90723399999999998</v>
      </c>
      <c r="K114" s="82">
        <v>0.89443799999999996</v>
      </c>
    </row>
    <row r="115" spans="1:11" ht="15">
      <c r="A115" s="82">
        <v>113</v>
      </c>
      <c r="B115" s="82">
        <v>0.90656899999999996</v>
      </c>
      <c r="C115" s="82">
        <v>0.87584600000000001</v>
      </c>
      <c r="D115" s="82">
        <v>0.95645400000000003</v>
      </c>
      <c r="E115" s="82">
        <v>0.87193600000000004</v>
      </c>
      <c r="F115" s="82">
        <v>0.94108099999999995</v>
      </c>
      <c r="G115" s="82">
        <v>0.84667999999999999</v>
      </c>
      <c r="H115" s="82">
        <v>0.81823999999999997</v>
      </c>
      <c r="I115" s="82">
        <v>0.95251200000000003</v>
      </c>
      <c r="J115" s="82">
        <v>0.90765799999999996</v>
      </c>
      <c r="K115" s="82">
        <v>0.89544699999999999</v>
      </c>
    </row>
    <row r="116" spans="1:11" ht="15">
      <c r="A116" s="82">
        <v>114</v>
      </c>
      <c r="B116" s="82">
        <v>0.90678199999999998</v>
      </c>
      <c r="C116" s="82">
        <v>0.87637799999999999</v>
      </c>
      <c r="D116" s="82">
        <v>0.95649099999999998</v>
      </c>
      <c r="E116" s="82">
        <v>0.87215100000000001</v>
      </c>
      <c r="F116" s="82">
        <v>0.94135899999999995</v>
      </c>
      <c r="G116" s="82">
        <v>0.84706199999999998</v>
      </c>
      <c r="H116" s="82">
        <v>0.81855500000000003</v>
      </c>
      <c r="I116" s="82">
        <v>0.95254799999999995</v>
      </c>
      <c r="J116" s="82">
        <v>0.90788100000000005</v>
      </c>
      <c r="K116" s="82">
        <v>0.895644</v>
      </c>
    </row>
    <row r="117" spans="1:11" ht="15">
      <c r="A117" s="82">
        <v>115</v>
      </c>
      <c r="B117" s="82">
        <v>0.90698400000000001</v>
      </c>
      <c r="C117" s="82">
        <v>0.87692400000000004</v>
      </c>
      <c r="D117" s="82">
        <v>0.95651399999999998</v>
      </c>
      <c r="E117" s="82">
        <v>0.87235399999999996</v>
      </c>
      <c r="F117" s="82">
        <v>0.94147999999999998</v>
      </c>
      <c r="G117" s="82">
        <v>0.84745300000000001</v>
      </c>
      <c r="H117" s="82">
        <v>0.81887500000000002</v>
      </c>
      <c r="I117" s="82">
        <v>0.95257400000000003</v>
      </c>
      <c r="J117" s="82">
        <v>0.90809600000000001</v>
      </c>
      <c r="K117" s="82">
        <v>0.89583400000000002</v>
      </c>
    </row>
    <row r="118" spans="1:11" ht="15">
      <c r="A118" s="82">
        <v>116</v>
      </c>
      <c r="B118" s="82">
        <v>0.90717700000000001</v>
      </c>
      <c r="C118" s="82">
        <v>0.87744599999999995</v>
      </c>
      <c r="D118" s="82">
        <v>0.95653299999999997</v>
      </c>
      <c r="E118" s="82">
        <v>0.87256500000000004</v>
      </c>
      <c r="F118" s="82">
        <v>0.94155500000000003</v>
      </c>
      <c r="G118" s="82">
        <v>0.847862</v>
      </c>
      <c r="H118" s="82">
        <v>0.81917099999999998</v>
      </c>
      <c r="I118" s="82">
        <v>0.95259400000000005</v>
      </c>
      <c r="J118" s="82">
        <v>0.90830900000000003</v>
      </c>
      <c r="K118" s="82">
        <v>0.89602099999999996</v>
      </c>
    </row>
    <row r="119" spans="1:11" ht="15">
      <c r="A119" s="82">
        <v>117</v>
      </c>
      <c r="B119" s="82">
        <v>0.90737500000000004</v>
      </c>
      <c r="C119" s="82">
        <v>0.87794899999999998</v>
      </c>
      <c r="D119" s="82">
        <v>0.95655199999999996</v>
      </c>
      <c r="E119" s="82">
        <v>0.87278299999999998</v>
      </c>
      <c r="F119" s="82">
        <v>0.94162699999999999</v>
      </c>
      <c r="G119" s="82">
        <v>0.84831599999999996</v>
      </c>
      <c r="H119" s="82">
        <v>0.81948500000000002</v>
      </c>
      <c r="I119" s="82">
        <v>0.95261200000000001</v>
      </c>
      <c r="J119" s="82">
        <v>0.90852200000000005</v>
      </c>
      <c r="K119" s="82">
        <v>0.89620299999999997</v>
      </c>
    </row>
    <row r="120" spans="1:11" ht="15">
      <c r="A120" s="82">
        <v>118</v>
      </c>
      <c r="B120" s="82">
        <v>0.90756999999999999</v>
      </c>
      <c r="C120" s="82">
        <v>0.87847699999999995</v>
      </c>
      <c r="D120" s="82">
        <v>0.95657000000000003</v>
      </c>
      <c r="E120" s="82">
        <v>0.87298600000000004</v>
      </c>
      <c r="F120" s="82">
        <v>0.941689</v>
      </c>
      <c r="G120" s="82">
        <v>0.84881099999999998</v>
      </c>
      <c r="H120" s="82">
        <v>0.81978499999999999</v>
      </c>
      <c r="I120" s="82">
        <v>0.95262899999999995</v>
      </c>
      <c r="J120" s="82">
        <v>0.90872900000000001</v>
      </c>
      <c r="K120" s="82">
        <v>0.89638899999999999</v>
      </c>
    </row>
    <row r="121" spans="1:11" ht="15">
      <c r="A121" s="82">
        <v>119</v>
      </c>
      <c r="B121" s="82">
        <v>0.90776699999999999</v>
      </c>
      <c r="C121" s="82">
        <v>0.87899300000000002</v>
      </c>
      <c r="D121" s="82">
        <v>0.95658699999999997</v>
      </c>
      <c r="E121" s="82">
        <v>0.873201</v>
      </c>
      <c r="F121" s="82">
        <v>0.94176800000000005</v>
      </c>
      <c r="G121" s="82">
        <v>0.84937399999999996</v>
      </c>
      <c r="H121" s="82">
        <v>0.82008999999999999</v>
      </c>
      <c r="I121" s="82">
        <v>0.95264400000000005</v>
      </c>
      <c r="J121" s="82">
        <v>0.90893599999999997</v>
      </c>
      <c r="K121" s="82">
        <v>0.89658099999999996</v>
      </c>
    </row>
    <row r="122" spans="1:11" ht="15">
      <c r="A122" s="82">
        <v>120</v>
      </c>
      <c r="B122" s="82">
        <v>0.90795700000000001</v>
      </c>
      <c r="C122" s="82">
        <v>0.87951699999999999</v>
      </c>
      <c r="D122" s="82">
        <v>0.95660299999999998</v>
      </c>
      <c r="E122" s="82">
        <v>0.87339599999999995</v>
      </c>
      <c r="F122" s="82">
        <v>0.94195899999999999</v>
      </c>
      <c r="G122" s="82">
        <v>0.84998300000000004</v>
      </c>
      <c r="H122" s="82">
        <v>0.82037899999999997</v>
      </c>
      <c r="I122" s="82">
        <v>0.95265900000000003</v>
      </c>
      <c r="J122" s="82">
        <v>0.90912499999999996</v>
      </c>
      <c r="K122" s="82">
        <v>0.89677300000000004</v>
      </c>
    </row>
    <row r="123" spans="1:11" ht="15">
      <c r="A123" s="82">
        <v>121</v>
      </c>
      <c r="B123" s="82">
        <v>0.90814399999999995</v>
      </c>
      <c r="C123" s="82">
        <v>0.88002400000000003</v>
      </c>
      <c r="D123" s="82">
        <v>0.95663100000000001</v>
      </c>
      <c r="E123" s="82">
        <v>0.87360899999999997</v>
      </c>
      <c r="F123" s="82">
        <v>0.94270100000000001</v>
      </c>
      <c r="G123" s="82">
        <v>0.85063299999999997</v>
      </c>
      <c r="H123" s="82">
        <v>0.82067000000000001</v>
      </c>
      <c r="I123" s="82">
        <v>0.95267500000000005</v>
      </c>
      <c r="J123" s="82">
        <v>0.90932299999999999</v>
      </c>
      <c r="K123" s="82">
        <v>0.89697499999999997</v>
      </c>
    </row>
    <row r="124" spans="1:11" ht="15">
      <c r="A124" s="82">
        <v>122</v>
      </c>
      <c r="B124" s="82">
        <v>0.90832500000000005</v>
      </c>
      <c r="C124" s="82">
        <v>0.88048999999999999</v>
      </c>
      <c r="D124" s="82">
        <v>0.95665500000000003</v>
      </c>
      <c r="E124" s="82">
        <v>0.87380599999999997</v>
      </c>
      <c r="F124" s="82">
        <v>0.94294599999999995</v>
      </c>
      <c r="G124" s="82">
        <v>0.85127900000000001</v>
      </c>
      <c r="H124" s="82">
        <v>0.82096199999999997</v>
      </c>
      <c r="I124" s="82">
        <v>0.95268900000000001</v>
      </c>
      <c r="J124" s="82">
        <v>0.90951199999999999</v>
      </c>
      <c r="K124" s="82">
        <v>0.89717100000000005</v>
      </c>
    </row>
    <row r="125" spans="1:11" ht="15">
      <c r="A125" s="82">
        <v>123</v>
      </c>
      <c r="B125" s="82">
        <v>0.908501</v>
      </c>
      <c r="C125" s="82">
        <v>0.88095699999999999</v>
      </c>
      <c r="D125" s="82">
        <v>0.95669099999999996</v>
      </c>
      <c r="E125" s="82">
        <v>0.87400800000000001</v>
      </c>
      <c r="F125" s="82">
        <v>0.94305300000000003</v>
      </c>
      <c r="G125" s="82">
        <v>0.85189400000000004</v>
      </c>
      <c r="H125" s="82">
        <v>0.82125000000000004</v>
      </c>
      <c r="I125" s="82">
        <v>0.95270500000000002</v>
      </c>
      <c r="J125" s="82">
        <v>0.90969500000000003</v>
      </c>
      <c r="K125" s="82">
        <v>0.89736000000000005</v>
      </c>
    </row>
    <row r="126" spans="1:11" ht="15">
      <c r="A126" s="82">
        <v>124</v>
      </c>
      <c r="B126" s="82">
        <v>0.90866599999999997</v>
      </c>
      <c r="C126" s="82">
        <v>0.88145200000000001</v>
      </c>
      <c r="D126" s="82">
        <v>0.95670900000000003</v>
      </c>
      <c r="E126" s="82">
        <v>0.87420799999999999</v>
      </c>
      <c r="F126" s="82">
        <v>0.94312200000000002</v>
      </c>
      <c r="G126" s="82">
        <v>0.852464</v>
      </c>
      <c r="H126" s="82">
        <v>0.82153500000000002</v>
      </c>
      <c r="I126" s="82">
        <v>0.95271899999999998</v>
      </c>
      <c r="J126" s="82">
        <v>0.90988100000000005</v>
      </c>
      <c r="K126" s="82">
        <v>0.89756000000000002</v>
      </c>
    </row>
    <row r="127" spans="1:11" ht="15">
      <c r="A127" s="82">
        <v>125</v>
      </c>
      <c r="B127" s="82">
        <v>0.90882600000000002</v>
      </c>
      <c r="C127" s="82">
        <v>0.88190400000000002</v>
      </c>
      <c r="D127" s="82">
        <v>0.95672699999999999</v>
      </c>
      <c r="E127" s="82">
        <v>0.87441400000000002</v>
      </c>
      <c r="F127" s="82">
        <v>0.94318800000000003</v>
      </c>
      <c r="G127" s="82">
        <v>0.85295399999999999</v>
      </c>
      <c r="H127" s="82">
        <v>0.82182200000000005</v>
      </c>
      <c r="I127" s="82">
        <v>0.95273200000000002</v>
      </c>
      <c r="J127" s="82">
        <v>0.91006399999999998</v>
      </c>
      <c r="K127" s="82">
        <v>0.89777700000000005</v>
      </c>
    </row>
    <row r="128" spans="1:11" ht="15">
      <c r="A128" s="82">
        <v>126</v>
      </c>
      <c r="B128" s="82">
        <v>0.90898100000000004</v>
      </c>
      <c r="C128" s="82">
        <v>0.882328</v>
      </c>
      <c r="D128" s="82">
        <v>0.95674300000000001</v>
      </c>
      <c r="E128" s="82">
        <v>0.87461800000000001</v>
      </c>
      <c r="F128" s="82">
        <v>0.94324699999999995</v>
      </c>
      <c r="G128" s="82">
        <v>0.85339500000000001</v>
      </c>
      <c r="H128" s="82">
        <v>0.82210000000000005</v>
      </c>
      <c r="I128" s="82">
        <v>0.95274599999999998</v>
      </c>
      <c r="J128" s="82">
        <v>0.91024300000000002</v>
      </c>
      <c r="K128" s="82">
        <v>0.897976</v>
      </c>
    </row>
    <row r="129" spans="1:11" ht="15">
      <c r="A129" s="82">
        <v>127</v>
      </c>
      <c r="B129" s="82">
        <v>0.90913100000000002</v>
      </c>
      <c r="C129" s="82">
        <v>0.88274699999999995</v>
      </c>
      <c r="D129" s="82">
        <v>0.95675900000000003</v>
      </c>
      <c r="E129" s="82">
        <v>0.87481699999999996</v>
      </c>
      <c r="F129" s="82">
        <v>0.94332000000000005</v>
      </c>
      <c r="G129" s="82">
        <v>0.85378200000000004</v>
      </c>
      <c r="H129" s="82">
        <v>0.82238800000000001</v>
      </c>
      <c r="I129" s="82">
        <v>0.95275900000000002</v>
      </c>
      <c r="J129" s="82">
        <v>0.91041399999999995</v>
      </c>
      <c r="K129" s="82">
        <v>0.89818100000000001</v>
      </c>
    </row>
    <row r="130" spans="1:11" ht="15">
      <c r="A130" s="82">
        <v>128</v>
      </c>
      <c r="B130" s="82">
        <v>0.90927500000000006</v>
      </c>
      <c r="C130" s="82">
        <v>0.88318300000000005</v>
      </c>
      <c r="D130" s="82">
        <v>0.95677400000000001</v>
      </c>
      <c r="E130" s="82">
        <v>0.87500999999999995</v>
      </c>
      <c r="F130" s="82">
        <v>0.94350000000000001</v>
      </c>
      <c r="G130" s="82">
        <v>0.85413899999999998</v>
      </c>
      <c r="H130" s="82">
        <v>0.82267599999999996</v>
      </c>
      <c r="I130" s="82">
        <v>0.95277299999999998</v>
      </c>
      <c r="J130" s="82">
        <v>0.910582</v>
      </c>
      <c r="K130" s="82">
        <v>0.89838499999999999</v>
      </c>
    </row>
    <row r="131" spans="1:11" ht="15">
      <c r="A131" s="82">
        <v>129</v>
      </c>
      <c r="B131" s="82">
        <v>0.90947699999999998</v>
      </c>
      <c r="C131" s="82">
        <v>0.88364500000000001</v>
      </c>
      <c r="D131" s="82">
        <v>0.95735000000000003</v>
      </c>
      <c r="E131" s="82">
        <v>0.87529699999999999</v>
      </c>
      <c r="F131" s="82">
        <v>0.94442800000000005</v>
      </c>
      <c r="G131" s="82">
        <v>0.85450000000000004</v>
      </c>
      <c r="H131" s="82">
        <v>0.82306100000000004</v>
      </c>
      <c r="I131" s="82">
        <v>0.95310600000000001</v>
      </c>
      <c r="J131" s="82">
        <v>0.91091800000000001</v>
      </c>
      <c r="K131" s="82">
        <v>0.89929199999999998</v>
      </c>
    </row>
    <row r="132" spans="1:11" ht="15">
      <c r="A132" s="82">
        <v>130</v>
      </c>
      <c r="B132" s="82">
        <v>0.90963400000000005</v>
      </c>
      <c r="C132" s="82">
        <v>0.88401799999999997</v>
      </c>
      <c r="D132" s="82">
        <v>0.957376</v>
      </c>
      <c r="E132" s="82">
        <v>0.875502</v>
      </c>
      <c r="F132" s="82">
        <v>0.94468200000000002</v>
      </c>
      <c r="G132" s="82">
        <v>0.85481300000000005</v>
      </c>
      <c r="H132" s="82">
        <v>0.82333299999999998</v>
      </c>
      <c r="I132" s="82">
        <v>0.95313499999999995</v>
      </c>
      <c r="J132" s="82">
        <v>0.91107800000000005</v>
      </c>
      <c r="K132" s="82">
        <v>0.89949800000000002</v>
      </c>
    </row>
    <row r="133" spans="1:11" ht="15">
      <c r="A133" s="82">
        <v>131</v>
      </c>
      <c r="B133" s="82">
        <v>0.90978800000000004</v>
      </c>
      <c r="C133" s="82">
        <v>0.88439599999999996</v>
      </c>
      <c r="D133" s="82">
        <v>0.957395</v>
      </c>
      <c r="E133" s="82">
        <v>0.87570199999999998</v>
      </c>
      <c r="F133" s="82">
        <v>0.94479500000000005</v>
      </c>
      <c r="G133" s="82">
        <v>0.85512100000000002</v>
      </c>
      <c r="H133" s="82">
        <v>0.82360500000000003</v>
      </c>
      <c r="I133" s="82">
        <v>0.95315499999999997</v>
      </c>
      <c r="J133" s="82">
        <v>0.91123699999999996</v>
      </c>
      <c r="K133" s="82">
        <v>0.89970899999999998</v>
      </c>
    </row>
    <row r="134" spans="1:11" ht="15">
      <c r="A134" s="82">
        <v>132</v>
      </c>
      <c r="B134" s="82">
        <v>0.90992600000000001</v>
      </c>
      <c r="C134" s="82">
        <v>0.88478699999999999</v>
      </c>
      <c r="D134" s="82">
        <v>0.95741100000000001</v>
      </c>
      <c r="E134" s="82">
        <v>0.87590400000000002</v>
      </c>
      <c r="F134" s="82">
        <v>0.94486599999999998</v>
      </c>
      <c r="G134" s="82">
        <v>0.85545199999999999</v>
      </c>
      <c r="H134" s="82">
        <v>0.82387699999999997</v>
      </c>
      <c r="I134" s="82">
        <v>0.95317099999999999</v>
      </c>
      <c r="J134" s="82">
        <v>0.91139700000000001</v>
      </c>
      <c r="K134" s="82">
        <v>0.89991699999999997</v>
      </c>
    </row>
    <row r="135" spans="1:11" ht="15">
      <c r="A135" s="82">
        <v>133</v>
      </c>
      <c r="B135" s="82">
        <v>0.91006900000000002</v>
      </c>
      <c r="C135" s="82">
        <v>0.88514599999999999</v>
      </c>
      <c r="D135" s="82">
        <v>0.95742700000000003</v>
      </c>
      <c r="E135" s="82">
        <v>0.87611099999999997</v>
      </c>
      <c r="F135" s="82">
        <v>0.94493400000000005</v>
      </c>
      <c r="G135" s="82">
        <v>0.855819</v>
      </c>
      <c r="H135" s="82">
        <v>0.82414100000000001</v>
      </c>
      <c r="I135" s="82">
        <v>0.95318599999999998</v>
      </c>
      <c r="J135" s="82">
        <v>0.91154599999999997</v>
      </c>
      <c r="K135" s="82">
        <v>0.90012800000000004</v>
      </c>
    </row>
    <row r="136" spans="1:11" ht="15">
      <c r="A136" s="82">
        <v>134</v>
      </c>
      <c r="B136" s="82">
        <v>0.91021200000000002</v>
      </c>
      <c r="C136" s="82">
        <v>0.88550300000000004</v>
      </c>
      <c r="D136" s="82">
        <v>0.95744099999999999</v>
      </c>
      <c r="E136" s="82">
        <v>0.87630300000000005</v>
      </c>
      <c r="F136" s="82">
        <v>0.944994</v>
      </c>
      <c r="G136" s="82">
        <v>0.85618899999999998</v>
      </c>
      <c r="H136" s="82">
        <v>0.82440500000000005</v>
      </c>
      <c r="I136" s="82">
        <v>0.95319900000000002</v>
      </c>
      <c r="J136" s="82">
        <v>0.911694</v>
      </c>
      <c r="K136" s="82">
        <v>0.90033399999999997</v>
      </c>
    </row>
    <row r="137" spans="1:11" ht="15">
      <c r="A137" s="82">
        <v>135</v>
      </c>
      <c r="B137" s="82">
        <v>0.910354</v>
      </c>
      <c r="C137" s="82">
        <v>0.88583299999999998</v>
      </c>
      <c r="D137" s="82">
        <v>0.95745599999999997</v>
      </c>
      <c r="E137" s="82">
        <v>0.87650499999999998</v>
      </c>
      <c r="F137" s="82">
        <v>0.94506900000000005</v>
      </c>
      <c r="G137" s="82">
        <v>0.85658299999999998</v>
      </c>
      <c r="H137" s="82">
        <v>0.82464700000000002</v>
      </c>
      <c r="I137" s="82">
        <v>0.95321199999999995</v>
      </c>
      <c r="J137" s="82">
        <v>0.91183499999999995</v>
      </c>
      <c r="K137" s="82">
        <v>0.900559</v>
      </c>
    </row>
    <row r="138" spans="1:11" ht="15">
      <c r="A138" s="82">
        <v>136</v>
      </c>
      <c r="B138" s="82">
        <v>0.91049199999999997</v>
      </c>
      <c r="C138" s="82">
        <v>0.88614199999999999</v>
      </c>
      <c r="D138" s="82">
        <v>0.95747300000000002</v>
      </c>
      <c r="E138" s="82">
        <v>0.87670999999999999</v>
      </c>
      <c r="F138" s="82">
        <v>0.94524399999999997</v>
      </c>
      <c r="G138" s="82">
        <v>0.85699899999999996</v>
      </c>
      <c r="H138" s="82">
        <v>0.82490699999999995</v>
      </c>
      <c r="I138" s="82">
        <v>0.95322499999999999</v>
      </c>
      <c r="J138" s="82">
        <v>0.91197399999999995</v>
      </c>
      <c r="K138" s="82">
        <v>0.90078400000000003</v>
      </c>
    </row>
    <row r="139" spans="1:11" ht="15">
      <c r="A139" s="82">
        <v>137</v>
      </c>
      <c r="B139" s="82">
        <v>0.91062500000000002</v>
      </c>
      <c r="C139" s="82">
        <v>0.88645600000000002</v>
      </c>
      <c r="D139" s="82">
        <v>0.95749200000000001</v>
      </c>
      <c r="E139" s="82">
        <v>0.87691399999999997</v>
      </c>
      <c r="F139" s="82">
        <v>0.94588899999999998</v>
      </c>
      <c r="G139" s="82">
        <v>0.85740799999999995</v>
      </c>
      <c r="H139" s="82">
        <v>0.82517600000000002</v>
      </c>
      <c r="I139" s="82">
        <v>0.953237</v>
      </c>
      <c r="J139" s="82">
        <v>0.91210999999999998</v>
      </c>
      <c r="K139" s="82">
        <v>0.90101100000000001</v>
      </c>
    </row>
    <row r="140" spans="1:11" ht="15">
      <c r="A140" s="82">
        <v>138</v>
      </c>
      <c r="B140" s="82">
        <v>0.91075099999999998</v>
      </c>
      <c r="C140" s="82">
        <v>0.88678599999999996</v>
      </c>
      <c r="D140" s="82">
        <v>0.95752300000000001</v>
      </c>
      <c r="E140" s="82">
        <v>0.87710399999999999</v>
      </c>
      <c r="F140" s="82">
        <v>0.94611199999999995</v>
      </c>
      <c r="G140" s="82">
        <v>0.85781600000000002</v>
      </c>
      <c r="H140" s="82">
        <v>0.82542499999999996</v>
      </c>
      <c r="I140" s="82">
        <v>0.95325000000000004</v>
      </c>
      <c r="J140" s="82">
        <v>0.91224000000000005</v>
      </c>
      <c r="K140" s="82">
        <v>0.90122899999999995</v>
      </c>
    </row>
    <row r="141" spans="1:11" ht="15">
      <c r="A141" s="82">
        <v>139</v>
      </c>
      <c r="B141" s="82">
        <v>0.91088800000000003</v>
      </c>
      <c r="C141" s="82">
        <v>0.88710699999999998</v>
      </c>
      <c r="D141" s="82">
        <v>0.957538</v>
      </c>
      <c r="E141" s="82">
        <v>0.877301</v>
      </c>
      <c r="F141" s="82">
        <v>0.94621200000000005</v>
      </c>
      <c r="G141" s="82">
        <v>0.85820300000000005</v>
      </c>
      <c r="H141" s="82">
        <v>0.82567699999999999</v>
      </c>
      <c r="I141" s="82">
        <v>0.95326200000000005</v>
      </c>
      <c r="J141" s="82">
        <v>0.91236700000000004</v>
      </c>
      <c r="K141" s="82">
        <v>0.90145200000000003</v>
      </c>
    </row>
    <row r="142" spans="1:11" ht="15">
      <c r="A142" s="82">
        <v>140</v>
      </c>
      <c r="B142" s="82">
        <v>0.91102300000000003</v>
      </c>
      <c r="C142" s="82">
        <v>0.88740300000000005</v>
      </c>
      <c r="D142" s="82">
        <v>0.95755199999999996</v>
      </c>
      <c r="E142" s="82">
        <v>0.87749999999999995</v>
      </c>
      <c r="F142" s="82">
        <v>0.94627700000000003</v>
      </c>
      <c r="G142" s="82">
        <v>0.85856299999999997</v>
      </c>
      <c r="H142" s="82">
        <v>0.82592200000000005</v>
      </c>
      <c r="I142" s="82">
        <v>0.95327399999999995</v>
      </c>
      <c r="J142" s="82">
        <v>0.91249599999999997</v>
      </c>
      <c r="K142" s="82">
        <v>0.90168700000000002</v>
      </c>
    </row>
    <row r="143" spans="1:11" ht="15">
      <c r="A143" s="82">
        <v>141</v>
      </c>
      <c r="B143" s="82">
        <v>0.91115400000000002</v>
      </c>
      <c r="C143" s="82">
        <v>0.88767399999999996</v>
      </c>
      <c r="D143" s="82">
        <v>0.95756600000000003</v>
      </c>
      <c r="E143" s="82">
        <v>0.87770899999999996</v>
      </c>
      <c r="F143" s="82">
        <v>0.94634099999999999</v>
      </c>
      <c r="G143" s="82">
        <v>0.85888699999999996</v>
      </c>
      <c r="H143" s="82">
        <v>0.82616900000000004</v>
      </c>
      <c r="I143" s="82">
        <v>0.95328500000000005</v>
      </c>
      <c r="J143" s="82">
        <v>0.91261800000000004</v>
      </c>
      <c r="K143" s="82">
        <v>0.90193199999999996</v>
      </c>
    </row>
    <row r="144" spans="1:11" ht="15">
      <c r="A144" s="82">
        <v>142</v>
      </c>
      <c r="B144" s="82">
        <v>0.91128699999999996</v>
      </c>
      <c r="C144" s="82">
        <v>0.88795199999999996</v>
      </c>
      <c r="D144" s="82">
        <v>0.95757899999999996</v>
      </c>
      <c r="E144" s="82">
        <v>0.87790100000000004</v>
      </c>
      <c r="F144" s="82">
        <v>0.94639499999999999</v>
      </c>
      <c r="G144" s="82">
        <v>0.85918399999999995</v>
      </c>
      <c r="H144" s="82">
        <v>0.826403</v>
      </c>
      <c r="I144" s="82">
        <v>0.95329600000000003</v>
      </c>
      <c r="J144" s="82">
        <v>0.91273700000000002</v>
      </c>
      <c r="K144" s="82">
        <v>0.902196</v>
      </c>
    </row>
    <row r="145" spans="1:11" ht="15">
      <c r="A145" s="82">
        <v>143</v>
      </c>
      <c r="B145" s="82">
        <v>0.91142299999999998</v>
      </c>
      <c r="C145" s="82">
        <v>0.88821300000000003</v>
      </c>
      <c r="D145" s="82">
        <v>0.957592</v>
      </c>
      <c r="E145" s="82">
        <v>0.87811099999999997</v>
      </c>
      <c r="F145" s="82">
        <v>0.94646600000000003</v>
      </c>
      <c r="G145" s="82">
        <v>0.85947099999999998</v>
      </c>
      <c r="H145" s="82">
        <v>0.82663600000000004</v>
      </c>
      <c r="I145" s="82">
        <v>0.95330800000000004</v>
      </c>
      <c r="J145" s="82">
        <v>0.91285000000000005</v>
      </c>
      <c r="K145" s="82">
        <v>0.90244899999999995</v>
      </c>
    </row>
    <row r="146" spans="1:11" ht="15">
      <c r="A146" s="82">
        <v>144</v>
      </c>
      <c r="B146" s="82">
        <v>0.91155699999999995</v>
      </c>
      <c r="C146" s="82">
        <v>0.88848400000000005</v>
      </c>
      <c r="D146" s="82">
        <v>0.95760599999999996</v>
      </c>
      <c r="E146" s="82">
        <v>0.87832399999999999</v>
      </c>
      <c r="F146" s="82">
        <v>0.946631</v>
      </c>
      <c r="G146" s="82">
        <v>0.85974099999999998</v>
      </c>
      <c r="H146" s="82">
        <v>0.82687500000000003</v>
      </c>
      <c r="I146" s="82">
        <v>0.95331999999999995</v>
      </c>
      <c r="J146" s="82">
        <v>0.91296699999999997</v>
      </c>
      <c r="K146" s="82">
        <v>0.90270600000000001</v>
      </c>
    </row>
    <row r="147" spans="1:11" ht="15">
      <c r="A147" s="82">
        <v>145</v>
      </c>
      <c r="B147" s="82">
        <v>0.91173300000000002</v>
      </c>
      <c r="C147" s="82">
        <v>0.88879699999999995</v>
      </c>
      <c r="D147" s="82">
        <v>0.957982</v>
      </c>
      <c r="E147" s="82">
        <v>0.87861299999999998</v>
      </c>
      <c r="F147" s="82">
        <v>0.94742700000000002</v>
      </c>
      <c r="G147" s="82">
        <v>0.86002100000000004</v>
      </c>
      <c r="H147" s="82">
        <v>0.82719500000000001</v>
      </c>
      <c r="I147" s="82">
        <v>0.95355699999999999</v>
      </c>
      <c r="J147" s="82">
        <v>0.91322899999999996</v>
      </c>
      <c r="K147" s="82">
        <v>0.90357900000000002</v>
      </c>
    </row>
    <row r="148" spans="1:11" ht="15">
      <c r="A148" s="82">
        <v>146</v>
      </c>
      <c r="B148" s="82">
        <v>0.911879</v>
      </c>
      <c r="C148" s="82">
        <v>0.88903900000000002</v>
      </c>
      <c r="D148" s="82">
        <v>0.95800200000000002</v>
      </c>
      <c r="E148" s="82">
        <v>0.87882400000000005</v>
      </c>
      <c r="F148" s="82">
        <v>0.94765900000000003</v>
      </c>
      <c r="G148" s="82">
        <v>0.86030200000000001</v>
      </c>
      <c r="H148" s="82">
        <v>0.82743299999999997</v>
      </c>
      <c r="I148" s="82">
        <v>0.95358100000000001</v>
      </c>
      <c r="J148" s="82">
        <v>0.91333900000000001</v>
      </c>
      <c r="K148" s="82">
        <v>0.90385700000000002</v>
      </c>
    </row>
    <row r="149" spans="1:11" ht="15">
      <c r="A149" s="82">
        <v>147</v>
      </c>
      <c r="B149" s="82">
        <v>0.91201500000000002</v>
      </c>
      <c r="C149" s="82">
        <v>0.88928799999999997</v>
      </c>
      <c r="D149" s="82">
        <v>0.95801700000000001</v>
      </c>
      <c r="E149" s="82">
        <v>0.87904099999999996</v>
      </c>
      <c r="F149" s="82">
        <v>0.94776499999999997</v>
      </c>
      <c r="G149" s="82">
        <v>0.86058100000000004</v>
      </c>
      <c r="H149" s="82">
        <v>0.82766600000000001</v>
      </c>
      <c r="I149" s="82">
        <v>0.95359700000000003</v>
      </c>
      <c r="J149" s="82">
        <v>0.91344800000000004</v>
      </c>
      <c r="K149" s="82">
        <v>0.904142</v>
      </c>
    </row>
    <row r="150" spans="1:11" ht="15">
      <c r="A150" s="82">
        <v>148</v>
      </c>
      <c r="B150" s="82">
        <v>0.91215100000000005</v>
      </c>
      <c r="C150" s="82">
        <v>0.88953300000000002</v>
      </c>
      <c r="D150" s="82">
        <v>0.95803000000000005</v>
      </c>
      <c r="E150" s="82">
        <v>0.87926400000000005</v>
      </c>
      <c r="F150" s="82">
        <v>0.94783300000000004</v>
      </c>
      <c r="G150" s="82">
        <v>0.86088500000000001</v>
      </c>
      <c r="H150" s="82">
        <v>0.82790399999999997</v>
      </c>
      <c r="I150" s="82">
        <v>0.95361099999999999</v>
      </c>
      <c r="J150" s="82">
        <v>0.91355900000000001</v>
      </c>
      <c r="K150" s="82">
        <v>0.90442800000000001</v>
      </c>
    </row>
    <row r="151" spans="1:11" ht="15">
      <c r="A151" s="82">
        <v>149</v>
      </c>
      <c r="B151" s="82">
        <v>0.91228600000000004</v>
      </c>
      <c r="C151" s="82">
        <v>0.88976</v>
      </c>
      <c r="D151" s="82">
        <v>0.95804199999999995</v>
      </c>
      <c r="E151" s="82">
        <v>0.87946999999999997</v>
      </c>
      <c r="F151" s="82">
        <v>0.94789800000000002</v>
      </c>
      <c r="G151" s="82">
        <v>0.86118700000000004</v>
      </c>
      <c r="H151" s="82">
        <v>0.82813099999999995</v>
      </c>
      <c r="I151" s="82">
        <v>0.953623</v>
      </c>
      <c r="J151" s="82">
        <v>0.91366800000000004</v>
      </c>
      <c r="K151" s="82">
        <v>0.90473199999999998</v>
      </c>
    </row>
    <row r="152" spans="1:11" ht="15">
      <c r="A152" s="82">
        <v>150</v>
      </c>
      <c r="B152" s="82">
        <v>0.91241399999999995</v>
      </c>
      <c r="C152" s="82">
        <v>0.88999399999999995</v>
      </c>
      <c r="D152" s="82">
        <v>0.95805399999999996</v>
      </c>
      <c r="E152" s="82">
        <v>0.87969299999999995</v>
      </c>
      <c r="F152" s="82">
        <v>0.94795399999999996</v>
      </c>
      <c r="G152" s="82">
        <v>0.86152399999999996</v>
      </c>
      <c r="H152" s="82">
        <v>0.828349</v>
      </c>
      <c r="I152" s="82">
        <v>0.95363399999999998</v>
      </c>
      <c r="J152" s="82">
        <v>0.913771</v>
      </c>
      <c r="K152" s="82">
        <v>0.90502099999999996</v>
      </c>
    </row>
    <row r="153" spans="1:11" ht="15">
      <c r="A153" s="82">
        <v>151</v>
      </c>
      <c r="B153" s="82">
        <v>0.91254800000000003</v>
      </c>
      <c r="C153" s="82">
        <v>0.89021300000000003</v>
      </c>
      <c r="D153" s="82">
        <v>0.95806800000000003</v>
      </c>
      <c r="E153" s="82">
        <v>0.87991900000000001</v>
      </c>
      <c r="F153" s="82">
        <v>0.94802399999999998</v>
      </c>
      <c r="G153" s="82">
        <v>0.86185299999999998</v>
      </c>
      <c r="H153" s="82">
        <v>0.82857899999999995</v>
      </c>
      <c r="I153" s="82">
        <v>0.95364599999999999</v>
      </c>
      <c r="J153" s="82">
        <v>0.91387700000000005</v>
      </c>
      <c r="K153" s="82">
        <v>0.90532299999999999</v>
      </c>
    </row>
    <row r="154" spans="1:11" ht="15">
      <c r="A154" s="82">
        <v>152</v>
      </c>
      <c r="B154" s="82">
        <v>0.91268099999999996</v>
      </c>
      <c r="C154" s="82">
        <v>0.89043600000000001</v>
      </c>
      <c r="D154" s="82">
        <v>0.95808099999999996</v>
      </c>
      <c r="E154" s="82">
        <v>0.88013300000000005</v>
      </c>
      <c r="F154" s="82">
        <v>0.94818400000000003</v>
      </c>
      <c r="G154" s="82">
        <v>0.86216700000000002</v>
      </c>
      <c r="H154" s="82">
        <v>0.82880500000000001</v>
      </c>
      <c r="I154" s="82">
        <v>0.95365599999999995</v>
      </c>
      <c r="J154" s="82">
        <v>0.91397499999999998</v>
      </c>
      <c r="K154" s="82">
        <v>0.90561199999999997</v>
      </c>
    </row>
    <row r="155" spans="1:11" ht="15">
      <c r="A155" s="82">
        <v>153</v>
      </c>
      <c r="B155" s="82">
        <v>0.91281900000000005</v>
      </c>
      <c r="C155" s="82">
        <v>0.89065300000000003</v>
      </c>
      <c r="D155" s="82">
        <v>0.95810300000000004</v>
      </c>
      <c r="E155" s="82">
        <v>0.88036199999999998</v>
      </c>
      <c r="F155" s="82">
        <v>0.94874000000000003</v>
      </c>
      <c r="G155" s="82">
        <v>0.86248199999999997</v>
      </c>
      <c r="H155" s="82">
        <v>0.82903899999999997</v>
      </c>
      <c r="I155" s="82">
        <v>0.95366700000000004</v>
      </c>
      <c r="J155" s="82">
        <v>0.91407499999999997</v>
      </c>
      <c r="K155" s="82">
        <v>0.90591200000000005</v>
      </c>
    </row>
    <row r="156" spans="1:11" ht="15">
      <c r="A156" s="82">
        <v>154</v>
      </c>
      <c r="B156" s="82">
        <v>0.91295700000000002</v>
      </c>
      <c r="C156" s="82">
        <v>0.89086299999999996</v>
      </c>
      <c r="D156" s="82">
        <v>0.95811500000000005</v>
      </c>
      <c r="E156" s="82">
        <v>0.88058199999999998</v>
      </c>
      <c r="F156" s="82">
        <v>0.94894400000000001</v>
      </c>
      <c r="G156" s="82">
        <v>0.86279399999999995</v>
      </c>
      <c r="H156" s="82">
        <v>0.82924299999999995</v>
      </c>
      <c r="I156" s="82">
        <v>0.953677</v>
      </c>
      <c r="J156" s="82">
        <v>0.91417099999999996</v>
      </c>
      <c r="K156" s="82">
        <v>0.90620800000000001</v>
      </c>
    </row>
    <row r="157" spans="1:11" ht="15">
      <c r="A157" s="82">
        <v>155</v>
      </c>
      <c r="B157" s="82">
        <v>0.91309300000000004</v>
      </c>
      <c r="C157" s="82">
        <v>0.891065</v>
      </c>
      <c r="D157" s="82">
        <v>0.95812699999999995</v>
      </c>
      <c r="E157" s="82">
        <v>0.88080599999999998</v>
      </c>
      <c r="F157" s="82">
        <v>0.94903899999999997</v>
      </c>
      <c r="G157" s="82">
        <v>0.86307500000000004</v>
      </c>
      <c r="H157" s="82">
        <v>0.82946200000000003</v>
      </c>
      <c r="I157" s="82">
        <v>0.95368799999999998</v>
      </c>
      <c r="J157" s="82">
        <v>0.91426799999999997</v>
      </c>
      <c r="K157" s="82">
        <v>0.90651000000000004</v>
      </c>
    </row>
    <row r="158" spans="1:11" ht="15">
      <c r="A158" s="82">
        <v>156</v>
      </c>
      <c r="B158" s="82">
        <v>0.91323100000000001</v>
      </c>
      <c r="C158" s="82">
        <v>0.89127400000000001</v>
      </c>
      <c r="D158" s="82">
        <v>0.95813800000000005</v>
      </c>
      <c r="E158" s="82">
        <v>0.88104099999999996</v>
      </c>
      <c r="F158" s="82">
        <v>0.94910099999999997</v>
      </c>
      <c r="G158" s="82">
        <v>0.86333400000000005</v>
      </c>
      <c r="H158" s="82">
        <v>0.82967599999999997</v>
      </c>
      <c r="I158" s="82">
        <v>0.95369800000000005</v>
      </c>
      <c r="J158" s="82">
        <v>0.91436200000000001</v>
      </c>
      <c r="K158" s="82">
        <v>0.90680700000000003</v>
      </c>
    </row>
    <row r="159" spans="1:11" ht="15">
      <c r="A159" s="82">
        <v>157</v>
      </c>
      <c r="B159" s="82">
        <v>0.91337000000000002</v>
      </c>
      <c r="C159" s="82">
        <v>0.89145600000000003</v>
      </c>
      <c r="D159" s="82">
        <v>0.95814999999999995</v>
      </c>
      <c r="E159" s="82">
        <v>0.88127800000000001</v>
      </c>
      <c r="F159" s="82">
        <v>0.94916100000000003</v>
      </c>
      <c r="G159" s="82">
        <v>0.86359900000000001</v>
      </c>
      <c r="H159" s="82">
        <v>0.82989999999999997</v>
      </c>
      <c r="I159" s="82">
        <v>0.953708</v>
      </c>
      <c r="J159" s="82">
        <v>0.91445900000000002</v>
      </c>
      <c r="K159" s="82">
        <v>0.90708800000000001</v>
      </c>
    </row>
    <row r="160" spans="1:11" ht="15">
      <c r="A160" s="82">
        <v>158</v>
      </c>
      <c r="B160" s="82">
        <v>0.91350699999999996</v>
      </c>
      <c r="C160" s="82">
        <v>0.89165499999999998</v>
      </c>
      <c r="D160" s="82">
        <v>0.95816000000000001</v>
      </c>
      <c r="E160" s="82">
        <v>0.88151199999999996</v>
      </c>
      <c r="F160" s="82">
        <v>0.949214</v>
      </c>
      <c r="G160" s="82">
        <v>0.86384899999999998</v>
      </c>
      <c r="H160" s="82">
        <v>0.83010700000000004</v>
      </c>
      <c r="I160" s="82">
        <v>0.95371799999999995</v>
      </c>
      <c r="J160" s="82">
        <v>0.91454899999999995</v>
      </c>
      <c r="K160" s="82">
        <v>0.907389</v>
      </c>
    </row>
    <row r="161" spans="1:11" ht="15">
      <c r="A161" s="82">
        <v>159</v>
      </c>
      <c r="B161" s="82">
        <v>0.91364900000000004</v>
      </c>
      <c r="C161" s="82">
        <v>0.89185300000000001</v>
      </c>
      <c r="D161" s="82">
        <v>0.95817200000000002</v>
      </c>
      <c r="E161" s="82">
        <v>0.88175099999999995</v>
      </c>
      <c r="F161" s="82">
        <v>0.94928000000000001</v>
      </c>
      <c r="G161" s="82">
        <v>0.86411899999999997</v>
      </c>
      <c r="H161" s="82">
        <v>0.83032099999999998</v>
      </c>
      <c r="I161" s="82">
        <v>0.95372800000000002</v>
      </c>
      <c r="J161" s="82">
        <v>0.91464000000000001</v>
      </c>
      <c r="K161" s="82">
        <v>0.90768300000000002</v>
      </c>
    </row>
    <row r="162" spans="1:11" ht="15">
      <c r="A162" s="82">
        <v>160</v>
      </c>
      <c r="B162" s="82">
        <v>0.91378899999999996</v>
      </c>
      <c r="C162" s="82">
        <v>0.892042</v>
      </c>
      <c r="D162" s="82">
        <v>0.95818300000000001</v>
      </c>
      <c r="E162" s="82">
        <v>0.88199099999999997</v>
      </c>
      <c r="F162" s="82">
        <v>0.94943</v>
      </c>
      <c r="G162" s="82">
        <v>0.86437699999999995</v>
      </c>
      <c r="H162" s="82">
        <v>0.830538</v>
      </c>
      <c r="I162" s="82">
        <v>0.953739</v>
      </c>
      <c r="J162" s="82">
        <v>0.91472600000000004</v>
      </c>
      <c r="K162" s="82">
        <v>0.90797600000000001</v>
      </c>
    </row>
    <row r="163" spans="1:11" ht="15">
      <c r="A163" s="82">
        <v>161</v>
      </c>
      <c r="B163" s="82">
        <v>0.91395499999999996</v>
      </c>
      <c r="C163" s="82">
        <v>0.89228499999999999</v>
      </c>
      <c r="D163" s="82">
        <v>0.958449</v>
      </c>
      <c r="E163" s="82">
        <v>0.882328</v>
      </c>
      <c r="F163" s="82">
        <v>0.95011599999999996</v>
      </c>
      <c r="G163" s="82">
        <v>0.86466799999999999</v>
      </c>
      <c r="H163" s="82">
        <v>0.83081300000000002</v>
      </c>
      <c r="I163" s="82">
        <v>0.95391700000000001</v>
      </c>
      <c r="J163" s="82">
        <v>0.91494200000000003</v>
      </c>
      <c r="K163" s="82">
        <v>0.90881999999999996</v>
      </c>
    </row>
    <row r="164" spans="1:11" ht="15">
      <c r="A164" s="82">
        <v>162</v>
      </c>
      <c r="B164" s="82">
        <v>0.914107</v>
      </c>
      <c r="C164" s="82">
        <v>0.89246599999999998</v>
      </c>
      <c r="D164" s="82">
        <v>0.95846500000000001</v>
      </c>
      <c r="E164" s="82">
        <v>0.88259399999999999</v>
      </c>
      <c r="F164" s="82">
        <v>0.95032499999999998</v>
      </c>
      <c r="G164" s="82">
        <v>0.86494700000000002</v>
      </c>
      <c r="H164" s="82">
        <v>0.83102799999999999</v>
      </c>
      <c r="I164" s="82">
        <v>0.95393700000000003</v>
      </c>
      <c r="J164" s="82">
        <v>0.91503599999999996</v>
      </c>
      <c r="K164" s="82">
        <v>0.90912199999999999</v>
      </c>
    </row>
    <row r="165" spans="1:11" ht="15">
      <c r="A165" s="82">
        <v>163</v>
      </c>
      <c r="B165" s="82">
        <v>0.91425299999999998</v>
      </c>
      <c r="C165" s="82">
        <v>0.89267099999999999</v>
      </c>
      <c r="D165" s="82">
        <v>0.95847700000000002</v>
      </c>
      <c r="E165" s="82">
        <v>0.88287499999999997</v>
      </c>
      <c r="F165" s="82">
        <v>0.95042400000000005</v>
      </c>
      <c r="G165" s="82">
        <v>0.865232</v>
      </c>
      <c r="H165" s="82">
        <v>0.83123499999999995</v>
      </c>
      <c r="I165" s="82">
        <v>0.95395099999999999</v>
      </c>
      <c r="J165" s="82">
        <v>0.91512499999999997</v>
      </c>
      <c r="K165" s="82">
        <v>0.90942299999999998</v>
      </c>
    </row>
    <row r="166" spans="1:11" ht="15">
      <c r="A166" s="82">
        <v>164</v>
      </c>
      <c r="B166" s="82">
        <v>0.91441700000000004</v>
      </c>
      <c r="C166" s="82">
        <v>0.892872</v>
      </c>
      <c r="D166" s="82">
        <v>0.95848699999999998</v>
      </c>
      <c r="E166" s="82">
        <v>0.88315100000000002</v>
      </c>
      <c r="F166" s="82">
        <v>0.95048900000000003</v>
      </c>
      <c r="G166" s="82">
        <v>0.86553800000000003</v>
      </c>
      <c r="H166" s="82">
        <v>0.83143100000000003</v>
      </c>
      <c r="I166" s="82">
        <v>0.95396300000000001</v>
      </c>
      <c r="J166" s="82">
        <v>0.915211</v>
      </c>
      <c r="K166" s="82">
        <v>0.90971500000000005</v>
      </c>
    </row>
    <row r="167" spans="1:11" ht="15">
      <c r="A167" s="82">
        <v>165</v>
      </c>
      <c r="B167" s="82">
        <v>0.91458700000000004</v>
      </c>
      <c r="C167" s="82">
        <v>0.89305599999999996</v>
      </c>
      <c r="D167" s="82">
        <v>0.95849799999999996</v>
      </c>
      <c r="E167" s="82">
        <v>0.88344400000000001</v>
      </c>
      <c r="F167" s="82">
        <v>0.95055000000000001</v>
      </c>
      <c r="G167" s="82">
        <v>0.86587599999999998</v>
      </c>
      <c r="H167" s="82">
        <v>0.83163900000000002</v>
      </c>
      <c r="I167" s="82">
        <v>0.95397399999999999</v>
      </c>
      <c r="J167" s="82">
        <v>0.915296</v>
      </c>
      <c r="K167" s="82">
        <v>0.91</v>
      </c>
    </row>
    <row r="168" spans="1:11" ht="15">
      <c r="A168" s="82">
        <v>166</v>
      </c>
      <c r="B168" s="82">
        <v>0.91475600000000001</v>
      </c>
      <c r="C168" s="82">
        <v>0.89323699999999995</v>
      </c>
      <c r="D168" s="82">
        <v>0.95850900000000006</v>
      </c>
      <c r="E168" s="82">
        <v>0.88372799999999996</v>
      </c>
      <c r="F168" s="82">
        <v>0.950604</v>
      </c>
      <c r="G168" s="82">
        <v>0.86622299999999997</v>
      </c>
      <c r="H168" s="82">
        <v>0.83183200000000002</v>
      </c>
      <c r="I168" s="82">
        <v>0.95398400000000005</v>
      </c>
      <c r="J168" s="82">
        <v>0.91537900000000005</v>
      </c>
      <c r="K168" s="82">
        <v>0.91028699999999996</v>
      </c>
    </row>
    <row r="169" spans="1:11" ht="15">
      <c r="A169" s="82">
        <v>167</v>
      </c>
      <c r="B169" s="82">
        <v>0.91492499999999999</v>
      </c>
      <c r="C169" s="82">
        <v>0.89342299999999997</v>
      </c>
      <c r="D169" s="82">
        <v>0.95852000000000004</v>
      </c>
      <c r="E169" s="82">
        <v>0.88401799999999997</v>
      </c>
      <c r="F169" s="82">
        <v>0.95067000000000002</v>
      </c>
      <c r="G169" s="82">
        <v>0.86656100000000003</v>
      </c>
      <c r="H169" s="82">
        <v>0.83203000000000005</v>
      </c>
      <c r="I169" s="82">
        <v>0.95399299999999998</v>
      </c>
      <c r="J169" s="82">
        <v>0.91545799999999999</v>
      </c>
      <c r="K169" s="82">
        <v>0.910582</v>
      </c>
    </row>
    <row r="170" spans="1:11" ht="15">
      <c r="A170" s="82">
        <v>168</v>
      </c>
      <c r="B170" s="82">
        <v>0.91510199999999997</v>
      </c>
      <c r="C170" s="82">
        <v>0.89360099999999998</v>
      </c>
      <c r="D170" s="82">
        <v>0.95853299999999997</v>
      </c>
      <c r="E170" s="82">
        <v>0.884297</v>
      </c>
      <c r="F170" s="82">
        <v>0.95081300000000002</v>
      </c>
      <c r="G170" s="82">
        <v>0.86688699999999996</v>
      </c>
      <c r="H170" s="82">
        <v>0.83222799999999997</v>
      </c>
      <c r="I170" s="82">
        <v>0.95400300000000005</v>
      </c>
      <c r="J170" s="82">
        <v>0.91554000000000002</v>
      </c>
      <c r="K170" s="82">
        <v>0.91086599999999995</v>
      </c>
    </row>
    <row r="171" spans="1:11" ht="15">
      <c r="A171" s="82">
        <v>169</v>
      </c>
      <c r="B171" s="82">
        <v>0.91528600000000004</v>
      </c>
      <c r="C171" s="82">
        <v>0.89377499999999999</v>
      </c>
      <c r="D171" s="82">
        <v>0.95854499999999998</v>
      </c>
      <c r="E171" s="82">
        <v>0.88458499999999995</v>
      </c>
      <c r="F171" s="82">
        <v>0.951295</v>
      </c>
      <c r="G171" s="82">
        <v>0.867197</v>
      </c>
      <c r="H171" s="82">
        <v>0.83242700000000003</v>
      </c>
      <c r="I171" s="82">
        <v>0.954013</v>
      </c>
      <c r="J171" s="82">
        <v>0.91562299999999996</v>
      </c>
      <c r="K171" s="82">
        <v>0.91113999999999995</v>
      </c>
    </row>
    <row r="172" spans="1:11" ht="15">
      <c r="A172" s="82">
        <v>170</v>
      </c>
      <c r="B172" s="82">
        <v>0.91548300000000005</v>
      </c>
      <c r="C172" s="82">
        <v>0.89394799999999996</v>
      </c>
      <c r="D172" s="82">
        <v>0.95855500000000005</v>
      </c>
      <c r="E172" s="82">
        <v>0.88486100000000001</v>
      </c>
      <c r="F172" s="82">
        <v>0.95147800000000005</v>
      </c>
      <c r="G172" s="82">
        <v>0.86750700000000003</v>
      </c>
      <c r="H172" s="82">
        <v>0.83261799999999997</v>
      </c>
      <c r="I172" s="82">
        <v>0.95402200000000004</v>
      </c>
      <c r="J172" s="82">
        <v>0.91570600000000002</v>
      </c>
      <c r="K172" s="82">
        <v>0.91141499999999998</v>
      </c>
    </row>
    <row r="173" spans="1:11" ht="15">
      <c r="A173" s="82">
        <v>171</v>
      </c>
      <c r="B173" s="82">
        <v>0.91570499999999999</v>
      </c>
      <c r="C173" s="82">
        <v>0.89409799999999995</v>
      </c>
      <c r="D173" s="82">
        <v>0.958565</v>
      </c>
      <c r="E173" s="82">
        <v>0.88514000000000004</v>
      </c>
      <c r="F173" s="82">
        <v>0.95156499999999999</v>
      </c>
      <c r="G173" s="82">
        <v>0.86779099999999998</v>
      </c>
      <c r="H173" s="82">
        <v>0.83280900000000002</v>
      </c>
      <c r="I173" s="82">
        <v>0.95403099999999996</v>
      </c>
      <c r="J173" s="82">
        <v>0.91578300000000001</v>
      </c>
      <c r="K173" s="82">
        <v>0.91169699999999998</v>
      </c>
    </row>
    <row r="174" spans="1:11" ht="15">
      <c r="A174" s="82">
        <v>172</v>
      </c>
      <c r="B174" s="82">
        <v>0.91591699999999998</v>
      </c>
      <c r="C174" s="82">
        <v>0.89427199999999996</v>
      </c>
      <c r="D174" s="82">
        <v>0.95857400000000004</v>
      </c>
      <c r="E174" s="82">
        <v>0.88542500000000002</v>
      </c>
      <c r="F174" s="82">
        <v>0.95162400000000003</v>
      </c>
      <c r="G174" s="82">
        <v>0.86808200000000002</v>
      </c>
      <c r="H174" s="82">
        <v>0.83300099999999999</v>
      </c>
      <c r="I174" s="82">
        <v>0.95404</v>
      </c>
      <c r="J174" s="82">
        <v>0.91585799999999995</v>
      </c>
      <c r="K174" s="82">
        <v>0.91197300000000003</v>
      </c>
    </row>
    <row r="175" spans="1:11" ht="15">
      <c r="A175" s="82">
        <v>173</v>
      </c>
      <c r="B175" s="82">
        <v>0.91614600000000002</v>
      </c>
      <c r="C175" s="82">
        <v>0.89442999999999995</v>
      </c>
      <c r="D175" s="82">
        <v>0.95858399999999999</v>
      </c>
      <c r="E175" s="82">
        <v>0.88573500000000005</v>
      </c>
      <c r="F175" s="82">
        <v>0.95167999999999997</v>
      </c>
      <c r="G175" s="82">
        <v>0.86839200000000005</v>
      </c>
      <c r="H175" s="82">
        <v>0.83319299999999996</v>
      </c>
      <c r="I175" s="82">
        <v>0.95404999999999995</v>
      </c>
      <c r="J175" s="82">
        <v>0.91593599999999997</v>
      </c>
      <c r="K175" s="82">
        <v>0.91226099999999999</v>
      </c>
    </row>
    <row r="176" spans="1:11" ht="15">
      <c r="A176" s="82">
        <v>174</v>
      </c>
      <c r="B176" s="82">
        <v>0.91639000000000004</v>
      </c>
      <c r="C176" s="82">
        <v>0.89460099999999998</v>
      </c>
      <c r="D176" s="82">
        <v>0.95859300000000003</v>
      </c>
      <c r="E176" s="82">
        <v>0.88604400000000005</v>
      </c>
      <c r="F176" s="82">
        <v>0.95172999999999996</v>
      </c>
      <c r="G176" s="82">
        <v>0.86869499999999999</v>
      </c>
      <c r="H176" s="82">
        <v>0.83338500000000004</v>
      </c>
      <c r="I176" s="82">
        <v>0.95405799999999996</v>
      </c>
      <c r="J176" s="82">
        <v>0.91600700000000002</v>
      </c>
      <c r="K176" s="82">
        <v>0.91254400000000002</v>
      </c>
    </row>
    <row r="177" spans="1:11" ht="15">
      <c r="A177" s="82">
        <v>175</v>
      </c>
      <c r="B177" s="82">
        <v>0.91662999999999994</v>
      </c>
      <c r="C177" s="82">
        <v>0.89476999999999995</v>
      </c>
      <c r="D177" s="82">
        <v>0.95860199999999995</v>
      </c>
      <c r="E177" s="82">
        <v>0.88635699999999995</v>
      </c>
      <c r="F177" s="82">
        <v>0.95179199999999997</v>
      </c>
      <c r="G177" s="82">
        <v>0.86901300000000004</v>
      </c>
      <c r="H177" s="82">
        <v>0.83358100000000002</v>
      </c>
      <c r="I177" s="82">
        <v>0.954067</v>
      </c>
      <c r="J177" s="82">
        <v>0.91607899999999998</v>
      </c>
      <c r="K177" s="82">
        <v>0.91283800000000004</v>
      </c>
    </row>
    <row r="178" spans="1:11" ht="15">
      <c r="A178" s="82">
        <v>176</v>
      </c>
      <c r="B178" s="82">
        <v>0.91687799999999997</v>
      </c>
      <c r="C178" s="82">
        <v>0.89493199999999995</v>
      </c>
      <c r="D178" s="82">
        <v>0.95861200000000002</v>
      </c>
      <c r="E178" s="82">
        <v>0.88668199999999997</v>
      </c>
      <c r="F178" s="82">
        <v>0.95192600000000005</v>
      </c>
      <c r="G178" s="82">
        <v>0.86933499999999997</v>
      </c>
      <c r="H178" s="82">
        <v>0.83377800000000002</v>
      </c>
      <c r="I178" s="82">
        <v>0.95407600000000004</v>
      </c>
      <c r="J178" s="82">
        <v>0.916157</v>
      </c>
      <c r="K178" s="82">
        <v>0.91312800000000005</v>
      </c>
    </row>
    <row r="179" spans="1:11" ht="15">
      <c r="A179" s="82">
        <v>177</v>
      </c>
      <c r="B179" s="82">
        <v>0.917153</v>
      </c>
      <c r="C179" s="82">
        <v>0.895123</v>
      </c>
      <c r="D179" s="82">
        <v>0.95882199999999995</v>
      </c>
      <c r="E179" s="82">
        <v>0.887073</v>
      </c>
      <c r="F179" s="82">
        <v>0.95251399999999997</v>
      </c>
      <c r="G179" s="82">
        <v>0.86969300000000005</v>
      </c>
      <c r="H179" s="82">
        <v>0.83402900000000002</v>
      </c>
      <c r="I179" s="82">
        <v>0.95421100000000003</v>
      </c>
      <c r="J179" s="82">
        <v>0.91634300000000002</v>
      </c>
      <c r="K179" s="82">
        <v>0.91392300000000004</v>
      </c>
    </row>
    <row r="180" spans="1:11" ht="15">
      <c r="A180" s="82">
        <v>178</v>
      </c>
      <c r="B180" s="82">
        <v>0.91742400000000002</v>
      </c>
      <c r="C180" s="82">
        <v>0.89527900000000005</v>
      </c>
      <c r="D180" s="82">
        <v>0.958839</v>
      </c>
      <c r="E180" s="82">
        <v>0.88741700000000001</v>
      </c>
      <c r="F180" s="82">
        <v>0.95269999999999999</v>
      </c>
      <c r="G180" s="82">
        <v>0.87004099999999995</v>
      </c>
      <c r="H180" s="82">
        <v>0.83421699999999999</v>
      </c>
      <c r="I180" s="82">
        <v>0.95422700000000005</v>
      </c>
      <c r="J180" s="82">
        <v>0.91641899999999998</v>
      </c>
      <c r="K180" s="82">
        <v>0.91422700000000001</v>
      </c>
    </row>
    <row r="181" spans="1:11" ht="15">
      <c r="A181" s="82">
        <v>179</v>
      </c>
      <c r="B181" s="82">
        <v>0.91769299999999998</v>
      </c>
      <c r="C181" s="82">
        <v>0.89542100000000002</v>
      </c>
      <c r="D181" s="82">
        <v>0.95884899999999995</v>
      </c>
      <c r="E181" s="82">
        <v>0.88775300000000001</v>
      </c>
      <c r="F181" s="82">
        <v>0.95279100000000005</v>
      </c>
      <c r="G181" s="82">
        <v>0.87040700000000004</v>
      </c>
      <c r="H181" s="82">
        <v>0.83441900000000002</v>
      </c>
      <c r="I181" s="82">
        <v>0.95423899999999995</v>
      </c>
      <c r="J181" s="82">
        <v>0.91649000000000003</v>
      </c>
      <c r="K181" s="82">
        <v>0.91454400000000002</v>
      </c>
    </row>
    <row r="182" spans="1:11" ht="15">
      <c r="A182" s="82">
        <v>180</v>
      </c>
      <c r="B182" s="82">
        <v>0.917964</v>
      </c>
      <c r="C182" s="82">
        <v>0.89556800000000003</v>
      </c>
      <c r="D182" s="82">
        <v>0.95885799999999999</v>
      </c>
      <c r="E182" s="82">
        <v>0.88808600000000004</v>
      </c>
      <c r="F182" s="82">
        <v>0.952851</v>
      </c>
      <c r="G182" s="82">
        <v>0.87077800000000005</v>
      </c>
      <c r="H182" s="82">
        <v>0.83461200000000002</v>
      </c>
      <c r="I182" s="82">
        <v>0.95424900000000001</v>
      </c>
      <c r="J182" s="82">
        <v>0.91655900000000001</v>
      </c>
      <c r="K182" s="82">
        <v>0.91484200000000004</v>
      </c>
    </row>
    <row r="183" spans="1:11" ht="15">
      <c r="A183" s="82">
        <v>181</v>
      </c>
      <c r="B183" s="82">
        <v>0.91823900000000003</v>
      </c>
      <c r="C183" s="82">
        <v>0.89570399999999994</v>
      </c>
      <c r="D183" s="82">
        <v>0.95886899999999997</v>
      </c>
      <c r="E183" s="82">
        <v>0.88842399999999999</v>
      </c>
      <c r="F183" s="82">
        <v>0.95290799999999998</v>
      </c>
      <c r="G183" s="82">
        <v>0.87117</v>
      </c>
      <c r="H183" s="82">
        <v>0.834812</v>
      </c>
      <c r="I183" s="82">
        <v>0.95425899999999997</v>
      </c>
      <c r="J183" s="82">
        <v>0.916628</v>
      </c>
      <c r="K183" s="82">
        <v>0.91516200000000003</v>
      </c>
    </row>
    <row r="184" spans="1:11" ht="15">
      <c r="A184" s="82">
        <v>182</v>
      </c>
      <c r="B184" s="82">
        <v>0.91849899999999995</v>
      </c>
      <c r="C184" s="82">
        <v>0.89585199999999998</v>
      </c>
      <c r="D184" s="82">
        <v>0.95887900000000004</v>
      </c>
      <c r="E184" s="82">
        <v>0.88876299999999997</v>
      </c>
      <c r="F184" s="82">
        <v>0.952959</v>
      </c>
      <c r="G184" s="82">
        <v>0.87156400000000001</v>
      </c>
      <c r="H184" s="82">
        <v>0.83500399999999997</v>
      </c>
      <c r="I184" s="82">
        <v>0.95426800000000001</v>
      </c>
      <c r="J184" s="82">
        <v>0.91669699999999998</v>
      </c>
      <c r="K184" s="82">
        <v>0.91547199999999995</v>
      </c>
    </row>
    <row r="185" spans="1:11" ht="15">
      <c r="A185" s="82">
        <v>183</v>
      </c>
      <c r="B185" s="82">
        <v>0.918771</v>
      </c>
      <c r="C185" s="82">
        <v>0.89598299999999997</v>
      </c>
      <c r="D185" s="82">
        <v>0.95888799999999996</v>
      </c>
      <c r="E185" s="82">
        <v>0.88909199999999999</v>
      </c>
      <c r="F185" s="82">
        <v>0.95302100000000001</v>
      </c>
      <c r="G185" s="82">
        <v>0.87195100000000003</v>
      </c>
      <c r="H185" s="82">
        <v>0.835198</v>
      </c>
      <c r="I185" s="82">
        <v>0.95427700000000004</v>
      </c>
      <c r="J185" s="82">
        <v>0.91676400000000002</v>
      </c>
      <c r="K185" s="82">
        <v>0.91576100000000005</v>
      </c>
    </row>
    <row r="186" spans="1:11" ht="15">
      <c r="A186" s="82">
        <v>184</v>
      </c>
      <c r="B186" s="82">
        <v>0.91905800000000004</v>
      </c>
      <c r="C186" s="82">
        <v>0.89611700000000005</v>
      </c>
      <c r="D186" s="82">
        <v>0.958897</v>
      </c>
      <c r="E186" s="82">
        <v>0.88940699999999995</v>
      </c>
      <c r="F186" s="82">
        <v>0.95314900000000002</v>
      </c>
      <c r="G186" s="82">
        <v>0.87236000000000002</v>
      </c>
      <c r="H186" s="82">
        <v>0.83538900000000005</v>
      </c>
      <c r="I186" s="82">
        <v>0.95428500000000005</v>
      </c>
      <c r="J186" s="82">
        <v>0.91683300000000001</v>
      </c>
      <c r="K186" s="82">
        <v>0.91608199999999995</v>
      </c>
    </row>
    <row r="187" spans="1:11" ht="15">
      <c r="A187" s="82">
        <v>185</v>
      </c>
      <c r="B187" s="82">
        <v>0.91934199999999999</v>
      </c>
      <c r="C187" s="82">
        <v>0.89624999999999999</v>
      </c>
      <c r="D187" s="82">
        <v>0.95890600000000004</v>
      </c>
      <c r="E187" s="82">
        <v>0.88973500000000005</v>
      </c>
      <c r="F187" s="82">
        <v>0.95356200000000002</v>
      </c>
      <c r="G187" s="82">
        <v>0.87275999999999998</v>
      </c>
      <c r="H187" s="82">
        <v>0.83558699999999997</v>
      </c>
      <c r="I187" s="82">
        <v>0.95429399999999998</v>
      </c>
      <c r="J187" s="82">
        <v>0.91690300000000002</v>
      </c>
      <c r="K187" s="82">
        <v>0.91640600000000005</v>
      </c>
    </row>
    <row r="188" spans="1:11" ht="15">
      <c r="A188" s="82">
        <v>186</v>
      </c>
      <c r="B188" s="82">
        <v>0.91962900000000003</v>
      </c>
      <c r="C188" s="82">
        <v>0.89638099999999998</v>
      </c>
      <c r="D188" s="82">
        <v>0.95891499999999996</v>
      </c>
      <c r="E188" s="82">
        <v>0.89005000000000001</v>
      </c>
      <c r="F188" s="82">
        <v>0.95372500000000004</v>
      </c>
      <c r="G188" s="82">
        <v>0.87312299999999998</v>
      </c>
      <c r="H188" s="82">
        <v>0.83578200000000002</v>
      </c>
      <c r="I188" s="82">
        <v>0.95430199999999998</v>
      </c>
      <c r="J188" s="82">
        <v>0.91696900000000003</v>
      </c>
      <c r="K188" s="82">
        <v>0.91671800000000003</v>
      </c>
    </row>
    <row r="189" spans="1:11" ht="15">
      <c r="A189" s="82">
        <v>187</v>
      </c>
      <c r="B189" s="82">
        <v>0.91990899999999998</v>
      </c>
      <c r="C189" s="82">
        <v>0.896505</v>
      </c>
      <c r="D189" s="82">
        <v>0.95892299999999997</v>
      </c>
      <c r="E189" s="82">
        <v>0.89036899999999997</v>
      </c>
      <c r="F189" s="82">
        <v>0.95380600000000004</v>
      </c>
      <c r="G189" s="82">
        <v>0.87352700000000005</v>
      </c>
      <c r="H189" s="82">
        <v>0.835982</v>
      </c>
      <c r="I189" s="82">
        <v>0.95431100000000002</v>
      </c>
      <c r="J189" s="82">
        <v>0.91703199999999996</v>
      </c>
      <c r="K189" s="82">
        <v>0.91705199999999998</v>
      </c>
    </row>
    <row r="190" spans="1:11" ht="15">
      <c r="A190" s="82">
        <v>188</v>
      </c>
      <c r="B190" s="82">
        <v>0.92020800000000003</v>
      </c>
      <c r="C190" s="82">
        <v>0.89664100000000002</v>
      </c>
      <c r="D190" s="82">
        <v>0.95893200000000001</v>
      </c>
      <c r="E190" s="82">
        <v>0.89068800000000004</v>
      </c>
      <c r="F190" s="82">
        <v>0.95386099999999996</v>
      </c>
      <c r="G190" s="82">
        <v>0.87392800000000004</v>
      </c>
      <c r="H190" s="82">
        <v>0.836175</v>
      </c>
      <c r="I190" s="82">
        <v>0.954318</v>
      </c>
      <c r="J190" s="82">
        <v>0.91709399999999996</v>
      </c>
      <c r="K190" s="82">
        <v>0.91736200000000001</v>
      </c>
    </row>
    <row r="191" spans="1:11" ht="15">
      <c r="A191" s="82">
        <v>189</v>
      </c>
      <c r="B191" s="82">
        <v>0.92050299999999996</v>
      </c>
      <c r="C191" s="82">
        <v>0.89677399999999996</v>
      </c>
      <c r="D191" s="82">
        <v>0.95894000000000001</v>
      </c>
      <c r="E191" s="82">
        <v>0.89100000000000001</v>
      </c>
      <c r="F191" s="82">
        <v>0.95391300000000001</v>
      </c>
      <c r="G191" s="82">
        <v>0.874332</v>
      </c>
      <c r="H191" s="82">
        <v>0.83638299999999999</v>
      </c>
      <c r="I191" s="82">
        <v>0.95432600000000001</v>
      </c>
      <c r="J191" s="82">
        <v>0.917157</v>
      </c>
      <c r="K191" s="82">
        <v>0.91766899999999996</v>
      </c>
    </row>
    <row r="192" spans="1:11" ht="15">
      <c r="A192" s="82">
        <v>190</v>
      </c>
      <c r="B192" s="82">
        <v>0.92079900000000003</v>
      </c>
      <c r="C192" s="82">
        <v>0.89689600000000003</v>
      </c>
      <c r="D192" s="82">
        <v>0.95894800000000002</v>
      </c>
      <c r="E192" s="82">
        <v>0.89132599999999995</v>
      </c>
      <c r="F192" s="82">
        <v>0.95396000000000003</v>
      </c>
      <c r="G192" s="82">
        <v>0.87475899999999995</v>
      </c>
      <c r="H192" s="82">
        <v>0.83659799999999995</v>
      </c>
      <c r="I192" s="82">
        <v>0.95433500000000004</v>
      </c>
      <c r="J192" s="82">
        <v>0.91722400000000004</v>
      </c>
      <c r="K192" s="82">
        <v>0.91797899999999999</v>
      </c>
    </row>
    <row r="193" spans="1:11" ht="15">
      <c r="A193" s="82">
        <v>191</v>
      </c>
      <c r="B193" s="82">
        <v>0.92110199999999998</v>
      </c>
      <c r="C193" s="82">
        <v>0.89700800000000003</v>
      </c>
      <c r="D193" s="82">
        <v>0.95895600000000003</v>
      </c>
      <c r="E193" s="82">
        <v>0.89165799999999995</v>
      </c>
      <c r="F193" s="82">
        <v>0.95401800000000003</v>
      </c>
      <c r="G193" s="82">
        <v>0.87519800000000003</v>
      </c>
      <c r="H193" s="82">
        <v>0.83681000000000005</v>
      </c>
      <c r="I193" s="82">
        <v>0.95434300000000005</v>
      </c>
      <c r="J193" s="82">
        <v>0.91728399999999999</v>
      </c>
      <c r="K193" s="82">
        <v>0.91827599999999998</v>
      </c>
    </row>
    <row r="194" spans="1:11" ht="15">
      <c r="A194" s="82">
        <v>192</v>
      </c>
      <c r="B194" s="82">
        <v>0.92139099999999996</v>
      </c>
      <c r="C194" s="82">
        <v>0.897142</v>
      </c>
      <c r="D194" s="82">
        <v>0.95896400000000004</v>
      </c>
      <c r="E194" s="82">
        <v>0.89200500000000005</v>
      </c>
      <c r="F194" s="82">
        <v>0.95413700000000001</v>
      </c>
      <c r="G194" s="82">
        <v>0.87566900000000003</v>
      </c>
      <c r="H194" s="82">
        <v>0.83703499999999997</v>
      </c>
      <c r="I194" s="82">
        <v>0.95435099999999995</v>
      </c>
      <c r="J194" s="82">
        <v>0.91734700000000002</v>
      </c>
      <c r="K194" s="82">
        <v>0.91858700000000004</v>
      </c>
    </row>
    <row r="195" spans="1:11" ht="15">
      <c r="A195" s="82">
        <v>193</v>
      </c>
      <c r="B195" s="82">
        <v>0.92170600000000003</v>
      </c>
      <c r="C195" s="82">
        <v>0.89729800000000004</v>
      </c>
      <c r="D195" s="82">
        <v>0.95912900000000001</v>
      </c>
      <c r="E195" s="82">
        <v>0.89239500000000005</v>
      </c>
      <c r="F195" s="82">
        <v>0.95464099999999996</v>
      </c>
      <c r="G195" s="82">
        <v>0.876197</v>
      </c>
      <c r="H195" s="82">
        <v>0.83730400000000005</v>
      </c>
      <c r="I195" s="82">
        <v>0.954453</v>
      </c>
      <c r="J195" s="82">
        <v>0.91750200000000004</v>
      </c>
      <c r="K195" s="82">
        <v>0.919323</v>
      </c>
    </row>
    <row r="196" spans="1:11" ht="15">
      <c r="A196" s="82">
        <v>194</v>
      </c>
      <c r="B196" s="82">
        <v>0.92200300000000002</v>
      </c>
      <c r="C196" s="82">
        <v>0.89743700000000004</v>
      </c>
      <c r="D196" s="82">
        <v>0.95914100000000002</v>
      </c>
      <c r="E196" s="82">
        <v>0.89273499999999995</v>
      </c>
      <c r="F196" s="82">
        <v>0.95480699999999996</v>
      </c>
      <c r="G196" s="82">
        <v>0.87675099999999995</v>
      </c>
      <c r="H196" s="82">
        <v>0.83751900000000001</v>
      </c>
      <c r="I196" s="82">
        <v>0.95446799999999998</v>
      </c>
      <c r="J196" s="82">
        <v>0.91756499999999996</v>
      </c>
      <c r="K196" s="82">
        <v>0.91962999999999995</v>
      </c>
    </row>
    <row r="197" spans="1:11" ht="15">
      <c r="A197" s="82">
        <v>195</v>
      </c>
      <c r="B197" s="82">
        <v>0.92229499999999998</v>
      </c>
      <c r="C197" s="82">
        <v>0.89755200000000002</v>
      </c>
      <c r="D197" s="82">
        <v>0.95914999999999995</v>
      </c>
      <c r="E197" s="82">
        <v>0.893096</v>
      </c>
      <c r="F197" s="82">
        <v>0.95489100000000005</v>
      </c>
      <c r="G197" s="82">
        <v>0.87730399999999997</v>
      </c>
      <c r="H197" s="82">
        <v>0.83773799999999998</v>
      </c>
      <c r="I197" s="82">
        <v>0.95447800000000005</v>
      </c>
      <c r="J197" s="82">
        <v>0.91762299999999997</v>
      </c>
      <c r="K197" s="82">
        <v>0.919906</v>
      </c>
    </row>
    <row r="198" spans="1:11" ht="15">
      <c r="A198" s="82">
        <v>196</v>
      </c>
      <c r="B198" s="82">
        <v>0.92258899999999999</v>
      </c>
      <c r="C198" s="82">
        <v>0.89766400000000002</v>
      </c>
      <c r="D198" s="82">
        <v>0.95915899999999998</v>
      </c>
      <c r="E198" s="82">
        <v>0.89344900000000005</v>
      </c>
      <c r="F198" s="82">
        <v>0.95494699999999999</v>
      </c>
      <c r="G198" s="82">
        <v>0.87789200000000001</v>
      </c>
      <c r="H198" s="82">
        <v>0.83795500000000001</v>
      </c>
      <c r="I198" s="82">
        <v>0.954488</v>
      </c>
      <c r="J198" s="82">
        <v>0.91768300000000003</v>
      </c>
      <c r="K198" s="82">
        <v>0.92017899999999997</v>
      </c>
    </row>
    <row r="199" spans="1:11" ht="15">
      <c r="A199" s="82">
        <v>197</v>
      </c>
      <c r="B199" s="82">
        <v>0.92287600000000003</v>
      </c>
      <c r="C199" s="82">
        <v>0.89776699999999998</v>
      </c>
      <c r="D199" s="82">
        <v>0.95916800000000002</v>
      </c>
      <c r="E199" s="82">
        <v>0.89377799999999996</v>
      </c>
      <c r="F199" s="82">
        <v>0.95499999999999996</v>
      </c>
      <c r="G199" s="82">
        <v>0.87846599999999997</v>
      </c>
      <c r="H199" s="82">
        <v>0.83817600000000003</v>
      </c>
      <c r="I199" s="82">
        <v>0.95449600000000001</v>
      </c>
      <c r="J199" s="82">
        <v>0.91773899999999997</v>
      </c>
      <c r="K199" s="82">
        <v>0.92046700000000004</v>
      </c>
    </row>
    <row r="200" spans="1:11" ht="15">
      <c r="A200" s="82">
        <v>198</v>
      </c>
      <c r="B200" s="82">
        <v>0.92315999999999998</v>
      </c>
      <c r="C200" s="82">
        <v>0.89790199999999998</v>
      </c>
      <c r="D200" s="82">
        <v>0.95917600000000003</v>
      </c>
      <c r="E200" s="82">
        <v>0.89412499999999995</v>
      </c>
      <c r="F200" s="82">
        <v>0.95504699999999998</v>
      </c>
      <c r="G200" s="82">
        <v>0.87906300000000004</v>
      </c>
      <c r="H200" s="82">
        <v>0.83839699999999995</v>
      </c>
      <c r="I200" s="82">
        <v>0.95450400000000002</v>
      </c>
      <c r="J200" s="82">
        <v>0.917798</v>
      </c>
      <c r="K200" s="82">
        <v>0.92073199999999999</v>
      </c>
    </row>
    <row r="201" spans="1:11" ht="15">
      <c r="A201" s="82">
        <v>199</v>
      </c>
      <c r="B201" s="82">
        <v>0.92344000000000004</v>
      </c>
      <c r="C201" s="82">
        <v>0.89800400000000002</v>
      </c>
      <c r="D201" s="82">
        <v>0.95918400000000004</v>
      </c>
      <c r="E201" s="82">
        <v>0.89446700000000001</v>
      </c>
      <c r="F201" s="82">
        <v>0.95510399999999995</v>
      </c>
      <c r="G201" s="82">
        <v>0.87964500000000001</v>
      </c>
      <c r="H201" s="82">
        <v>0.83861699999999995</v>
      </c>
      <c r="I201" s="82">
        <v>0.95451200000000003</v>
      </c>
      <c r="J201" s="82">
        <v>0.91785899999999998</v>
      </c>
      <c r="K201" s="82">
        <v>0.92100199999999999</v>
      </c>
    </row>
    <row r="202" spans="1:11" ht="15">
      <c r="A202" s="82">
        <v>200</v>
      </c>
      <c r="B202" s="82">
        <v>0.92371099999999995</v>
      </c>
      <c r="C202" s="82">
        <v>0.89812599999999998</v>
      </c>
      <c r="D202" s="82">
        <v>0.95919200000000004</v>
      </c>
      <c r="E202" s="82">
        <v>0.89479299999999995</v>
      </c>
      <c r="F202" s="82">
        <v>0.95521800000000001</v>
      </c>
      <c r="G202" s="82">
        <v>0.88020799999999999</v>
      </c>
      <c r="H202" s="82">
        <v>0.83884099999999995</v>
      </c>
      <c r="I202" s="82">
        <v>0.95452000000000004</v>
      </c>
      <c r="J202" s="82">
        <v>0.91791500000000004</v>
      </c>
      <c r="K202" s="82">
        <v>0.92127300000000001</v>
      </c>
    </row>
    <row r="203" spans="1:11" ht="15">
      <c r="A203" s="82">
        <v>201</v>
      </c>
      <c r="B203" s="82">
        <v>0.92396500000000004</v>
      </c>
      <c r="C203" s="82">
        <v>0.898254</v>
      </c>
      <c r="D203" s="82">
        <v>0.95920000000000005</v>
      </c>
      <c r="E203" s="82">
        <v>0.89511300000000005</v>
      </c>
      <c r="F203" s="82">
        <v>0.95557400000000003</v>
      </c>
      <c r="G203" s="82">
        <v>0.88077499999999997</v>
      </c>
      <c r="H203" s="82">
        <v>0.83906599999999998</v>
      </c>
      <c r="I203" s="82">
        <v>0.95452700000000001</v>
      </c>
      <c r="J203" s="82">
        <v>0.91796999999999995</v>
      </c>
      <c r="K203" s="82">
        <v>0.92154599999999998</v>
      </c>
    </row>
    <row r="204" spans="1:11" ht="15">
      <c r="A204" s="82">
        <v>202</v>
      </c>
      <c r="B204" s="82">
        <v>0.92422899999999997</v>
      </c>
      <c r="C204" s="82">
        <v>0.89837699999999998</v>
      </c>
      <c r="D204" s="82">
        <v>0.95920799999999995</v>
      </c>
      <c r="E204" s="82">
        <v>0.89544000000000001</v>
      </c>
      <c r="F204" s="82">
        <v>0.95572000000000001</v>
      </c>
      <c r="G204" s="82">
        <v>0.88136499999999995</v>
      </c>
      <c r="H204" s="82">
        <v>0.83930400000000005</v>
      </c>
      <c r="I204" s="82">
        <v>0.95453500000000002</v>
      </c>
      <c r="J204" s="82">
        <v>0.91802300000000003</v>
      </c>
      <c r="K204" s="82">
        <v>0.92181400000000002</v>
      </c>
    </row>
    <row r="205" spans="1:11" ht="15">
      <c r="A205" s="82">
        <v>203</v>
      </c>
      <c r="B205" s="82">
        <v>0.92448399999999997</v>
      </c>
      <c r="C205" s="82">
        <v>0.898482</v>
      </c>
      <c r="D205" s="82">
        <v>0.95921599999999996</v>
      </c>
      <c r="E205" s="82">
        <v>0.89575300000000002</v>
      </c>
      <c r="F205" s="82">
        <v>0.95579499999999995</v>
      </c>
      <c r="G205" s="82">
        <v>0.88195800000000002</v>
      </c>
      <c r="H205" s="82">
        <v>0.83953299999999997</v>
      </c>
      <c r="I205" s="82">
        <v>0.954542</v>
      </c>
      <c r="J205" s="82">
        <v>0.91807799999999995</v>
      </c>
      <c r="K205" s="82">
        <v>0.922068</v>
      </c>
    </row>
    <row r="206" spans="1:11" ht="15">
      <c r="A206" s="82">
        <v>204</v>
      </c>
      <c r="B206" s="82">
        <v>0.92472699999999997</v>
      </c>
      <c r="C206" s="82">
        <v>0.89861599999999997</v>
      </c>
      <c r="D206" s="82">
        <v>0.95922399999999997</v>
      </c>
      <c r="E206" s="82">
        <v>0.89605500000000005</v>
      </c>
      <c r="F206" s="82">
        <v>0.95584499999999994</v>
      </c>
      <c r="G206" s="82">
        <v>0.88257200000000002</v>
      </c>
      <c r="H206" s="82">
        <v>0.83977199999999996</v>
      </c>
      <c r="I206" s="82">
        <v>0.95454899999999998</v>
      </c>
      <c r="J206" s="82">
        <v>0.91813299999999998</v>
      </c>
      <c r="K206" s="82">
        <v>0.92232000000000003</v>
      </c>
    </row>
    <row r="207" spans="1:11" ht="15">
      <c r="A207" s="82">
        <v>205</v>
      </c>
      <c r="B207" s="82">
        <v>0.92496299999999998</v>
      </c>
      <c r="C207" s="82">
        <v>0.89872200000000002</v>
      </c>
      <c r="D207" s="82">
        <v>0.95923099999999994</v>
      </c>
      <c r="E207" s="82">
        <v>0.89635900000000002</v>
      </c>
      <c r="F207" s="82">
        <v>0.95589400000000002</v>
      </c>
      <c r="G207" s="82">
        <v>0.88322000000000001</v>
      </c>
      <c r="H207" s="82">
        <v>0.84001199999999998</v>
      </c>
      <c r="I207" s="82">
        <v>0.95455599999999996</v>
      </c>
      <c r="J207" s="82">
        <v>0.91818699999999998</v>
      </c>
      <c r="K207" s="82">
        <v>0.92257800000000001</v>
      </c>
    </row>
    <row r="208" spans="1:11" ht="15">
      <c r="A208" s="82">
        <v>206</v>
      </c>
      <c r="B208" s="82">
        <v>0.92518999999999996</v>
      </c>
      <c r="C208" s="82">
        <v>0.89884299999999995</v>
      </c>
      <c r="D208" s="82">
        <v>0.95923800000000004</v>
      </c>
      <c r="E208" s="82">
        <v>0.89664200000000005</v>
      </c>
      <c r="F208" s="82">
        <v>0.95593700000000004</v>
      </c>
      <c r="G208" s="82">
        <v>0.88389700000000004</v>
      </c>
      <c r="H208" s="82">
        <v>0.84023999999999999</v>
      </c>
      <c r="I208" s="82">
        <v>0.95456300000000005</v>
      </c>
      <c r="J208" s="82">
        <v>0.91824799999999995</v>
      </c>
      <c r="K208" s="82">
        <v>0.922821</v>
      </c>
    </row>
    <row r="209" spans="1:11" ht="15">
      <c r="A209" s="82">
        <v>207</v>
      </c>
      <c r="B209" s="82">
        <v>0.925404</v>
      </c>
      <c r="C209" s="82">
        <v>0.89895599999999998</v>
      </c>
      <c r="D209" s="82">
        <v>0.95924600000000004</v>
      </c>
      <c r="E209" s="82">
        <v>0.89692899999999998</v>
      </c>
      <c r="F209" s="82">
        <v>0.95599100000000004</v>
      </c>
      <c r="G209" s="82">
        <v>0.88459399999999999</v>
      </c>
      <c r="H209" s="82">
        <v>0.84047499999999997</v>
      </c>
      <c r="I209" s="82">
        <v>0.95457000000000003</v>
      </c>
      <c r="J209" s="82">
        <v>0.91830199999999995</v>
      </c>
      <c r="K209" s="82">
        <v>0.92307300000000003</v>
      </c>
    </row>
    <row r="210" spans="1:11" ht="15">
      <c r="A210" s="82">
        <v>208</v>
      </c>
      <c r="B210" s="82">
        <v>0.92562100000000003</v>
      </c>
      <c r="C210" s="82">
        <v>0.89906200000000003</v>
      </c>
      <c r="D210" s="82">
        <v>0.95925400000000005</v>
      </c>
      <c r="E210" s="82">
        <v>0.89720200000000006</v>
      </c>
      <c r="F210" s="82">
        <v>0.95609699999999997</v>
      </c>
      <c r="G210" s="82">
        <v>0.88531800000000005</v>
      </c>
      <c r="H210" s="82">
        <v>0.840727</v>
      </c>
      <c r="I210" s="82">
        <v>0.95457700000000001</v>
      </c>
      <c r="J210" s="82">
        <v>0.918354</v>
      </c>
      <c r="K210" s="82">
        <v>0.92328900000000003</v>
      </c>
    </row>
    <row r="211" spans="1:11" ht="15">
      <c r="A211" s="82">
        <v>209</v>
      </c>
      <c r="B211" s="82">
        <v>0.92583800000000005</v>
      </c>
      <c r="C211" s="82">
        <v>0.89920299999999997</v>
      </c>
      <c r="D211" s="82">
        <v>0.95937799999999995</v>
      </c>
      <c r="E211" s="82">
        <v>0.89751800000000004</v>
      </c>
      <c r="F211" s="82">
        <v>0.95652700000000002</v>
      </c>
      <c r="G211" s="82">
        <v>0.88606099999999999</v>
      </c>
      <c r="H211" s="82">
        <v>0.84101300000000001</v>
      </c>
      <c r="I211" s="82">
        <v>0.95466099999999998</v>
      </c>
      <c r="J211" s="82">
        <v>0.91849599999999998</v>
      </c>
      <c r="K211" s="82">
        <v>0.923952</v>
      </c>
    </row>
    <row r="212" spans="1:11" ht="15">
      <c r="A212" s="82">
        <v>210</v>
      </c>
      <c r="B212" s="82">
        <v>0.92604399999999998</v>
      </c>
      <c r="C212" s="82">
        <v>0.89932500000000004</v>
      </c>
      <c r="D212" s="82">
        <v>0.95938800000000002</v>
      </c>
      <c r="E212" s="82">
        <v>0.897787</v>
      </c>
      <c r="F212" s="82">
        <v>0.95667500000000005</v>
      </c>
      <c r="G212" s="82">
        <v>0.886849</v>
      </c>
      <c r="H212" s="82">
        <v>0.841275</v>
      </c>
      <c r="I212" s="82">
        <v>0.95467400000000002</v>
      </c>
      <c r="J212" s="82">
        <v>0.91854899999999995</v>
      </c>
      <c r="K212" s="82">
        <v>0.92418900000000004</v>
      </c>
    </row>
    <row r="213" spans="1:11" ht="15">
      <c r="A213" s="82">
        <v>211</v>
      </c>
      <c r="B213" s="82">
        <v>0.92624099999999998</v>
      </c>
      <c r="C213" s="82">
        <v>0.89943600000000001</v>
      </c>
      <c r="D213" s="82">
        <v>0.95939600000000003</v>
      </c>
      <c r="E213" s="82">
        <v>0.89806399999999997</v>
      </c>
      <c r="F213" s="82">
        <v>0.95675100000000002</v>
      </c>
      <c r="G213" s="82">
        <v>0.88762600000000003</v>
      </c>
      <c r="H213" s="82">
        <v>0.84153199999999995</v>
      </c>
      <c r="I213" s="82">
        <v>0.95468399999999998</v>
      </c>
      <c r="J213" s="82">
        <v>0.91860299999999995</v>
      </c>
      <c r="K213" s="82">
        <v>0.92442299999999999</v>
      </c>
    </row>
    <row r="214" spans="1:11" ht="15">
      <c r="A214" s="82">
        <v>212</v>
      </c>
      <c r="B214" s="82">
        <v>0.92642400000000003</v>
      </c>
      <c r="C214" s="82">
        <v>0.89955300000000005</v>
      </c>
      <c r="D214" s="82">
        <v>0.95940499999999995</v>
      </c>
      <c r="E214" s="82">
        <v>0.89833099999999999</v>
      </c>
      <c r="F214" s="82">
        <v>0.95680299999999996</v>
      </c>
      <c r="G214" s="82">
        <v>0.888436</v>
      </c>
      <c r="H214" s="82">
        <v>0.84178200000000003</v>
      </c>
      <c r="I214" s="82">
        <v>0.95469199999999999</v>
      </c>
      <c r="J214" s="82">
        <v>0.91865600000000003</v>
      </c>
      <c r="K214" s="82">
        <v>0.924655</v>
      </c>
    </row>
    <row r="215" spans="1:11" ht="15">
      <c r="A215" s="82">
        <v>213</v>
      </c>
      <c r="B215" s="82">
        <v>0.92660399999999998</v>
      </c>
      <c r="C215" s="82">
        <v>0.89965700000000004</v>
      </c>
      <c r="D215" s="82">
        <v>0.95941200000000004</v>
      </c>
      <c r="E215" s="82">
        <v>0.89860899999999999</v>
      </c>
      <c r="F215" s="82">
        <v>0.95685200000000004</v>
      </c>
      <c r="G215" s="82">
        <v>0.88926300000000003</v>
      </c>
      <c r="H215" s="82">
        <v>0.84203600000000001</v>
      </c>
      <c r="I215" s="82">
        <v>0.95469999999999999</v>
      </c>
      <c r="J215" s="82">
        <v>0.918709</v>
      </c>
      <c r="K215" s="82">
        <v>0.92489399999999999</v>
      </c>
    </row>
    <row r="216" spans="1:11" ht="15">
      <c r="A216" s="82">
        <v>214</v>
      </c>
      <c r="B216" s="82">
        <v>0.92678300000000002</v>
      </c>
      <c r="C216" s="82">
        <v>0.89977700000000005</v>
      </c>
      <c r="D216" s="82">
        <v>0.95941900000000002</v>
      </c>
      <c r="E216" s="82">
        <v>0.898872</v>
      </c>
      <c r="F216" s="82">
        <v>0.95689599999999997</v>
      </c>
      <c r="G216" s="82">
        <v>0.89005199999999995</v>
      </c>
      <c r="H216" s="82">
        <v>0.84229699999999996</v>
      </c>
      <c r="I216" s="82">
        <v>0.95470699999999997</v>
      </c>
      <c r="J216" s="82">
        <v>0.91875799999999996</v>
      </c>
      <c r="K216" s="82">
        <v>0.92512700000000003</v>
      </c>
    </row>
    <row r="217" spans="1:11" ht="15">
      <c r="A217" s="82">
        <v>215</v>
      </c>
      <c r="B217" s="82">
        <v>0.92694100000000001</v>
      </c>
      <c r="C217" s="82">
        <v>0.89988000000000001</v>
      </c>
      <c r="D217" s="82">
        <v>0.959426</v>
      </c>
      <c r="E217" s="82">
        <v>0.89912899999999996</v>
      </c>
      <c r="F217" s="82">
        <v>0.95694800000000002</v>
      </c>
      <c r="G217" s="82">
        <v>0.89081900000000003</v>
      </c>
      <c r="H217" s="82">
        <v>0.84254799999999996</v>
      </c>
      <c r="I217" s="82">
        <v>0.95471399999999995</v>
      </c>
      <c r="J217" s="82">
        <v>0.91881500000000005</v>
      </c>
      <c r="K217" s="82">
        <v>0.92537000000000003</v>
      </c>
    </row>
    <row r="218" spans="1:11" ht="15">
      <c r="A218" s="82">
        <v>216</v>
      </c>
      <c r="B218" s="82">
        <v>0.92710700000000001</v>
      </c>
      <c r="C218" s="82">
        <v>0.89999300000000004</v>
      </c>
      <c r="D218" s="82">
        <v>0.95943299999999998</v>
      </c>
      <c r="E218" s="82">
        <v>0.89938300000000004</v>
      </c>
      <c r="F218" s="82">
        <v>0.95704900000000004</v>
      </c>
      <c r="G218" s="82">
        <v>0.89159200000000005</v>
      </c>
      <c r="H218" s="82">
        <v>0.84280500000000003</v>
      </c>
      <c r="I218" s="82">
        <v>0.95472100000000004</v>
      </c>
      <c r="J218" s="82">
        <v>0.91886599999999996</v>
      </c>
      <c r="K218" s="82">
        <v>0.92559499999999995</v>
      </c>
    </row>
    <row r="219" spans="1:11" ht="15">
      <c r="A219" s="82">
        <v>217</v>
      </c>
      <c r="B219" s="82">
        <v>0.92726600000000003</v>
      </c>
      <c r="C219" s="82">
        <v>0.90010400000000002</v>
      </c>
      <c r="D219" s="82">
        <v>0.95943999999999996</v>
      </c>
      <c r="E219" s="82">
        <v>0.89966100000000004</v>
      </c>
      <c r="F219" s="82">
        <v>0.95735499999999996</v>
      </c>
      <c r="G219" s="82">
        <v>0.89232599999999995</v>
      </c>
      <c r="H219" s="82">
        <v>0.84306199999999998</v>
      </c>
      <c r="I219" s="82">
        <v>0.95472800000000002</v>
      </c>
      <c r="J219" s="82">
        <v>0.91891599999999996</v>
      </c>
      <c r="K219" s="82">
        <v>0.92581000000000002</v>
      </c>
    </row>
    <row r="220" spans="1:11" ht="15">
      <c r="A220" s="82">
        <v>218</v>
      </c>
      <c r="B220" s="82">
        <v>0.92743299999999995</v>
      </c>
      <c r="C220" s="82">
        <v>0.90022000000000002</v>
      </c>
      <c r="D220" s="82">
        <v>0.95944700000000005</v>
      </c>
      <c r="E220" s="82">
        <v>0.89990899999999996</v>
      </c>
      <c r="F220" s="82">
        <v>0.957484</v>
      </c>
      <c r="G220" s="82">
        <v>0.89305699999999999</v>
      </c>
      <c r="H220" s="82">
        <v>0.84332399999999996</v>
      </c>
      <c r="I220" s="82">
        <v>0.954735</v>
      </c>
      <c r="J220" s="82">
        <v>0.91896699999999998</v>
      </c>
      <c r="K220" s="82">
        <v>0.92604699999999995</v>
      </c>
    </row>
    <row r="221" spans="1:11" ht="15">
      <c r="A221" s="82">
        <v>219</v>
      </c>
      <c r="B221" s="82">
        <v>0.92758499999999999</v>
      </c>
      <c r="C221" s="82">
        <v>0.90032900000000005</v>
      </c>
      <c r="D221" s="82">
        <v>0.959453</v>
      </c>
      <c r="E221" s="82">
        <v>0.90015400000000001</v>
      </c>
      <c r="F221" s="82">
        <v>0.95755199999999996</v>
      </c>
      <c r="G221" s="82">
        <v>0.89383900000000005</v>
      </c>
      <c r="H221" s="82">
        <v>0.84359200000000001</v>
      </c>
      <c r="I221" s="82">
        <v>0.95474099999999995</v>
      </c>
      <c r="J221" s="82">
        <v>0.919018</v>
      </c>
      <c r="K221" s="82">
        <v>0.926261</v>
      </c>
    </row>
    <row r="222" spans="1:11" ht="15">
      <c r="A222" s="82">
        <v>220</v>
      </c>
      <c r="B222" s="82">
        <v>0.927732</v>
      </c>
      <c r="C222" s="82">
        <v>0.90043499999999999</v>
      </c>
      <c r="D222" s="82">
        <v>0.95945999999999998</v>
      </c>
      <c r="E222" s="82">
        <v>0.90039999999999998</v>
      </c>
      <c r="F222" s="82">
        <v>0.95760000000000001</v>
      </c>
      <c r="G222" s="82">
        <v>0.89462200000000003</v>
      </c>
      <c r="H222" s="82">
        <v>0.84386000000000005</v>
      </c>
      <c r="I222" s="82">
        <v>0.95474800000000004</v>
      </c>
      <c r="J222" s="82">
        <v>0.91906399999999999</v>
      </c>
      <c r="K222" s="82">
        <v>0.92647800000000002</v>
      </c>
    </row>
    <row r="223" spans="1:11" ht="15">
      <c r="A223" s="82">
        <v>221</v>
      </c>
      <c r="B223" s="82">
        <v>0.92788199999999998</v>
      </c>
      <c r="C223" s="82">
        <v>0.90054199999999995</v>
      </c>
      <c r="D223" s="82">
        <v>0.95946600000000004</v>
      </c>
      <c r="E223" s="82">
        <v>0.90063899999999997</v>
      </c>
      <c r="F223" s="82">
        <v>0.95764499999999997</v>
      </c>
      <c r="G223" s="82">
        <v>0.89546599999999998</v>
      </c>
      <c r="H223" s="82">
        <v>0.84412399999999999</v>
      </c>
      <c r="I223" s="82">
        <v>0.95475399999999999</v>
      </c>
      <c r="J223" s="82">
        <v>0.91911200000000004</v>
      </c>
      <c r="K223" s="82">
        <v>0.92667200000000005</v>
      </c>
    </row>
    <row r="224" spans="1:11" ht="15">
      <c r="A224" s="82">
        <v>222</v>
      </c>
      <c r="B224" s="82">
        <v>0.92802899999999999</v>
      </c>
      <c r="C224" s="82">
        <v>0.90066100000000004</v>
      </c>
      <c r="D224" s="82">
        <v>0.95947199999999999</v>
      </c>
      <c r="E224" s="82">
        <v>0.90087899999999999</v>
      </c>
      <c r="F224" s="82">
        <v>0.95768500000000001</v>
      </c>
      <c r="G224" s="82">
        <v>0.89629499999999995</v>
      </c>
      <c r="H224" s="82">
        <v>0.84438000000000002</v>
      </c>
      <c r="I224" s="82">
        <v>0.95476099999999997</v>
      </c>
      <c r="J224" s="82">
        <v>0.91916200000000003</v>
      </c>
      <c r="K224" s="82">
        <v>0.92688999999999999</v>
      </c>
    </row>
    <row r="225" spans="1:11" ht="15">
      <c r="A225" s="82">
        <v>223</v>
      </c>
      <c r="B225" s="82">
        <v>0.92817499999999997</v>
      </c>
      <c r="C225" s="82">
        <v>0.90075799999999995</v>
      </c>
      <c r="D225" s="82">
        <v>0.95947899999999997</v>
      </c>
      <c r="E225" s="82">
        <v>0.90109399999999995</v>
      </c>
      <c r="F225" s="82">
        <v>0.95773399999999997</v>
      </c>
      <c r="G225" s="82">
        <v>0.89716200000000002</v>
      </c>
      <c r="H225" s="82">
        <v>0.84463100000000002</v>
      </c>
      <c r="I225" s="82">
        <v>0.95476700000000003</v>
      </c>
      <c r="J225" s="82">
        <v>0.919211</v>
      </c>
      <c r="K225" s="82">
        <v>0.92710999999999999</v>
      </c>
    </row>
    <row r="226" spans="1:11" ht="15">
      <c r="A226" s="82">
        <v>224</v>
      </c>
      <c r="B226" s="82">
        <v>0.92830800000000002</v>
      </c>
      <c r="C226" s="82">
        <v>0.90087200000000001</v>
      </c>
      <c r="D226" s="82">
        <v>0.95948500000000003</v>
      </c>
      <c r="E226" s="82">
        <v>0.90129899999999996</v>
      </c>
      <c r="F226" s="82">
        <v>0.95782900000000004</v>
      </c>
      <c r="G226" s="82">
        <v>0.89802300000000002</v>
      </c>
      <c r="H226" s="82">
        <v>0.84488300000000005</v>
      </c>
      <c r="I226" s="82">
        <v>0.95477400000000001</v>
      </c>
      <c r="J226" s="82">
        <v>0.91925999999999997</v>
      </c>
      <c r="K226" s="82">
        <v>0.92732300000000001</v>
      </c>
    </row>
    <row r="227" spans="1:11" ht="15">
      <c r="A227" s="82">
        <v>225</v>
      </c>
      <c r="B227" s="82">
        <v>0.92846099999999998</v>
      </c>
      <c r="C227" s="82">
        <v>0.90099499999999999</v>
      </c>
      <c r="D227" s="82">
        <v>0.95957800000000004</v>
      </c>
      <c r="E227" s="82">
        <v>0.901563</v>
      </c>
      <c r="F227" s="82">
        <v>0.95819799999999999</v>
      </c>
      <c r="G227" s="82">
        <v>0.89892499999999997</v>
      </c>
      <c r="H227" s="82">
        <v>0.84518000000000004</v>
      </c>
      <c r="I227" s="82">
        <v>0.95484100000000005</v>
      </c>
      <c r="J227" s="82">
        <v>0.91939099999999996</v>
      </c>
      <c r="K227" s="82">
        <v>0.927925</v>
      </c>
    </row>
    <row r="228" spans="1:11" ht="15">
      <c r="A228" s="82">
        <v>226</v>
      </c>
      <c r="B228" s="82">
        <v>0.92859599999999998</v>
      </c>
      <c r="C228" s="82">
        <v>0.90111399999999997</v>
      </c>
      <c r="D228" s="82">
        <v>0.959588</v>
      </c>
      <c r="E228" s="82">
        <v>0.90177600000000002</v>
      </c>
      <c r="F228" s="82">
        <v>0.95832899999999999</v>
      </c>
      <c r="G228" s="82">
        <v>0.89985300000000001</v>
      </c>
      <c r="H228" s="82">
        <v>0.84543199999999996</v>
      </c>
      <c r="I228" s="82">
        <v>0.95485399999999998</v>
      </c>
      <c r="J228" s="82">
        <v>0.91944300000000001</v>
      </c>
      <c r="K228" s="82">
        <v>0.92811500000000002</v>
      </c>
    </row>
    <row r="229" spans="1:11" ht="15">
      <c r="A229" s="82">
        <v>227</v>
      </c>
      <c r="B229" s="82">
        <v>0.92871199999999998</v>
      </c>
      <c r="C229" s="82">
        <v>0.90122400000000003</v>
      </c>
      <c r="D229" s="82">
        <v>0.959596</v>
      </c>
      <c r="E229" s="82">
        <v>0.90198999999999996</v>
      </c>
      <c r="F229" s="82">
        <v>0.95839799999999997</v>
      </c>
      <c r="G229" s="82">
        <v>0.90076500000000004</v>
      </c>
      <c r="H229" s="82">
        <v>0.84567300000000001</v>
      </c>
      <c r="I229" s="82">
        <v>0.95486199999999999</v>
      </c>
      <c r="J229" s="82">
        <v>0.91948799999999997</v>
      </c>
      <c r="K229" s="82">
        <v>0.92828999999999995</v>
      </c>
    </row>
    <row r="230" spans="1:11" ht="15">
      <c r="A230" s="82">
        <v>228</v>
      </c>
      <c r="B230" s="82">
        <v>0.92883899999999997</v>
      </c>
      <c r="C230" s="82">
        <v>0.90134599999999998</v>
      </c>
      <c r="D230" s="82">
        <v>0.95960199999999996</v>
      </c>
      <c r="E230" s="82">
        <v>0.90220699999999998</v>
      </c>
      <c r="F230" s="82">
        <v>0.95844600000000002</v>
      </c>
      <c r="G230" s="82">
        <v>0.90164900000000003</v>
      </c>
      <c r="H230" s="82">
        <v>0.84591899999999998</v>
      </c>
      <c r="I230" s="82">
        <v>0.95487</v>
      </c>
      <c r="J230" s="82">
        <v>0.91953700000000005</v>
      </c>
      <c r="K230" s="82">
        <v>0.92849999999999999</v>
      </c>
    </row>
    <row r="231" spans="1:11" ht="15">
      <c r="A231" s="82">
        <v>229</v>
      </c>
      <c r="B231" s="82">
        <v>0.92896199999999995</v>
      </c>
      <c r="C231" s="82">
        <v>0.90146000000000004</v>
      </c>
      <c r="D231" s="82">
        <v>0.95960900000000005</v>
      </c>
      <c r="E231" s="82">
        <v>0.90241199999999999</v>
      </c>
      <c r="F231" s="82">
        <v>0.95849099999999998</v>
      </c>
      <c r="G231" s="82">
        <v>0.90251199999999998</v>
      </c>
      <c r="H231" s="82">
        <v>0.846163</v>
      </c>
      <c r="I231" s="82">
        <v>0.95487699999999998</v>
      </c>
      <c r="J231" s="82">
        <v>0.91958600000000001</v>
      </c>
      <c r="K231" s="82">
        <v>0.92868600000000001</v>
      </c>
    </row>
    <row r="232" spans="1:11" ht="15">
      <c r="A232" s="82">
        <v>230</v>
      </c>
      <c r="B232" s="82">
        <v>0.92908299999999999</v>
      </c>
      <c r="C232" s="82">
        <v>0.90157200000000004</v>
      </c>
      <c r="D232" s="82">
        <v>0.95961399999999997</v>
      </c>
      <c r="E232" s="82">
        <v>0.90262600000000004</v>
      </c>
      <c r="F232" s="82">
        <v>0.95853200000000005</v>
      </c>
      <c r="G232" s="82">
        <v>0.90334400000000004</v>
      </c>
      <c r="H232" s="82">
        <v>0.84640700000000002</v>
      </c>
      <c r="I232" s="82">
        <v>0.95488300000000004</v>
      </c>
      <c r="J232" s="82">
        <v>0.91963600000000001</v>
      </c>
      <c r="K232" s="82">
        <v>0.92888099999999996</v>
      </c>
    </row>
    <row r="233" spans="1:11" ht="15">
      <c r="A233" s="82">
        <v>231</v>
      </c>
      <c r="B233" s="82">
        <v>0.92920100000000005</v>
      </c>
      <c r="C233" s="82">
        <v>0.90168499999999996</v>
      </c>
      <c r="D233" s="82">
        <v>0.95962000000000003</v>
      </c>
      <c r="E233" s="82">
        <v>0.90281100000000003</v>
      </c>
      <c r="F233" s="82">
        <v>0.95857999999999999</v>
      </c>
      <c r="G233" s="82">
        <v>0.90418500000000002</v>
      </c>
      <c r="H233" s="82">
        <v>0.84666300000000005</v>
      </c>
      <c r="I233" s="82">
        <v>0.95488899999999999</v>
      </c>
      <c r="J233" s="82">
        <v>0.91968300000000003</v>
      </c>
      <c r="K233" s="82">
        <v>0.92907499999999998</v>
      </c>
    </row>
    <row r="234" spans="1:11" ht="15">
      <c r="A234" s="82">
        <v>232</v>
      </c>
      <c r="B234" s="82">
        <v>0.92931299999999994</v>
      </c>
      <c r="C234" s="82">
        <v>0.90181900000000004</v>
      </c>
      <c r="D234" s="82">
        <v>0.95962599999999998</v>
      </c>
      <c r="E234" s="82">
        <v>0.90299799999999997</v>
      </c>
      <c r="F234" s="82">
        <v>0.95867000000000002</v>
      </c>
      <c r="G234" s="82">
        <v>0.90496299999999996</v>
      </c>
      <c r="H234" s="82">
        <v>0.84690299999999996</v>
      </c>
      <c r="I234" s="82">
        <v>0.95489599999999997</v>
      </c>
      <c r="J234" s="82">
        <v>0.91973099999999997</v>
      </c>
      <c r="K234" s="82">
        <v>0.92925599999999997</v>
      </c>
    </row>
    <row r="235" spans="1:11" ht="15">
      <c r="A235" s="82">
        <v>233</v>
      </c>
      <c r="B235" s="82">
        <v>0.92942599999999997</v>
      </c>
      <c r="C235" s="82">
        <v>0.90193299999999998</v>
      </c>
      <c r="D235" s="82">
        <v>0.95963299999999996</v>
      </c>
      <c r="E235" s="82">
        <v>0.90318100000000001</v>
      </c>
      <c r="F235" s="82">
        <v>0.95893499999999998</v>
      </c>
      <c r="G235" s="82">
        <v>0.90572299999999994</v>
      </c>
      <c r="H235" s="82">
        <v>0.84713799999999995</v>
      </c>
      <c r="I235" s="82">
        <v>0.95490200000000003</v>
      </c>
      <c r="J235" s="82">
        <v>0.91977500000000001</v>
      </c>
      <c r="K235" s="82">
        <v>0.929423</v>
      </c>
    </row>
    <row r="236" spans="1:11" ht="15">
      <c r="A236" s="82">
        <v>234</v>
      </c>
      <c r="B236" s="82">
        <v>0.92953300000000005</v>
      </c>
      <c r="C236" s="82">
        <v>0.90205800000000003</v>
      </c>
      <c r="D236" s="82">
        <v>0.95963900000000002</v>
      </c>
      <c r="E236" s="82">
        <v>0.90337699999999999</v>
      </c>
      <c r="F236" s="82">
        <v>0.95904999999999996</v>
      </c>
      <c r="G236" s="82">
        <v>0.90644400000000003</v>
      </c>
      <c r="H236" s="82">
        <v>0.84737099999999999</v>
      </c>
      <c r="I236" s="82">
        <v>0.95490799999999998</v>
      </c>
      <c r="J236" s="82">
        <v>0.91982399999999997</v>
      </c>
      <c r="K236" s="82">
        <v>0.92960500000000001</v>
      </c>
    </row>
    <row r="237" spans="1:11" ht="15">
      <c r="A237" s="82">
        <v>235</v>
      </c>
      <c r="B237" s="82">
        <v>0.92963300000000004</v>
      </c>
      <c r="C237" s="82">
        <v>0.90216499999999999</v>
      </c>
      <c r="D237" s="82">
        <v>0.95964499999999997</v>
      </c>
      <c r="E237" s="82">
        <v>0.90355399999999997</v>
      </c>
      <c r="F237" s="82">
        <v>0.95911199999999996</v>
      </c>
      <c r="G237" s="82">
        <v>0.90717199999999998</v>
      </c>
      <c r="H237" s="82">
        <v>0.84759899999999999</v>
      </c>
      <c r="I237" s="82">
        <v>0.95491499999999996</v>
      </c>
      <c r="J237" s="82">
        <v>0.91986999999999997</v>
      </c>
      <c r="K237" s="82">
        <v>0.92979199999999995</v>
      </c>
    </row>
    <row r="238" spans="1:11" ht="15">
      <c r="A238" s="82">
        <v>236</v>
      </c>
      <c r="B238" s="82">
        <v>0.92973499999999998</v>
      </c>
      <c r="C238" s="82">
        <v>0.90227199999999996</v>
      </c>
      <c r="D238" s="82">
        <v>0.95965100000000003</v>
      </c>
      <c r="E238" s="82">
        <v>0.90374299999999996</v>
      </c>
      <c r="F238" s="82">
        <v>0.95915600000000001</v>
      </c>
      <c r="G238" s="82">
        <v>0.90788599999999997</v>
      </c>
      <c r="H238" s="82">
        <v>0.84782800000000003</v>
      </c>
      <c r="I238" s="82">
        <v>0.95492100000000002</v>
      </c>
      <c r="J238" s="82">
        <v>0.91991699999999998</v>
      </c>
      <c r="K238" s="82">
        <v>0.92996000000000001</v>
      </c>
    </row>
    <row r="239" spans="1:11" ht="15">
      <c r="A239" s="82">
        <v>237</v>
      </c>
      <c r="B239" s="82">
        <v>0.92983700000000002</v>
      </c>
      <c r="C239" s="82">
        <v>0.90237599999999996</v>
      </c>
      <c r="D239" s="82">
        <v>0.95965699999999998</v>
      </c>
      <c r="E239" s="82">
        <v>0.90392899999999998</v>
      </c>
      <c r="F239" s="82">
        <v>0.95919699999999997</v>
      </c>
      <c r="G239" s="82">
        <v>0.90857100000000002</v>
      </c>
      <c r="H239" s="82">
        <v>0.84806800000000004</v>
      </c>
      <c r="I239" s="82">
        <v>0.95492699999999997</v>
      </c>
      <c r="J239" s="82">
        <v>0.91996199999999995</v>
      </c>
      <c r="K239" s="82">
        <v>0.93013599999999996</v>
      </c>
    </row>
    <row r="240" spans="1:11" ht="15">
      <c r="A240" s="82">
        <v>238</v>
      </c>
      <c r="B240" s="82">
        <v>0.92993099999999995</v>
      </c>
      <c r="C240" s="82">
        <v>0.90248899999999999</v>
      </c>
      <c r="D240" s="82">
        <v>0.95966200000000002</v>
      </c>
      <c r="E240" s="82">
        <v>0.90410299999999999</v>
      </c>
      <c r="F240" s="82">
        <v>0.95923400000000003</v>
      </c>
      <c r="G240" s="82">
        <v>0.90923600000000004</v>
      </c>
      <c r="H240" s="82">
        <v>0.84830000000000005</v>
      </c>
      <c r="I240" s="82">
        <v>0.95493300000000003</v>
      </c>
      <c r="J240" s="82">
        <v>0.92000800000000005</v>
      </c>
      <c r="K240" s="82">
        <v>0.93029499999999998</v>
      </c>
    </row>
    <row r="241" spans="1:11" ht="15">
      <c r="A241" s="82">
        <v>239</v>
      </c>
      <c r="B241" s="82">
        <v>0.93001699999999998</v>
      </c>
      <c r="C241" s="82">
        <v>0.90259699999999998</v>
      </c>
      <c r="D241" s="82">
        <v>0.95966799999999997</v>
      </c>
      <c r="E241" s="82">
        <v>0.90429300000000001</v>
      </c>
      <c r="F241" s="82">
        <v>0.95927899999999999</v>
      </c>
      <c r="G241" s="82">
        <v>0.90990899999999997</v>
      </c>
      <c r="H241" s="82">
        <v>0.84852700000000003</v>
      </c>
      <c r="I241" s="82">
        <v>0.95493899999999998</v>
      </c>
      <c r="J241" s="82">
        <v>0.92005599999999998</v>
      </c>
      <c r="K241" s="82">
        <v>0.93045100000000003</v>
      </c>
    </row>
    <row r="242" spans="1:11" ht="15">
      <c r="A242" s="82">
        <v>240</v>
      </c>
      <c r="B242" s="82">
        <v>0.930114</v>
      </c>
      <c r="C242" s="82">
        <v>0.90271299999999999</v>
      </c>
      <c r="D242" s="82">
        <v>0.95967400000000003</v>
      </c>
      <c r="E242" s="82">
        <v>0.90446700000000002</v>
      </c>
      <c r="F242" s="82">
        <v>0.95936299999999997</v>
      </c>
      <c r="G242" s="82">
        <v>0.91060300000000005</v>
      </c>
      <c r="H242" s="82">
        <v>0.84874799999999995</v>
      </c>
      <c r="I242" s="82">
        <v>0.95494500000000004</v>
      </c>
      <c r="J242" s="82">
        <v>0.92010499999999995</v>
      </c>
      <c r="K242" s="82">
        <v>0.93061000000000005</v>
      </c>
    </row>
    <row r="243" spans="1:11" ht="15">
      <c r="A243" s="82">
        <v>241</v>
      </c>
      <c r="B243" s="82">
        <v>0.93021699999999996</v>
      </c>
      <c r="C243" s="82">
        <v>0.902837</v>
      </c>
      <c r="D243" s="82">
        <v>0.95973900000000001</v>
      </c>
      <c r="E243" s="82">
        <v>0.90467600000000004</v>
      </c>
      <c r="F243" s="82">
        <v>0.95968200000000004</v>
      </c>
      <c r="G243" s="82">
        <v>0.91128399999999998</v>
      </c>
      <c r="H243" s="82">
        <v>0.84899599999999997</v>
      </c>
      <c r="I243" s="82">
        <v>0.95499999999999996</v>
      </c>
      <c r="J243" s="82">
        <v>0.92022300000000001</v>
      </c>
      <c r="K243" s="82">
        <v>0.93110899999999996</v>
      </c>
    </row>
    <row r="244" spans="1:11" ht="15">
      <c r="A244" s="82">
        <v>242</v>
      </c>
      <c r="B244" s="82">
        <v>0.93031200000000003</v>
      </c>
      <c r="C244" s="82">
        <v>0.90296399999999999</v>
      </c>
      <c r="D244" s="82">
        <v>0.95974800000000005</v>
      </c>
      <c r="E244" s="82">
        <v>0.90484500000000001</v>
      </c>
      <c r="F244" s="82">
        <v>0.95979700000000001</v>
      </c>
      <c r="G244" s="82">
        <v>0.91195099999999996</v>
      </c>
      <c r="H244" s="82">
        <v>0.84920600000000002</v>
      </c>
      <c r="I244" s="82">
        <v>0.95501100000000005</v>
      </c>
      <c r="J244" s="82">
        <v>0.92027000000000003</v>
      </c>
      <c r="K244" s="82">
        <v>0.93126299999999995</v>
      </c>
    </row>
    <row r="245" spans="1:11" ht="15">
      <c r="A245" s="82">
        <v>243</v>
      </c>
      <c r="B245" s="82">
        <v>0.93039899999999998</v>
      </c>
      <c r="C245" s="82">
        <v>0.90306299999999995</v>
      </c>
      <c r="D245" s="82">
        <v>0.959754</v>
      </c>
      <c r="E245" s="82">
        <v>0.90501600000000004</v>
      </c>
      <c r="F245" s="82">
        <v>0.95986099999999996</v>
      </c>
      <c r="G245" s="82">
        <v>0.91260600000000003</v>
      </c>
      <c r="H245" s="82">
        <v>0.84942899999999999</v>
      </c>
      <c r="I245" s="82">
        <v>0.95501899999999995</v>
      </c>
      <c r="J245" s="82">
        <v>0.92031499999999999</v>
      </c>
      <c r="K245" s="82">
        <v>0.93140800000000001</v>
      </c>
    </row>
    <row r="246" spans="1:11" ht="15">
      <c r="A246" s="82">
        <v>244</v>
      </c>
      <c r="B246" s="82">
        <v>0.93048299999999995</v>
      </c>
      <c r="C246" s="82">
        <v>0.90315500000000004</v>
      </c>
      <c r="D246" s="82">
        <v>0.95975999999999995</v>
      </c>
      <c r="E246" s="82">
        <v>0.90517800000000004</v>
      </c>
      <c r="F246" s="82">
        <v>0.95990500000000001</v>
      </c>
      <c r="G246" s="82">
        <v>0.91323799999999999</v>
      </c>
      <c r="H246" s="82">
        <v>0.84962899999999997</v>
      </c>
      <c r="I246" s="82">
        <v>0.95502600000000004</v>
      </c>
      <c r="J246" s="82">
        <v>0.92036200000000001</v>
      </c>
      <c r="K246" s="82">
        <v>0.93154199999999998</v>
      </c>
    </row>
    <row r="247" spans="1:11" ht="15">
      <c r="A247" s="82">
        <v>245</v>
      </c>
      <c r="B247" s="82">
        <v>0.93056499999999998</v>
      </c>
      <c r="C247" s="82">
        <v>0.90326399999999996</v>
      </c>
      <c r="D247" s="82">
        <v>0.95976600000000001</v>
      </c>
      <c r="E247" s="82">
        <v>0.90534400000000004</v>
      </c>
      <c r="F247" s="82">
        <v>0.95994699999999999</v>
      </c>
      <c r="G247" s="82">
        <v>0.91382600000000003</v>
      </c>
      <c r="H247" s="82">
        <v>0.84983299999999995</v>
      </c>
      <c r="I247" s="82">
        <v>0.95503199999999999</v>
      </c>
      <c r="J247" s="82">
        <v>0.92041099999999998</v>
      </c>
      <c r="K247" s="82">
        <v>0.93168899999999999</v>
      </c>
    </row>
    <row r="248" spans="1:11" ht="15">
      <c r="A248" s="82">
        <v>246</v>
      </c>
      <c r="B248" s="82">
        <v>0.93064100000000005</v>
      </c>
      <c r="C248" s="82">
        <v>0.90336300000000003</v>
      </c>
      <c r="D248" s="82">
        <v>0.95977199999999996</v>
      </c>
      <c r="E248" s="82">
        <v>0.90550399999999998</v>
      </c>
      <c r="F248" s="82">
        <v>0.95998499999999998</v>
      </c>
      <c r="G248" s="82">
        <v>0.91438200000000003</v>
      </c>
      <c r="H248" s="82">
        <v>0.85004900000000005</v>
      </c>
      <c r="I248" s="82">
        <v>0.95503899999999997</v>
      </c>
      <c r="J248" s="82">
        <v>0.92045999999999994</v>
      </c>
      <c r="K248" s="82">
        <v>0.93182699999999996</v>
      </c>
    </row>
    <row r="249" spans="1:11" ht="15">
      <c r="A249" s="82">
        <v>247</v>
      </c>
      <c r="B249" s="82">
        <v>0.93071599999999999</v>
      </c>
      <c r="C249" s="82">
        <v>0.90345699999999995</v>
      </c>
      <c r="D249" s="82">
        <v>0.95977699999999999</v>
      </c>
      <c r="E249" s="82">
        <v>0.90566100000000005</v>
      </c>
      <c r="F249" s="82">
        <v>0.96002900000000002</v>
      </c>
      <c r="G249" s="82">
        <v>0.91490400000000005</v>
      </c>
      <c r="H249" s="82">
        <v>0.85024699999999998</v>
      </c>
      <c r="I249" s="82">
        <v>0.95504500000000003</v>
      </c>
      <c r="J249" s="82">
        <v>0.92050600000000005</v>
      </c>
      <c r="K249" s="82">
        <v>0.93196800000000002</v>
      </c>
    </row>
    <row r="250" spans="1:11" ht="15">
      <c r="A250" s="82">
        <v>248</v>
      </c>
      <c r="B250" s="82">
        <v>0.93079400000000001</v>
      </c>
      <c r="C250" s="82">
        <v>0.90356899999999996</v>
      </c>
      <c r="D250" s="82">
        <v>0.95978200000000002</v>
      </c>
      <c r="E250" s="82">
        <v>0.90582099999999999</v>
      </c>
      <c r="F250" s="82">
        <v>0.96011000000000002</v>
      </c>
      <c r="G250" s="82">
        <v>0.915385</v>
      </c>
      <c r="H250" s="82">
        <v>0.85044399999999998</v>
      </c>
      <c r="I250" s="82">
        <v>0.95505099999999998</v>
      </c>
      <c r="J250" s="82">
        <v>0.92055399999999998</v>
      </c>
      <c r="K250" s="82">
        <v>0.93210499999999996</v>
      </c>
    </row>
    <row r="251" spans="1:11" ht="15">
      <c r="A251" s="82">
        <v>249</v>
      </c>
      <c r="B251" s="82">
        <v>0.93086999999999998</v>
      </c>
      <c r="C251" s="82">
        <v>0.90366299999999999</v>
      </c>
      <c r="D251" s="82">
        <v>0.95978799999999997</v>
      </c>
      <c r="E251" s="82">
        <v>0.90596900000000002</v>
      </c>
      <c r="F251" s="82">
        <v>0.96033900000000005</v>
      </c>
      <c r="G251" s="82">
        <v>0.91586800000000002</v>
      </c>
      <c r="H251" s="82">
        <v>0.85063</v>
      </c>
      <c r="I251" s="82">
        <v>0.95505700000000004</v>
      </c>
      <c r="J251" s="82">
        <v>0.92060399999999998</v>
      </c>
      <c r="K251" s="82">
        <v>0.93223699999999998</v>
      </c>
    </row>
    <row r="252" spans="1:11" ht="15">
      <c r="A252" s="82">
        <v>250</v>
      </c>
      <c r="B252" s="82">
        <v>0.93094600000000005</v>
      </c>
      <c r="C252" s="82">
        <v>0.90377200000000002</v>
      </c>
      <c r="D252" s="82">
        <v>0.95979400000000004</v>
      </c>
      <c r="E252" s="82">
        <v>0.906115</v>
      </c>
      <c r="F252" s="82">
        <v>0.96043999999999996</v>
      </c>
      <c r="G252" s="82">
        <v>0.91631200000000002</v>
      </c>
      <c r="H252" s="82">
        <v>0.850831</v>
      </c>
      <c r="I252" s="82">
        <v>0.955063</v>
      </c>
      <c r="J252" s="82">
        <v>0.920651</v>
      </c>
      <c r="K252" s="82">
        <v>0.932365</v>
      </c>
    </row>
    <row r="253" spans="1:11" ht="15">
      <c r="A253" s="82">
        <v>251</v>
      </c>
      <c r="B253" s="82">
        <v>0.93101999999999996</v>
      </c>
      <c r="C253" s="82">
        <v>0.90387099999999998</v>
      </c>
      <c r="D253" s="82">
        <v>0.95979899999999996</v>
      </c>
      <c r="E253" s="82">
        <v>0.90625999999999995</v>
      </c>
      <c r="F253" s="82">
        <v>0.96049600000000002</v>
      </c>
      <c r="G253" s="82">
        <v>0.91675099999999998</v>
      </c>
      <c r="H253" s="82">
        <v>0.85102100000000003</v>
      </c>
      <c r="I253" s="82">
        <v>0.95506899999999995</v>
      </c>
      <c r="J253" s="82">
        <v>0.92069999999999996</v>
      </c>
      <c r="K253" s="82">
        <v>0.932477</v>
      </c>
    </row>
    <row r="254" spans="1:11" ht="15">
      <c r="A254" s="82">
        <v>252</v>
      </c>
      <c r="B254" s="82">
        <v>0.93108900000000006</v>
      </c>
      <c r="C254" s="82">
        <v>0.90398299999999998</v>
      </c>
      <c r="D254" s="82">
        <v>0.95980399999999999</v>
      </c>
      <c r="E254" s="82">
        <v>0.90640399999999999</v>
      </c>
      <c r="F254" s="82">
        <v>0.96053699999999997</v>
      </c>
      <c r="G254" s="82">
        <v>0.91715199999999997</v>
      </c>
      <c r="H254" s="82">
        <v>0.85120499999999999</v>
      </c>
      <c r="I254" s="82">
        <v>0.95507500000000001</v>
      </c>
      <c r="J254" s="82">
        <v>0.92074400000000001</v>
      </c>
      <c r="K254" s="82">
        <v>0.93259300000000001</v>
      </c>
    </row>
    <row r="255" spans="1:11" ht="15">
      <c r="A255" s="82">
        <v>253</v>
      </c>
      <c r="B255" s="82">
        <v>0.93115000000000003</v>
      </c>
      <c r="C255" s="82">
        <v>0.90406900000000001</v>
      </c>
      <c r="D255" s="82">
        <v>0.95981000000000005</v>
      </c>
      <c r="E255" s="82">
        <v>0.90654199999999996</v>
      </c>
      <c r="F255" s="82">
        <v>0.96057499999999996</v>
      </c>
      <c r="G255" s="82">
        <v>0.91756300000000002</v>
      </c>
      <c r="H255" s="82">
        <v>0.85138899999999995</v>
      </c>
      <c r="I255" s="82">
        <v>0.95508099999999996</v>
      </c>
      <c r="J255" s="82">
        <v>0.920794</v>
      </c>
      <c r="K255" s="82">
        <v>0.93269899999999994</v>
      </c>
    </row>
    <row r="256" spans="1:11" ht="15">
      <c r="A256" s="82">
        <v>254</v>
      </c>
      <c r="B256" s="82">
        <v>0.93121699999999996</v>
      </c>
      <c r="C256" s="82">
        <v>0.904173</v>
      </c>
      <c r="D256" s="82">
        <v>0.95981499999999997</v>
      </c>
      <c r="E256" s="82">
        <v>0.90668899999999997</v>
      </c>
      <c r="F256" s="82">
        <v>0.96060999999999996</v>
      </c>
      <c r="G256" s="82">
        <v>0.91794100000000001</v>
      </c>
      <c r="H256" s="82">
        <v>0.85157400000000005</v>
      </c>
      <c r="I256" s="82">
        <v>0.95508599999999999</v>
      </c>
      <c r="J256" s="82">
        <v>0.92084100000000002</v>
      </c>
      <c r="K256" s="82">
        <v>0.93280099999999999</v>
      </c>
    </row>
    <row r="257" spans="1:11" ht="15">
      <c r="A257" s="82">
        <v>255</v>
      </c>
      <c r="B257" s="82">
        <v>0.931284</v>
      </c>
      <c r="C257" s="82">
        <v>0.90426799999999996</v>
      </c>
      <c r="D257" s="82">
        <v>0.95982000000000001</v>
      </c>
      <c r="E257" s="82">
        <v>0.90682200000000002</v>
      </c>
      <c r="F257" s="82">
        <v>0.96065100000000003</v>
      </c>
      <c r="G257" s="82">
        <v>0.91833100000000001</v>
      </c>
      <c r="H257" s="82">
        <v>0.85175400000000001</v>
      </c>
      <c r="I257" s="82">
        <v>0.95509200000000005</v>
      </c>
      <c r="J257" s="82">
        <v>0.92088700000000001</v>
      </c>
      <c r="K257" s="82">
        <v>0.93291900000000005</v>
      </c>
    </row>
    <row r="258" spans="1:11" ht="15">
      <c r="A258" s="82">
        <v>256</v>
      </c>
      <c r="B258" s="82">
        <v>0.93134499999999998</v>
      </c>
      <c r="C258" s="82">
        <v>0.90436899999999998</v>
      </c>
      <c r="D258" s="82">
        <v>0.95982599999999996</v>
      </c>
      <c r="E258" s="82">
        <v>0.90696699999999997</v>
      </c>
      <c r="F258" s="82">
        <v>0.96072500000000005</v>
      </c>
      <c r="G258" s="82">
        <v>0.91868399999999995</v>
      </c>
      <c r="H258" s="82">
        <v>0.85192500000000004</v>
      </c>
      <c r="I258" s="82">
        <v>0.95509699999999997</v>
      </c>
      <c r="J258" s="82">
        <v>0.92093499999999995</v>
      </c>
      <c r="K258" s="82">
        <v>0.93303400000000003</v>
      </c>
    </row>
    <row r="259" spans="1:11" ht="15">
      <c r="A259" s="82">
        <v>257</v>
      </c>
      <c r="B259" s="82">
        <v>0.93141600000000002</v>
      </c>
      <c r="C259" s="82">
        <v>0.90446899999999997</v>
      </c>
      <c r="D259" s="82">
        <v>0.95987299999999998</v>
      </c>
      <c r="E259" s="82">
        <v>0.90712999999999999</v>
      </c>
      <c r="F259" s="82">
        <v>0.96099699999999999</v>
      </c>
      <c r="G259" s="82">
        <v>0.91903400000000002</v>
      </c>
      <c r="H259" s="82">
        <v>0.85211999999999999</v>
      </c>
      <c r="I259" s="82">
        <v>0.95514100000000002</v>
      </c>
      <c r="J259" s="82">
        <v>0.92105800000000004</v>
      </c>
      <c r="K259" s="82">
        <v>0.933477</v>
      </c>
    </row>
    <row r="260" spans="1:11" ht="15">
      <c r="A260" s="82">
        <v>258</v>
      </c>
      <c r="B260" s="82">
        <v>0.93148600000000004</v>
      </c>
      <c r="C260" s="82">
        <v>0.90458300000000003</v>
      </c>
      <c r="D260" s="82">
        <v>0.95987999999999996</v>
      </c>
      <c r="E260" s="82">
        <v>0.90727000000000002</v>
      </c>
      <c r="F260" s="82">
        <v>0.96109999999999995</v>
      </c>
      <c r="G260" s="82">
        <v>0.91938399999999998</v>
      </c>
      <c r="H260" s="82">
        <v>0.85228700000000002</v>
      </c>
      <c r="I260" s="82">
        <v>0.95515099999999997</v>
      </c>
      <c r="J260" s="82">
        <v>0.92110700000000001</v>
      </c>
      <c r="K260" s="82">
        <v>0.93357500000000004</v>
      </c>
    </row>
    <row r="261" spans="1:11" ht="15">
      <c r="A261" s="82">
        <v>259</v>
      </c>
      <c r="B261" s="82">
        <v>0.93155299999999996</v>
      </c>
      <c r="C261" s="82">
        <v>0.90468300000000001</v>
      </c>
      <c r="D261" s="82">
        <v>0.95988600000000002</v>
      </c>
      <c r="E261" s="82">
        <v>0.90740500000000002</v>
      </c>
      <c r="F261" s="82">
        <v>0.96115700000000004</v>
      </c>
      <c r="G261" s="82">
        <v>0.91971899999999995</v>
      </c>
      <c r="H261" s="82">
        <v>0.85246200000000005</v>
      </c>
      <c r="I261" s="82">
        <v>0.95515799999999995</v>
      </c>
      <c r="J261" s="82">
        <v>0.921153</v>
      </c>
      <c r="K261" s="82">
        <v>0.93368099999999998</v>
      </c>
    </row>
    <row r="262" spans="1:11" ht="15">
      <c r="A262" s="82">
        <v>260</v>
      </c>
      <c r="B262" s="82">
        <v>0.93161099999999997</v>
      </c>
      <c r="C262" s="82">
        <v>0.90477300000000005</v>
      </c>
      <c r="D262" s="82">
        <v>0.95989199999999997</v>
      </c>
      <c r="E262" s="82">
        <v>0.90754000000000001</v>
      </c>
      <c r="F262" s="82">
        <v>0.961198</v>
      </c>
      <c r="G262" s="82">
        <v>0.92003100000000004</v>
      </c>
      <c r="H262" s="82">
        <v>0.85262700000000002</v>
      </c>
      <c r="I262" s="82">
        <v>0.95516400000000001</v>
      </c>
      <c r="J262" s="82">
        <v>0.92120400000000002</v>
      </c>
      <c r="K262" s="82">
        <v>0.93378799999999995</v>
      </c>
    </row>
    <row r="263" spans="1:11" ht="15">
      <c r="A263" s="82">
        <v>261</v>
      </c>
      <c r="B263" s="82">
        <v>0.93166800000000005</v>
      </c>
      <c r="C263" s="82">
        <v>0.90488100000000005</v>
      </c>
      <c r="D263" s="82">
        <v>0.959897</v>
      </c>
      <c r="E263" s="82">
        <v>0.90767299999999995</v>
      </c>
      <c r="F263" s="82">
        <v>0.96123599999999998</v>
      </c>
      <c r="G263" s="82">
        <v>0.92035599999999995</v>
      </c>
      <c r="H263" s="82">
        <v>0.85279300000000002</v>
      </c>
      <c r="I263" s="82">
        <v>0.95517099999999999</v>
      </c>
      <c r="J263" s="82">
        <v>0.92125299999999999</v>
      </c>
      <c r="K263" s="82">
        <v>0.93388499999999997</v>
      </c>
    </row>
    <row r="264" spans="1:11" ht="15">
      <c r="A264" s="82">
        <v>262</v>
      </c>
      <c r="B264" s="82">
        <v>0.93172500000000003</v>
      </c>
      <c r="C264" s="82">
        <v>0.904976</v>
      </c>
      <c r="D264" s="82">
        <v>0.95990299999999995</v>
      </c>
      <c r="E264" s="82">
        <v>0.90780499999999997</v>
      </c>
      <c r="F264" s="82">
        <v>0.96126999999999996</v>
      </c>
      <c r="G264" s="82">
        <v>0.92064999999999997</v>
      </c>
      <c r="H264" s="82">
        <v>0.85294400000000004</v>
      </c>
      <c r="I264" s="82">
        <v>0.95517600000000003</v>
      </c>
      <c r="J264" s="82">
        <v>0.92130100000000004</v>
      </c>
      <c r="K264" s="82">
        <v>0.93398599999999998</v>
      </c>
    </row>
    <row r="265" spans="1:11" ht="15">
      <c r="A265" s="82">
        <v>263</v>
      </c>
      <c r="B265" s="82">
        <v>0.93178799999999995</v>
      </c>
      <c r="C265" s="82">
        <v>0.90506699999999995</v>
      </c>
      <c r="D265" s="82">
        <v>0.95990799999999998</v>
      </c>
      <c r="E265" s="82">
        <v>0.90794200000000003</v>
      </c>
      <c r="F265" s="82">
        <v>0.96131</v>
      </c>
      <c r="G265" s="82">
        <v>0.92093000000000003</v>
      </c>
      <c r="H265" s="82">
        <v>0.85309699999999999</v>
      </c>
      <c r="I265" s="82">
        <v>0.95518199999999998</v>
      </c>
      <c r="J265" s="82">
        <v>0.92135</v>
      </c>
      <c r="K265" s="82">
        <v>0.93408899999999995</v>
      </c>
    </row>
    <row r="266" spans="1:11" ht="15">
      <c r="A266" s="82">
        <v>264</v>
      </c>
      <c r="B266" s="82">
        <v>0.93184800000000001</v>
      </c>
      <c r="C266" s="82">
        <v>0.90518500000000002</v>
      </c>
      <c r="D266" s="82">
        <v>0.95991300000000002</v>
      </c>
      <c r="E266" s="82">
        <v>0.90808299999999997</v>
      </c>
      <c r="F266" s="82">
        <v>0.96138100000000004</v>
      </c>
      <c r="G266" s="82">
        <v>0.92120500000000005</v>
      </c>
      <c r="H266" s="82">
        <v>0.85324800000000001</v>
      </c>
      <c r="I266" s="82">
        <v>0.95518700000000001</v>
      </c>
      <c r="J266" s="82">
        <v>0.92139800000000005</v>
      </c>
      <c r="K266" s="82">
        <v>0.93418900000000005</v>
      </c>
    </row>
    <row r="267" spans="1:11" ht="15">
      <c r="A267" s="82">
        <v>265</v>
      </c>
      <c r="B267" s="82">
        <v>0.93190700000000004</v>
      </c>
      <c r="C267" s="82">
        <v>0.90526899999999999</v>
      </c>
      <c r="D267" s="82">
        <v>0.95991899999999997</v>
      </c>
      <c r="E267" s="82">
        <v>0.90822499999999995</v>
      </c>
      <c r="F267" s="82">
        <v>0.96157899999999996</v>
      </c>
      <c r="G267" s="82">
        <v>0.92147199999999996</v>
      </c>
      <c r="H267" s="82">
        <v>0.85340300000000002</v>
      </c>
      <c r="I267" s="82">
        <v>0.95519200000000004</v>
      </c>
      <c r="J267" s="82">
        <v>0.92144599999999999</v>
      </c>
      <c r="K267" s="82">
        <v>0.93427899999999997</v>
      </c>
    </row>
    <row r="268" spans="1:11" ht="15">
      <c r="A268" s="82">
        <v>266</v>
      </c>
      <c r="B268" s="82">
        <v>0.93196500000000004</v>
      </c>
      <c r="C268" s="82">
        <v>0.90536399999999995</v>
      </c>
      <c r="D268" s="82">
        <v>0.959924</v>
      </c>
      <c r="E268" s="82">
        <v>0.90834899999999996</v>
      </c>
      <c r="F268" s="82">
        <v>0.961669</v>
      </c>
      <c r="G268" s="82">
        <v>0.92173499999999997</v>
      </c>
      <c r="H268" s="82">
        <v>0.853549</v>
      </c>
      <c r="I268" s="82">
        <v>0.95519799999999999</v>
      </c>
      <c r="J268" s="82">
        <v>0.92149300000000001</v>
      </c>
      <c r="K268" s="82">
        <v>0.93438500000000002</v>
      </c>
    </row>
    <row r="269" spans="1:11" ht="15">
      <c r="A269" s="82">
        <v>267</v>
      </c>
      <c r="B269" s="82">
        <v>0.93201900000000004</v>
      </c>
      <c r="C269" s="82">
        <v>0.90545200000000003</v>
      </c>
      <c r="D269" s="82">
        <v>0.959928</v>
      </c>
      <c r="E269" s="82">
        <v>0.90846300000000002</v>
      </c>
      <c r="F269" s="82">
        <v>0.96171899999999999</v>
      </c>
      <c r="G269" s="82">
        <v>0.92197499999999999</v>
      </c>
      <c r="H269" s="82">
        <v>0.85370100000000004</v>
      </c>
      <c r="I269" s="82">
        <v>0.95520300000000002</v>
      </c>
      <c r="J269" s="82">
        <v>0.92154100000000005</v>
      </c>
      <c r="K269" s="82">
        <v>0.934477</v>
      </c>
    </row>
    <row r="270" spans="1:11" ht="15">
      <c r="A270" s="82">
        <v>268</v>
      </c>
      <c r="B270" s="82">
        <v>0.93208000000000002</v>
      </c>
      <c r="C270" s="82">
        <v>0.90555300000000005</v>
      </c>
      <c r="D270" s="82">
        <v>0.95993399999999995</v>
      </c>
      <c r="E270" s="82">
        <v>0.90859199999999996</v>
      </c>
      <c r="F270" s="82">
        <v>0.96175699999999997</v>
      </c>
      <c r="G270" s="82">
        <v>0.92220100000000005</v>
      </c>
      <c r="H270" s="82">
        <v>0.85384899999999997</v>
      </c>
      <c r="I270" s="82">
        <v>0.95520899999999997</v>
      </c>
      <c r="J270" s="82">
        <v>0.92158300000000004</v>
      </c>
      <c r="K270" s="82">
        <v>0.93457699999999999</v>
      </c>
    </row>
    <row r="271" spans="1:11" ht="15">
      <c r="A271" s="82">
        <v>269</v>
      </c>
      <c r="B271" s="82">
        <v>0.93213699999999999</v>
      </c>
      <c r="C271" s="82">
        <v>0.90563899999999997</v>
      </c>
      <c r="D271" s="82">
        <v>0.95993799999999996</v>
      </c>
      <c r="E271" s="82">
        <v>0.908721</v>
      </c>
      <c r="F271" s="82">
        <v>0.96179099999999995</v>
      </c>
      <c r="G271" s="82">
        <v>0.92242400000000002</v>
      </c>
      <c r="H271" s="82">
        <v>0.85398399999999997</v>
      </c>
      <c r="I271" s="82">
        <v>0.95521400000000001</v>
      </c>
      <c r="J271" s="82">
        <v>0.92162999999999995</v>
      </c>
      <c r="K271" s="82">
        <v>0.93467</v>
      </c>
    </row>
    <row r="272" spans="1:11" ht="15">
      <c r="A272" s="82">
        <v>270</v>
      </c>
      <c r="B272" s="82">
        <v>0.93219099999999999</v>
      </c>
      <c r="C272" s="82">
        <v>0.90573499999999996</v>
      </c>
      <c r="D272" s="82">
        <v>0.95994299999999999</v>
      </c>
      <c r="E272" s="82">
        <v>0.90883899999999995</v>
      </c>
      <c r="F272" s="82">
        <v>0.96182299999999998</v>
      </c>
      <c r="G272" s="82">
        <v>0.92263300000000004</v>
      </c>
      <c r="H272" s="82">
        <v>0.85412600000000005</v>
      </c>
      <c r="I272" s="82">
        <v>0.95521900000000004</v>
      </c>
      <c r="J272" s="82">
        <v>0.92168099999999997</v>
      </c>
      <c r="K272" s="82">
        <v>0.93475900000000001</v>
      </c>
    </row>
    <row r="273" spans="1:11" ht="15">
      <c r="A273" s="82">
        <v>271</v>
      </c>
      <c r="B273" s="82">
        <v>0.93224300000000004</v>
      </c>
      <c r="C273" s="82">
        <v>0.90581199999999995</v>
      </c>
      <c r="D273" s="82">
        <v>0.95994800000000002</v>
      </c>
      <c r="E273" s="82">
        <v>0.90895700000000001</v>
      </c>
      <c r="F273" s="82">
        <v>0.96186000000000005</v>
      </c>
      <c r="G273" s="82">
        <v>0.92284200000000005</v>
      </c>
      <c r="H273" s="82">
        <v>0.85426899999999995</v>
      </c>
      <c r="I273" s="82">
        <v>0.95522399999999996</v>
      </c>
      <c r="J273" s="82">
        <v>0.92172699999999996</v>
      </c>
      <c r="K273" s="82">
        <v>0.93485099999999999</v>
      </c>
    </row>
    <row r="274" spans="1:11" ht="15">
      <c r="A274" s="82">
        <v>272</v>
      </c>
      <c r="B274" s="82">
        <v>0.93229499999999998</v>
      </c>
      <c r="C274" s="82">
        <v>0.90590499999999996</v>
      </c>
      <c r="D274" s="82">
        <v>0.95995299999999995</v>
      </c>
      <c r="E274" s="82">
        <v>0.90907800000000005</v>
      </c>
      <c r="F274" s="82">
        <v>0.96192699999999998</v>
      </c>
      <c r="G274" s="82">
        <v>0.92304200000000003</v>
      </c>
      <c r="H274" s="82">
        <v>0.854406</v>
      </c>
      <c r="I274" s="82">
        <v>0.95522899999999999</v>
      </c>
      <c r="J274" s="82">
        <v>0.92177399999999998</v>
      </c>
      <c r="K274" s="82">
        <v>0.93494299999999997</v>
      </c>
    </row>
    <row r="275" spans="1:11" ht="15">
      <c r="A275" s="82">
        <v>273</v>
      </c>
      <c r="B275" s="82">
        <v>0.93235699999999999</v>
      </c>
      <c r="C275" s="82">
        <v>0.905999</v>
      </c>
      <c r="D275" s="82">
        <v>0.95998499999999998</v>
      </c>
      <c r="E275" s="82">
        <v>0.90922599999999998</v>
      </c>
      <c r="F275" s="82">
        <v>0.96216199999999996</v>
      </c>
      <c r="G275" s="82">
        <v>0.923238</v>
      </c>
      <c r="H275" s="82">
        <v>0.85456500000000002</v>
      </c>
      <c r="I275" s="82">
        <v>0.95526299999999997</v>
      </c>
      <c r="J275" s="82">
        <v>0.92188199999999998</v>
      </c>
      <c r="K275" s="82">
        <v>0.93534899999999999</v>
      </c>
    </row>
    <row r="276" spans="1:11" ht="15">
      <c r="A276" s="82">
        <v>274</v>
      </c>
      <c r="B276" s="82">
        <v>0.93240500000000004</v>
      </c>
      <c r="C276" s="82">
        <v>0.90609899999999999</v>
      </c>
      <c r="D276" s="82">
        <v>0.95999199999999996</v>
      </c>
      <c r="E276" s="82">
        <v>0.90934199999999998</v>
      </c>
      <c r="F276" s="82">
        <v>0.962252</v>
      </c>
      <c r="G276" s="82">
        <v>0.92341600000000001</v>
      </c>
      <c r="H276" s="82">
        <v>0.85469600000000001</v>
      </c>
      <c r="I276" s="82">
        <v>0.95527399999999996</v>
      </c>
      <c r="J276" s="82">
        <v>0.92192799999999997</v>
      </c>
      <c r="K276" s="82">
        <v>0.93545199999999995</v>
      </c>
    </row>
    <row r="277" spans="1:11" ht="15">
      <c r="A277" s="82">
        <v>275</v>
      </c>
      <c r="B277" s="82">
        <v>0.93245999999999996</v>
      </c>
      <c r="C277" s="82">
        <v>0.90618900000000002</v>
      </c>
      <c r="D277" s="82">
        <v>0.95999699999999999</v>
      </c>
      <c r="E277" s="82">
        <v>0.90945799999999999</v>
      </c>
      <c r="F277" s="82">
        <v>0.96230300000000002</v>
      </c>
      <c r="G277" s="82">
        <v>0.92359400000000003</v>
      </c>
      <c r="H277" s="82">
        <v>0.85482999999999998</v>
      </c>
      <c r="I277" s="82">
        <v>0.95528000000000002</v>
      </c>
      <c r="J277" s="82">
        <v>0.92197200000000001</v>
      </c>
      <c r="K277" s="82">
        <v>0.93554300000000001</v>
      </c>
    </row>
    <row r="278" spans="1:11" ht="15">
      <c r="A278" s="82">
        <v>276</v>
      </c>
      <c r="B278" s="82">
        <v>0.93250999999999995</v>
      </c>
      <c r="C278" s="82">
        <v>0.90627500000000005</v>
      </c>
      <c r="D278" s="82">
        <v>0.96000099999999999</v>
      </c>
      <c r="E278" s="82">
        <v>0.909578</v>
      </c>
      <c r="F278" s="82">
        <v>0.96233999999999997</v>
      </c>
      <c r="G278" s="82">
        <v>0.923767</v>
      </c>
      <c r="H278" s="82">
        <v>0.85495900000000002</v>
      </c>
      <c r="I278" s="82">
        <v>0.95528500000000005</v>
      </c>
      <c r="J278" s="82">
        <v>0.92201599999999995</v>
      </c>
      <c r="K278" s="82">
        <v>0.93562199999999995</v>
      </c>
    </row>
    <row r="279" spans="1:11" ht="15">
      <c r="A279" s="82">
        <v>277</v>
      </c>
      <c r="B279" s="82">
        <v>0.932558</v>
      </c>
      <c r="C279" s="82">
        <v>0.90636300000000003</v>
      </c>
      <c r="D279" s="82">
        <v>0.96000600000000003</v>
      </c>
      <c r="E279" s="82">
        <v>0.90969699999999998</v>
      </c>
      <c r="F279" s="82">
        <v>0.96237499999999998</v>
      </c>
      <c r="G279" s="82">
        <v>0.92393199999999998</v>
      </c>
      <c r="H279" s="82">
        <v>0.85509000000000002</v>
      </c>
      <c r="I279" s="82">
        <v>0.955291</v>
      </c>
      <c r="J279" s="82">
        <v>0.92206600000000005</v>
      </c>
      <c r="K279" s="82">
        <v>0.93570799999999998</v>
      </c>
    </row>
    <row r="280" spans="1:11" ht="15">
      <c r="A280" s="82">
        <v>278</v>
      </c>
      <c r="B280" s="82">
        <v>0.932612</v>
      </c>
      <c r="C280" s="82">
        <v>0.90645100000000001</v>
      </c>
      <c r="D280" s="82">
        <v>0.96001099999999995</v>
      </c>
      <c r="E280" s="82">
        <v>0.90981699999999999</v>
      </c>
      <c r="F280" s="82">
        <v>0.96240599999999998</v>
      </c>
      <c r="G280" s="82">
        <v>0.92409699999999995</v>
      </c>
      <c r="H280" s="82">
        <v>0.85522200000000004</v>
      </c>
      <c r="I280" s="82">
        <v>0.95529600000000003</v>
      </c>
      <c r="J280" s="82">
        <v>0.92211200000000004</v>
      </c>
      <c r="K280" s="82">
        <v>0.93579800000000002</v>
      </c>
    </row>
    <row r="281" spans="1:11" ht="15">
      <c r="A281" s="82">
        <v>279</v>
      </c>
      <c r="B281" s="82">
        <v>0.93266700000000002</v>
      </c>
      <c r="C281" s="82">
        <v>0.90653499999999998</v>
      </c>
      <c r="D281" s="82">
        <v>0.96001499999999995</v>
      </c>
      <c r="E281" s="82">
        <v>0.90992799999999996</v>
      </c>
      <c r="F281" s="82">
        <v>0.96244300000000005</v>
      </c>
      <c r="G281" s="82">
        <v>0.92424700000000004</v>
      </c>
      <c r="H281" s="82">
        <v>0.85534500000000002</v>
      </c>
      <c r="I281" s="82">
        <v>0.95530099999999996</v>
      </c>
      <c r="J281" s="82">
        <v>0.92215800000000003</v>
      </c>
      <c r="K281" s="82">
        <v>0.93587699999999996</v>
      </c>
    </row>
    <row r="282" spans="1:11" ht="15">
      <c r="A282" s="82">
        <v>280</v>
      </c>
      <c r="B282" s="82">
        <v>0.93272200000000005</v>
      </c>
      <c r="C282" s="82">
        <v>0.90663400000000005</v>
      </c>
      <c r="D282" s="82">
        <v>0.96001999999999998</v>
      </c>
      <c r="E282" s="82">
        <v>0.91003800000000001</v>
      </c>
      <c r="F282" s="82">
        <v>0.96250500000000005</v>
      </c>
      <c r="G282" s="82">
        <v>0.92440599999999995</v>
      </c>
      <c r="H282" s="82">
        <v>0.85546500000000003</v>
      </c>
      <c r="I282" s="82">
        <v>0.95530700000000002</v>
      </c>
      <c r="J282" s="82">
        <v>0.92220400000000002</v>
      </c>
      <c r="K282" s="82">
        <v>0.93596100000000004</v>
      </c>
    </row>
    <row r="283" spans="1:11" ht="15">
      <c r="A283" s="82">
        <v>281</v>
      </c>
      <c r="B283" s="82">
        <v>0.93277200000000005</v>
      </c>
      <c r="C283" s="82">
        <v>0.90672799999999998</v>
      </c>
      <c r="D283" s="82">
        <v>0.96002500000000002</v>
      </c>
      <c r="E283" s="82">
        <v>0.91015199999999996</v>
      </c>
      <c r="F283" s="82">
        <v>0.96267599999999998</v>
      </c>
      <c r="G283" s="82">
        <v>0.92455500000000002</v>
      </c>
      <c r="H283" s="82">
        <v>0.85558400000000001</v>
      </c>
      <c r="I283" s="82">
        <v>0.95531200000000005</v>
      </c>
      <c r="J283" s="82">
        <v>0.92225000000000001</v>
      </c>
      <c r="K283" s="82">
        <v>0.93605000000000005</v>
      </c>
    </row>
    <row r="284" spans="1:11" ht="15">
      <c r="A284" s="82">
        <v>282</v>
      </c>
      <c r="B284" s="82">
        <v>0.93282600000000004</v>
      </c>
      <c r="C284" s="82">
        <v>0.90681699999999998</v>
      </c>
      <c r="D284" s="82">
        <v>0.96003000000000005</v>
      </c>
      <c r="E284" s="82">
        <v>0.91026700000000005</v>
      </c>
      <c r="F284" s="82">
        <v>0.96275599999999995</v>
      </c>
      <c r="G284" s="82">
        <v>0.92469599999999996</v>
      </c>
      <c r="H284" s="82">
        <v>0.855707</v>
      </c>
      <c r="I284" s="82">
        <v>0.95531699999999997</v>
      </c>
      <c r="J284" s="82">
        <v>0.92229399999999995</v>
      </c>
      <c r="K284" s="82">
        <v>0.93613000000000002</v>
      </c>
    </row>
    <row r="285" spans="1:11" ht="15">
      <c r="A285" s="82">
        <v>283</v>
      </c>
      <c r="B285" s="82">
        <v>0.93287600000000004</v>
      </c>
      <c r="C285" s="82">
        <v>0.90688599999999997</v>
      </c>
      <c r="D285" s="82">
        <v>0.96003400000000005</v>
      </c>
      <c r="E285" s="82">
        <v>0.91037999999999997</v>
      </c>
      <c r="F285" s="82">
        <v>0.96280200000000005</v>
      </c>
      <c r="G285" s="82">
        <v>0.92483400000000004</v>
      </c>
      <c r="H285" s="82">
        <v>0.85582499999999995</v>
      </c>
      <c r="I285" s="82">
        <v>0.955322</v>
      </c>
      <c r="J285" s="82">
        <v>0.92234099999999997</v>
      </c>
      <c r="K285" s="82">
        <v>0.93621100000000002</v>
      </c>
    </row>
    <row r="286" spans="1:11" ht="15">
      <c r="A286" s="82">
        <v>284</v>
      </c>
      <c r="B286" s="82">
        <v>0.93292299999999995</v>
      </c>
      <c r="C286" s="82">
        <v>0.906968</v>
      </c>
      <c r="D286" s="82">
        <v>0.96003899999999998</v>
      </c>
      <c r="E286" s="82">
        <v>0.91048399999999996</v>
      </c>
      <c r="F286" s="82">
        <v>0.96283600000000003</v>
      </c>
      <c r="G286" s="82">
        <v>0.92497200000000002</v>
      </c>
      <c r="H286" s="82">
        <v>0.85594899999999996</v>
      </c>
      <c r="I286" s="82">
        <v>0.95532700000000004</v>
      </c>
      <c r="J286" s="82">
        <v>0.92238500000000001</v>
      </c>
      <c r="K286" s="82">
        <v>0.93629300000000004</v>
      </c>
    </row>
    <row r="287" spans="1:11" ht="15">
      <c r="A287" s="82">
        <v>285</v>
      </c>
      <c r="B287" s="82">
        <v>0.93297099999999999</v>
      </c>
      <c r="C287" s="82">
        <v>0.90704399999999996</v>
      </c>
      <c r="D287" s="82">
        <v>0.96004299999999998</v>
      </c>
      <c r="E287" s="82">
        <v>0.91058600000000001</v>
      </c>
      <c r="F287" s="82">
        <v>0.96286700000000003</v>
      </c>
      <c r="G287" s="82">
        <v>0.92510099999999995</v>
      </c>
      <c r="H287" s="82">
        <v>0.85607599999999995</v>
      </c>
      <c r="I287" s="82">
        <v>0.95533199999999996</v>
      </c>
      <c r="J287" s="82">
        <v>0.92242999999999997</v>
      </c>
      <c r="K287" s="82">
        <v>0.93637499999999996</v>
      </c>
    </row>
    <row r="288" spans="1:11" ht="15">
      <c r="A288" s="82">
        <v>286</v>
      </c>
      <c r="B288" s="82">
        <v>0.93301699999999999</v>
      </c>
      <c r="C288" s="82">
        <v>0.90712599999999999</v>
      </c>
      <c r="D288" s="82">
        <v>0.96004800000000001</v>
      </c>
      <c r="E288" s="82">
        <v>0.91069199999999995</v>
      </c>
      <c r="F288" s="82">
        <v>0.962897</v>
      </c>
      <c r="G288" s="82">
        <v>0.92523</v>
      </c>
      <c r="H288" s="82">
        <v>0.85619599999999996</v>
      </c>
      <c r="I288" s="82">
        <v>0.95533699999999999</v>
      </c>
      <c r="J288" s="82">
        <v>0.92247500000000004</v>
      </c>
      <c r="K288" s="82">
        <v>0.93645400000000001</v>
      </c>
    </row>
    <row r="289" spans="1:11" ht="15">
      <c r="A289" s="82">
        <v>287</v>
      </c>
      <c r="B289" s="82">
        <v>0.93306100000000003</v>
      </c>
      <c r="C289" s="82">
        <v>0.90719700000000003</v>
      </c>
      <c r="D289" s="82">
        <v>0.96005200000000002</v>
      </c>
      <c r="E289" s="82">
        <v>0.91078999999999999</v>
      </c>
      <c r="F289" s="82">
        <v>0.96292999999999995</v>
      </c>
      <c r="G289" s="82">
        <v>0.925373</v>
      </c>
      <c r="H289" s="82">
        <v>0.85631599999999997</v>
      </c>
      <c r="I289" s="82">
        <v>0.955341</v>
      </c>
      <c r="J289" s="82">
        <v>0.92251700000000003</v>
      </c>
      <c r="K289" s="82">
        <v>0.93652999999999997</v>
      </c>
    </row>
    <row r="290" spans="1:11" ht="15">
      <c r="A290" s="82">
        <v>288</v>
      </c>
      <c r="B290" s="82">
        <v>0.93310899999999997</v>
      </c>
      <c r="C290" s="82">
        <v>0.907277</v>
      </c>
      <c r="D290" s="82">
        <v>0.96005700000000005</v>
      </c>
      <c r="E290" s="82">
        <v>0.91088999999999998</v>
      </c>
      <c r="F290" s="82">
        <v>0.96298899999999998</v>
      </c>
      <c r="G290" s="82">
        <v>0.92549999999999999</v>
      </c>
      <c r="H290" s="82">
        <v>0.85643499999999995</v>
      </c>
      <c r="I290" s="82">
        <v>0.95534600000000003</v>
      </c>
      <c r="J290" s="82">
        <v>0.92255799999999999</v>
      </c>
      <c r="K290" s="82">
        <v>0.936608</v>
      </c>
    </row>
    <row r="291" spans="1:11" ht="15">
      <c r="A291" s="82">
        <v>289</v>
      </c>
      <c r="B291" s="82">
        <v>0.93316399999999999</v>
      </c>
      <c r="C291" s="82">
        <v>0.90736000000000006</v>
      </c>
      <c r="D291" s="82">
        <v>0.96008000000000004</v>
      </c>
      <c r="E291" s="82">
        <v>0.91102099999999997</v>
      </c>
      <c r="F291" s="82">
        <v>0.96319200000000005</v>
      </c>
      <c r="G291" s="82">
        <v>0.92561800000000005</v>
      </c>
      <c r="H291" s="82">
        <v>0.85657499999999998</v>
      </c>
      <c r="I291" s="82">
        <v>0.95537499999999997</v>
      </c>
      <c r="J291" s="82">
        <v>0.92265299999999995</v>
      </c>
      <c r="K291" s="82">
        <v>0.93695600000000001</v>
      </c>
    </row>
    <row r="292" spans="1:11" ht="15">
      <c r="A292" s="82">
        <v>290</v>
      </c>
      <c r="B292" s="82">
        <v>0.93321299999999996</v>
      </c>
      <c r="C292" s="82">
        <v>0.90743499999999999</v>
      </c>
      <c r="D292" s="82">
        <v>0.96008700000000002</v>
      </c>
      <c r="E292" s="82">
        <v>0.91112300000000002</v>
      </c>
      <c r="F292" s="82">
        <v>0.96327200000000002</v>
      </c>
      <c r="G292" s="82">
        <v>0.92574000000000001</v>
      </c>
      <c r="H292" s="82">
        <v>0.85668900000000003</v>
      </c>
      <c r="I292" s="82">
        <v>0.95538500000000004</v>
      </c>
      <c r="J292" s="82">
        <v>0.92269400000000001</v>
      </c>
      <c r="K292" s="82">
        <v>0.93703599999999998</v>
      </c>
    </row>
    <row r="293" spans="1:11" ht="15">
      <c r="A293" s="82">
        <v>291</v>
      </c>
      <c r="B293" s="82">
        <v>0.93326200000000004</v>
      </c>
      <c r="C293" s="82">
        <v>0.90750600000000003</v>
      </c>
      <c r="D293" s="82">
        <v>0.96009199999999995</v>
      </c>
      <c r="E293" s="82">
        <v>0.91122499999999995</v>
      </c>
      <c r="F293" s="82">
        <v>0.96331900000000004</v>
      </c>
      <c r="G293" s="82">
        <v>0.92585399999999995</v>
      </c>
      <c r="H293" s="82">
        <v>0.85680299999999998</v>
      </c>
      <c r="I293" s="82">
        <v>0.95539099999999999</v>
      </c>
      <c r="J293" s="82">
        <v>0.92273899999999998</v>
      </c>
      <c r="K293" s="82">
        <v>0.937114</v>
      </c>
    </row>
    <row r="294" spans="1:11" ht="15">
      <c r="A294" s="82">
        <v>292</v>
      </c>
      <c r="B294" s="82">
        <v>0.93330599999999997</v>
      </c>
      <c r="C294" s="82">
        <v>0.90758399999999995</v>
      </c>
      <c r="D294" s="82">
        <v>0.96009599999999995</v>
      </c>
      <c r="E294" s="82">
        <v>0.91132199999999997</v>
      </c>
      <c r="F294" s="82">
        <v>0.96335300000000001</v>
      </c>
      <c r="G294" s="82">
        <v>0.92597200000000002</v>
      </c>
      <c r="H294" s="82">
        <v>0.85691700000000004</v>
      </c>
      <c r="I294" s="82">
        <v>0.95539600000000002</v>
      </c>
      <c r="J294" s="82">
        <v>0.92278300000000002</v>
      </c>
      <c r="K294" s="82">
        <v>0.93718900000000005</v>
      </c>
    </row>
    <row r="295" spans="1:11" ht="15">
      <c r="A295" s="82">
        <v>293</v>
      </c>
      <c r="B295" s="82">
        <v>0.93335199999999996</v>
      </c>
      <c r="C295" s="82">
        <v>0.90765099999999999</v>
      </c>
      <c r="D295" s="82">
        <v>0.96009999999999995</v>
      </c>
      <c r="E295" s="82">
        <v>0.91141399999999995</v>
      </c>
      <c r="F295" s="82">
        <v>0.96338400000000002</v>
      </c>
      <c r="G295" s="82">
        <v>0.92608100000000004</v>
      </c>
      <c r="H295" s="82">
        <v>0.85703499999999999</v>
      </c>
      <c r="I295" s="82">
        <v>0.95540099999999994</v>
      </c>
      <c r="J295" s="82">
        <v>0.92282600000000004</v>
      </c>
      <c r="K295" s="82">
        <v>0.93726399999999999</v>
      </c>
    </row>
    <row r="296" spans="1:11" ht="15">
      <c r="A296" s="82">
        <v>294</v>
      </c>
      <c r="B296" s="82">
        <v>0.933392</v>
      </c>
      <c r="C296" s="82">
        <v>0.90773099999999995</v>
      </c>
      <c r="D296" s="82">
        <v>0.96010499999999999</v>
      </c>
      <c r="E296" s="82">
        <v>0.91150100000000001</v>
      </c>
      <c r="F296" s="82">
        <v>0.96341200000000005</v>
      </c>
      <c r="G296" s="82">
        <v>0.92619899999999999</v>
      </c>
      <c r="H296" s="82">
        <v>0.85714299999999999</v>
      </c>
      <c r="I296" s="82">
        <v>0.95540599999999998</v>
      </c>
      <c r="J296" s="82">
        <v>0.92286800000000002</v>
      </c>
      <c r="K296" s="82">
        <v>0.93733500000000003</v>
      </c>
    </row>
    <row r="297" spans="1:11" ht="15">
      <c r="A297" s="82">
        <v>295</v>
      </c>
      <c r="B297" s="82">
        <v>0.93343699999999996</v>
      </c>
      <c r="C297" s="82">
        <v>0.90780499999999997</v>
      </c>
      <c r="D297" s="82">
        <v>0.96010899999999999</v>
      </c>
      <c r="E297" s="82">
        <v>0.91159400000000002</v>
      </c>
      <c r="F297" s="82">
        <v>0.96344600000000002</v>
      </c>
      <c r="G297" s="82">
        <v>0.92630299999999999</v>
      </c>
      <c r="H297" s="82">
        <v>0.85725600000000002</v>
      </c>
      <c r="I297" s="82">
        <v>0.95541100000000001</v>
      </c>
      <c r="J297" s="82">
        <v>0.92290899999999998</v>
      </c>
      <c r="K297" s="82">
        <v>0.93740999999999997</v>
      </c>
    </row>
    <row r="298" spans="1:11" ht="15">
      <c r="A298" s="82">
        <v>296</v>
      </c>
      <c r="B298" s="82">
        <v>0.93348100000000001</v>
      </c>
      <c r="C298" s="82">
        <v>0.907891</v>
      </c>
      <c r="D298" s="82">
        <v>0.96011400000000002</v>
      </c>
      <c r="E298" s="82">
        <v>0.91169100000000003</v>
      </c>
      <c r="F298" s="82">
        <v>0.96350100000000005</v>
      </c>
      <c r="G298" s="82">
        <v>0.92639800000000005</v>
      </c>
      <c r="H298" s="82">
        <v>0.85736900000000005</v>
      </c>
      <c r="I298" s="82">
        <v>0.95541500000000001</v>
      </c>
      <c r="J298" s="82">
        <v>0.92295199999999999</v>
      </c>
      <c r="K298" s="82">
        <v>0.93748399999999998</v>
      </c>
    </row>
    <row r="299" spans="1:11" ht="15">
      <c r="A299" s="82">
        <v>297</v>
      </c>
      <c r="B299" s="82">
        <v>0.933527</v>
      </c>
      <c r="C299" s="82">
        <v>0.90794900000000001</v>
      </c>
      <c r="D299" s="82">
        <v>0.96011899999999994</v>
      </c>
      <c r="E299" s="82">
        <v>0.91178999999999999</v>
      </c>
      <c r="F299" s="82">
        <v>0.96365000000000001</v>
      </c>
      <c r="G299" s="82">
        <v>0.92649499999999996</v>
      </c>
      <c r="H299" s="82">
        <v>0.85747899999999999</v>
      </c>
      <c r="I299" s="82">
        <v>0.95542000000000005</v>
      </c>
      <c r="J299" s="82">
        <v>0.92299399999999998</v>
      </c>
      <c r="K299" s="82">
        <v>0.93755999999999995</v>
      </c>
    </row>
    <row r="300" spans="1:11" ht="15">
      <c r="A300" s="82">
        <v>298</v>
      </c>
      <c r="B300" s="82">
        <v>0.93357100000000004</v>
      </c>
      <c r="C300" s="82">
        <v>0.90801500000000002</v>
      </c>
      <c r="D300" s="82">
        <v>0.96012299999999995</v>
      </c>
      <c r="E300" s="82">
        <v>0.91188499999999995</v>
      </c>
      <c r="F300" s="82">
        <v>0.96372100000000005</v>
      </c>
      <c r="G300" s="82">
        <v>0.92658700000000005</v>
      </c>
      <c r="H300" s="82">
        <v>0.85758500000000004</v>
      </c>
      <c r="I300" s="82">
        <v>0.95542499999999997</v>
      </c>
      <c r="J300" s="82">
        <v>0.923037</v>
      </c>
      <c r="K300" s="82">
        <v>0.93763099999999999</v>
      </c>
    </row>
    <row r="301" spans="1:11" ht="15">
      <c r="A301" s="82">
        <v>299</v>
      </c>
      <c r="B301" s="82">
        <v>0.93361099999999997</v>
      </c>
      <c r="C301" s="82">
        <v>0.90808599999999995</v>
      </c>
      <c r="D301" s="82">
        <v>0.96012799999999998</v>
      </c>
      <c r="E301" s="82">
        <v>0.91198100000000004</v>
      </c>
      <c r="F301" s="82">
        <v>0.96376200000000001</v>
      </c>
      <c r="G301" s="82">
        <v>0.92667699999999997</v>
      </c>
      <c r="H301" s="82">
        <v>0.85769499999999999</v>
      </c>
      <c r="I301" s="82">
        <v>0.95543</v>
      </c>
      <c r="J301" s="82">
        <v>0.92308000000000001</v>
      </c>
      <c r="K301" s="82">
        <v>0.93770900000000001</v>
      </c>
    </row>
    <row r="302" spans="1:11" ht="15">
      <c r="A302" s="82">
        <v>300</v>
      </c>
      <c r="B302" s="82">
        <v>0.93364999999999998</v>
      </c>
      <c r="C302" s="82">
        <v>0.908169</v>
      </c>
      <c r="D302" s="82">
        <v>0.96013199999999999</v>
      </c>
      <c r="E302" s="82">
        <v>0.91206900000000002</v>
      </c>
      <c r="F302" s="82">
        <v>0.96379300000000001</v>
      </c>
      <c r="G302" s="82">
        <v>0.92677200000000004</v>
      </c>
      <c r="H302" s="82">
        <v>0.85780699999999999</v>
      </c>
      <c r="I302" s="82">
        <v>0.95543400000000001</v>
      </c>
      <c r="J302" s="82">
        <v>0.923122</v>
      </c>
      <c r="K302" s="82">
        <v>0.93777699999999997</v>
      </c>
    </row>
    <row r="303" spans="1:11" ht="15">
      <c r="A303" s="82">
        <v>301</v>
      </c>
      <c r="B303" s="82">
        <v>0.93369599999999997</v>
      </c>
      <c r="C303" s="82">
        <v>0.90823600000000004</v>
      </c>
      <c r="D303" s="82">
        <v>0.96013700000000002</v>
      </c>
      <c r="E303" s="82">
        <v>0.91215900000000005</v>
      </c>
      <c r="F303" s="82">
        <v>0.96382199999999996</v>
      </c>
      <c r="G303" s="82">
        <v>0.92686500000000005</v>
      </c>
      <c r="H303" s="82">
        <v>0.85792299999999999</v>
      </c>
      <c r="I303" s="82">
        <v>0.95543800000000001</v>
      </c>
      <c r="J303" s="82">
        <v>0.92316600000000004</v>
      </c>
      <c r="K303" s="82">
        <v>0.93785399999999997</v>
      </c>
    </row>
    <row r="304" spans="1:11" ht="15">
      <c r="A304" s="82">
        <v>302</v>
      </c>
      <c r="B304" s="82">
        <v>0.93373799999999996</v>
      </c>
      <c r="C304" s="82">
        <v>0.90830900000000003</v>
      </c>
      <c r="D304" s="82">
        <v>0.96014100000000002</v>
      </c>
      <c r="E304" s="82">
        <v>0.91224099999999997</v>
      </c>
      <c r="F304" s="82">
        <v>0.96384800000000004</v>
      </c>
      <c r="G304" s="82">
        <v>0.92695300000000003</v>
      </c>
      <c r="H304" s="82">
        <v>0.85802500000000004</v>
      </c>
      <c r="I304" s="82">
        <v>0.95544300000000004</v>
      </c>
      <c r="J304" s="82">
        <v>0.923207</v>
      </c>
      <c r="K304" s="82">
        <v>0.93792799999999998</v>
      </c>
    </row>
    <row r="305" spans="1:11" ht="15">
      <c r="A305" s="82">
        <v>303</v>
      </c>
      <c r="B305" s="82">
        <v>0.933782</v>
      </c>
      <c r="C305" s="82">
        <v>0.90836899999999998</v>
      </c>
      <c r="D305" s="82">
        <v>0.96014500000000003</v>
      </c>
      <c r="E305" s="82">
        <v>0.91232599999999997</v>
      </c>
      <c r="F305" s="82">
        <v>0.96387800000000001</v>
      </c>
      <c r="G305" s="82">
        <v>0.92705199999999999</v>
      </c>
      <c r="H305" s="82">
        <v>0.85814000000000001</v>
      </c>
      <c r="I305" s="82">
        <v>0.95544700000000005</v>
      </c>
      <c r="J305" s="82">
        <v>0.92324899999999999</v>
      </c>
      <c r="K305" s="82">
        <v>0.938002</v>
      </c>
    </row>
    <row r="306" spans="1:11" ht="15">
      <c r="A306" s="82">
        <v>304</v>
      </c>
      <c r="B306" s="82">
        <v>0.93382399999999999</v>
      </c>
      <c r="C306" s="82">
        <v>0.90843600000000002</v>
      </c>
      <c r="D306" s="82">
        <v>0.96014999999999995</v>
      </c>
      <c r="E306" s="82">
        <v>0.91240600000000005</v>
      </c>
      <c r="F306" s="82">
        <v>0.96393200000000001</v>
      </c>
      <c r="G306" s="82">
        <v>0.92713900000000005</v>
      </c>
      <c r="H306" s="82">
        <v>0.85825099999999999</v>
      </c>
      <c r="I306" s="82">
        <v>0.95545199999999997</v>
      </c>
      <c r="J306" s="82">
        <v>0.92328900000000003</v>
      </c>
      <c r="K306" s="82">
        <v>0.93807399999999996</v>
      </c>
    </row>
    <row r="307" spans="1:11" ht="15">
      <c r="A307" s="82">
        <v>305</v>
      </c>
      <c r="B307" s="82">
        <v>0.93387500000000001</v>
      </c>
      <c r="C307" s="82">
        <v>0.90850900000000001</v>
      </c>
      <c r="D307" s="82">
        <v>0.96016800000000002</v>
      </c>
      <c r="E307" s="82">
        <v>0.91251499999999997</v>
      </c>
      <c r="F307" s="82">
        <v>0.96410700000000005</v>
      </c>
      <c r="G307" s="82">
        <v>0.92722700000000002</v>
      </c>
      <c r="H307" s="82">
        <v>0.85837799999999997</v>
      </c>
      <c r="I307" s="82">
        <v>0.95547800000000005</v>
      </c>
      <c r="J307" s="82">
        <v>0.92338100000000001</v>
      </c>
      <c r="K307" s="82">
        <v>0.93839499999999998</v>
      </c>
    </row>
    <row r="308" spans="1:11" ht="15">
      <c r="A308" s="82">
        <v>306</v>
      </c>
      <c r="B308" s="82">
        <v>0.93391900000000005</v>
      </c>
      <c r="C308" s="82">
        <v>0.90857299999999996</v>
      </c>
      <c r="D308" s="82">
        <v>0.96017399999999997</v>
      </c>
      <c r="E308" s="82">
        <v>0.91260399999999997</v>
      </c>
      <c r="F308" s="82">
        <v>0.96417799999999998</v>
      </c>
      <c r="G308" s="82">
        <v>0.92730100000000004</v>
      </c>
      <c r="H308" s="82">
        <v>0.85849799999999998</v>
      </c>
      <c r="I308" s="82">
        <v>0.95548699999999998</v>
      </c>
      <c r="J308" s="82">
        <v>0.92342100000000005</v>
      </c>
      <c r="K308" s="82">
        <v>0.93846200000000002</v>
      </c>
    </row>
    <row r="309" spans="1:11" ht="15">
      <c r="A309" s="82">
        <v>307</v>
      </c>
      <c r="B309" s="82">
        <v>0.93396199999999996</v>
      </c>
      <c r="C309" s="82">
        <v>0.908632</v>
      </c>
      <c r="D309" s="82">
        <v>0.960179</v>
      </c>
      <c r="E309" s="82">
        <v>0.91269500000000003</v>
      </c>
      <c r="F309" s="82">
        <v>0.96421999999999997</v>
      </c>
      <c r="G309" s="82">
        <v>0.92738200000000004</v>
      </c>
      <c r="H309" s="82">
        <v>0.85861100000000001</v>
      </c>
      <c r="I309" s="82">
        <v>0.95549200000000001</v>
      </c>
      <c r="J309" s="82">
        <v>0.92345999999999995</v>
      </c>
      <c r="K309" s="82">
        <v>0.93853399999999998</v>
      </c>
    </row>
    <row r="310" spans="1:11" ht="15">
      <c r="A310" s="82">
        <v>308</v>
      </c>
      <c r="B310" s="82">
        <v>0.934002</v>
      </c>
      <c r="C310" s="82">
        <v>0.90869500000000003</v>
      </c>
      <c r="D310" s="82">
        <v>0.96018300000000001</v>
      </c>
      <c r="E310" s="82">
        <v>0.91278899999999996</v>
      </c>
      <c r="F310" s="82">
        <v>0.96425000000000005</v>
      </c>
      <c r="G310" s="82">
        <v>0.927458</v>
      </c>
      <c r="H310" s="82">
        <v>0.85872499999999996</v>
      </c>
      <c r="I310" s="82">
        <v>0.95549700000000004</v>
      </c>
      <c r="J310" s="82">
        <v>0.92350100000000002</v>
      </c>
      <c r="K310" s="82">
        <v>0.938608</v>
      </c>
    </row>
    <row r="311" spans="1:11" ht="15">
      <c r="A311" s="82">
        <v>309</v>
      </c>
      <c r="B311" s="82">
        <v>0.93404600000000004</v>
      </c>
      <c r="C311" s="82">
        <v>0.90875600000000001</v>
      </c>
      <c r="D311" s="82">
        <v>0.96018800000000004</v>
      </c>
      <c r="E311" s="82">
        <v>0.91287700000000005</v>
      </c>
      <c r="F311" s="82">
        <v>0.964279</v>
      </c>
      <c r="G311" s="82">
        <v>0.927535</v>
      </c>
      <c r="H311" s="82">
        <v>0.85882999999999998</v>
      </c>
      <c r="I311" s="82">
        <v>0.95550199999999996</v>
      </c>
      <c r="J311" s="82">
        <v>0.92354099999999995</v>
      </c>
      <c r="K311" s="82">
        <v>0.93867199999999995</v>
      </c>
    </row>
    <row r="312" spans="1:11" ht="15">
      <c r="A312" s="82">
        <v>310</v>
      </c>
      <c r="B312" s="82">
        <v>0.93408599999999997</v>
      </c>
      <c r="C312" s="82">
        <v>0.90882600000000002</v>
      </c>
      <c r="D312" s="82">
        <v>0.96019200000000005</v>
      </c>
      <c r="E312" s="82">
        <v>0.91297300000000003</v>
      </c>
      <c r="F312" s="82">
        <v>0.96430499999999997</v>
      </c>
      <c r="G312" s="82">
        <v>0.92760299999999996</v>
      </c>
      <c r="H312" s="82">
        <v>0.858931</v>
      </c>
      <c r="I312" s="82">
        <v>0.955507</v>
      </c>
      <c r="J312" s="82">
        <v>0.92358399999999996</v>
      </c>
      <c r="K312" s="82">
        <v>0.93873399999999996</v>
      </c>
    </row>
    <row r="313" spans="1:11" ht="15">
      <c r="A313" s="82">
        <v>311</v>
      </c>
      <c r="B313" s="82">
        <v>0.93412799999999996</v>
      </c>
      <c r="C313" s="82">
        <v>0.90889399999999998</v>
      </c>
      <c r="D313" s="82">
        <v>0.96019600000000005</v>
      </c>
      <c r="E313" s="82">
        <v>0.91305899999999995</v>
      </c>
      <c r="F313" s="82">
        <v>0.96433400000000002</v>
      </c>
      <c r="G313" s="82">
        <v>0.92767900000000003</v>
      </c>
      <c r="H313" s="82">
        <v>0.85903799999999997</v>
      </c>
      <c r="I313" s="82">
        <v>0.955511</v>
      </c>
      <c r="J313" s="82">
        <v>0.92362200000000005</v>
      </c>
      <c r="K313" s="82">
        <v>0.93880300000000005</v>
      </c>
    </row>
    <row r="314" spans="1:11" ht="15">
      <c r="A314" s="82">
        <v>312</v>
      </c>
      <c r="B314" s="82">
        <v>0.93416900000000003</v>
      </c>
      <c r="C314" s="82">
        <v>0.90895700000000001</v>
      </c>
      <c r="D314" s="82">
        <v>0.96020000000000005</v>
      </c>
      <c r="E314" s="82">
        <v>0.91314700000000004</v>
      </c>
      <c r="F314" s="82">
        <v>0.96438500000000005</v>
      </c>
      <c r="G314" s="82">
        <v>0.92775399999999997</v>
      </c>
      <c r="H314" s="82">
        <v>0.859151</v>
      </c>
      <c r="I314" s="82">
        <v>0.955515</v>
      </c>
      <c r="J314" s="82">
        <v>0.92366599999999999</v>
      </c>
      <c r="K314" s="82">
        <v>0.93886499999999995</v>
      </c>
    </row>
    <row r="315" spans="1:11" ht="15">
      <c r="A315" s="82">
        <v>313</v>
      </c>
      <c r="B315" s="82">
        <v>0.93420800000000004</v>
      </c>
      <c r="C315" s="82">
        <v>0.90901900000000002</v>
      </c>
      <c r="D315" s="82">
        <v>0.96020499999999998</v>
      </c>
      <c r="E315" s="82">
        <v>0.91323600000000005</v>
      </c>
      <c r="F315" s="82">
        <v>0.96451399999999998</v>
      </c>
      <c r="G315" s="82">
        <v>0.92781499999999995</v>
      </c>
      <c r="H315" s="82">
        <v>0.859259</v>
      </c>
      <c r="I315" s="82">
        <v>0.95551900000000001</v>
      </c>
      <c r="J315" s="82">
        <v>0.92370200000000002</v>
      </c>
      <c r="K315" s="82">
        <v>0.93893300000000002</v>
      </c>
    </row>
    <row r="316" spans="1:11" ht="15">
      <c r="A316" s="82">
        <v>314</v>
      </c>
      <c r="B316" s="82">
        <v>0.93424600000000002</v>
      </c>
      <c r="C316" s="82">
        <v>0.90908100000000003</v>
      </c>
      <c r="D316" s="82">
        <v>0.96020899999999998</v>
      </c>
      <c r="E316" s="82">
        <v>0.91332400000000002</v>
      </c>
      <c r="F316" s="82">
        <v>0.96457800000000005</v>
      </c>
      <c r="G316" s="82">
        <v>0.92788700000000002</v>
      </c>
      <c r="H316" s="82">
        <v>0.85936900000000005</v>
      </c>
      <c r="I316" s="82">
        <v>0.95552300000000001</v>
      </c>
      <c r="J316" s="82">
        <v>0.92374400000000001</v>
      </c>
      <c r="K316" s="82">
        <v>0.938994</v>
      </c>
    </row>
    <row r="317" spans="1:11" ht="15">
      <c r="A317" s="82">
        <v>315</v>
      </c>
      <c r="B317" s="82">
        <v>0.93428599999999995</v>
      </c>
      <c r="C317" s="82">
        <v>0.90914200000000001</v>
      </c>
      <c r="D317" s="82">
        <v>0.96021299999999998</v>
      </c>
      <c r="E317" s="82">
        <v>0.91341499999999998</v>
      </c>
      <c r="F317" s="82">
        <v>0.964615</v>
      </c>
      <c r="G317" s="82">
        <v>0.92795300000000003</v>
      </c>
      <c r="H317" s="82">
        <v>0.85947600000000002</v>
      </c>
      <c r="I317" s="82">
        <v>0.95552800000000004</v>
      </c>
      <c r="J317" s="82">
        <v>0.923786</v>
      </c>
      <c r="K317" s="82">
        <v>0.939052</v>
      </c>
    </row>
    <row r="318" spans="1:11" ht="15">
      <c r="A318" s="82">
        <v>316</v>
      </c>
      <c r="B318" s="82">
        <v>0.93432599999999999</v>
      </c>
      <c r="C318" s="82">
        <v>0.90920900000000004</v>
      </c>
      <c r="D318" s="82">
        <v>0.96021699999999999</v>
      </c>
      <c r="E318" s="82">
        <v>0.91350399999999998</v>
      </c>
      <c r="F318" s="82">
        <v>0.96464300000000003</v>
      </c>
      <c r="G318" s="82">
        <v>0.92802700000000005</v>
      </c>
      <c r="H318" s="82">
        <v>0.85958100000000004</v>
      </c>
      <c r="I318" s="82">
        <v>0.95553200000000005</v>
      </c>
      <c r="J318" s="82">
        <v>0.92382799999999998</v>
      </c>
      <c r="K318" s="82">
        <v>0.939114</v>
      </c>
    </row>
    <row r="319" spans="1:11" ht="15">
      <c r="A319" s="82">
        <v>317</v>
      </c>
      <c r="B319" s="82">
        <v>0.93436600000000003</v>
      </c>
      <c r="C319" s="82">
        <v>0.90926099999999999</v>
      </c>
      <c r="D319" s="82">
        <v>0.96022099999999999</v>
      </c>
      <c r="E319" s="82">
        <v>0.91359299999999999</v>
      </c>
      <c r="F319" s="82">
        <v>0.964669</v>
      </c>
      <c r="G319" s="82">
        <v>0.92809600000000003</v>
      </c>
      <c r="H319" s="82">
        <v>0.85968500000000003</v>
      </c>
      <c r="I319" s="82">
        <v>0.95553600000000005</v>
      </c>
      <c r="J319" s="82">
        <v>0.92386299999999999</v>
      </c>
      <c r="K319" s="82">
        <v>0.93918100000000004</v>
      </c>
    </row>
    <row r="320" spans="1:11" ht="15">
      <c r="A320" s="82">
        <v>318</v>
      </c>
      <c r="B320" s="82">
        <v>0.93440500000000004</v>
      </c>
      <c r="C320" s="82">
        <v>0.90932199999999996</v>
      </c>
      <c r="D320" s="82">
        <v>0.960225</v>
      </c>
      <c r="E320" s="82">
        <v>0.91368899999999997</v>
      </c>
      <c r="F320" s="82">
        <v>0.96469300000000002</v>
      </c>
      <c r="G320" s="82">
        <v>0.92816600000000005</v>
      </c>
      <c r="H320" s="82">
        <v>0.859792</v>
      </c>
      <c r="I320" s="82">
        <v>0.95553999999999994</v>
      </c>
      <c r="J320" s="82">
        <v>0.92390600000000001</v>
      </c>
      <c r="K320" s="82">
        <v>0.93924600000000003</v>
      </c>
    </row>
    <row r="321" spans="1:11" ht="15">
      <c r="A321" s="82">
        <v>319</v>
      </c>
      <c r="B321" s="82">
        <v>0.93443900000000002</v>
      </c>
      <c r="C321" s="82">
        <v>0.90937500000000004</v>
      </c>
      <c r="D321" s="82">
        <v>0.960229</v>
      </c>
      <c r="E321" s="82">
        <v>0.91377299999999995</v>
      </c>
      <c r="F321" s="82">
        <v>0.96472100000000005</v>
      </c>
      <c r="G321" s="82">
        <v>0.92822199999999999</v>
      </c>
      <c r="H321" s="82">
        <v>0.8599</v>
      </c>
      <c r="I321" s="82">
        <v>0.95554399999999995</v>
      </c>
      <c r="J321" s="82">
        <v>0.92394600000000005</v>
      </c>
      <c r="K321" s="82">
        <v>0.93930800000000003</v>
      </c>
    </row>
    <row r="322" spans="1:11" ht="15">
      <c r="A322" s="82">
        <v>320</v>
      </c>
      <c r="B322" s="82">
        <v>0.93447999999999998</v>
      </c>
      <c r="C322" s="82">
        <v>0.90944199999999997</v>
      </c>
      <c r="D322" s="82">
        <v>0.960233</v>
      </c>
      <c r="E322" s="82">
        <v>0.91386100000000003</v>
      </c>
      <c r="F322" s="82">
        <v>0.96476799999999996</v>
      </c>
      <c r="G322" s="82">
        <v>0.92829499999999998</v>
      </c>
      <c r="H322" s="82">
        <v>0.86000799999999999</v>
      </c>
      <c r="I322" s="82">
        <v>0.95554799999999995</v>
      </c>
      <c r="J322" s="82">
        <v>0.92398599999999997</v>
      </c>
      <c r="K322" s="82">
        <v>0.93936600000000003</v>
      </c>
    </row>
    <row r="323" spans="1:11" ht="15">
      <c r="A323" s="82">
        <v>321</v>
      </c>
      <c r="B323" s="82">
        <v>0.93452800000000003</v>
      </c>
      <c r="C323" s="82">
        <v>0.90951899999999997</v>
      </c>
      <c r="D323" s="82">
        <v>0.96025099999999997</v>
      </c>
      <c r="E323" s="82">
        <v>0.91397099999999998</v>
      </c>
      <c r="F323" s="82">
        <v>0.96492100000000003</v>
      </c>
      <c r="G323" s="82">
        <v>0.92835500000000004</v>
      </c>
      <c r="H323" s="82">
        <v>0.86012900000000003</v>
      </c>
      <c r="I323" s="82">
        <v>0.95557300000000001</v>
      </c>
      <c r="J323" s="82">
        <v>0.924068</v>
      </c>
      <c r="K323" s="82">
        <v>0.93966099999999997</v>
      </c>
    </row>
    <row r="324" spans="1:11" ht="15">
      <c r="A324" s="82">
        <v>322</v>
      </c>
      <c r="B324" s="82">
        <v>0.93456899999999998</v>
      </c>
      <c r="C324" s="82">
        <v>0.90958000000000006</v>
      </c>
      <c r="D324" s="82">
        <v>0.960256</v>
      </c>
      <c r="E324" s="82">
        <v>0.91406399999999999</v>
      </c>
      <c r="F324" s="82">
        <v>0.96498399999999995</v>
      </c>
      <c r="G324" s="82">
        <v>0.92841300000000004</v>
      </c>
      <c r="H324" s="82">
        <v>0.86023300000000003</v>
      </c>
      <c r="I324" s="82">
        <v>0.95558200000000004</v>
      </c>
      <c r="J324" s="82">
        <v>0.92410499999999995</v>
      </c>
      <c r="K324" s="82">
        <v>0.93972699999999998</v>
      </c>
    </row>
    <row r="325" spans="1:11" ht="15">
      <c r="A325" s="82">
        <v>323</v>
      </c>
      <c r="B325" s="82">
        <v>0.93461300000000003</v>
      </c>
      <c r="C325" s="82">
        <v>0.90962699999999996</v>
      </c>
      <c r="D325" s="82">
        <v>0.96026</v>
      </c>
      <c r="E325" s="82">
        <v>0.91415400000000002</v>
      </c>
      <c r="F325" s="82">
        <v>0.96502200000000005</v>
      </c>
      <c r="G325" s="82">
        <v>0.92847000000000002</v>
      </c>
      <c r="H325" s="82">
        <v>0.86034600000000006</v>
      </c>
      <c r="I325" s="82">
        <v>0.95558699999999996</v>
      </c>
      <c r="J325" s="82">
        <v>0.92414499999999999</v>
      </c>
      <c r="K325" s="82">
        <v>0.93979500000000005</v>
      </c>
    </row>
    <row r="326" spans="1:11" ht="15">
      <c r="A326" s="82">
        <v>324</v>
      </c>
      <c r="B326" s="82">
        <v>0.93465299999999996</v>
      </c>
      <c r="C326" s="82">
        <v>0.90968700000000002</v>
      </c>
      <c r="D326" s="82">
        <v>0.96026400000000001</v>
      </c>
      <c r="E326" s="82">
        <v>0.91424399999999995</v>
      </c>
      <c r="F326" s="82">
        <v>0.96504900000000005</v>
      </c>
      <c r="G326" s="82">
        <v>0.92852500000000004</v>
      </c>
      <c r="H326" s="82">
        <v>0.86045199999999999</v>
      </c>
      <c r="I326" s="82">
        <v>0.95559099999999997</v>
      </c>
      <c r="J326" s="82">
        <v>0.92418400000000001</v>
      </c>
      <c r="K326" s="82">
        <v>0.93985799999999997</v>
      </c>
    </row>
    <row r="327" spans="1:11" ht="15">
      <c r="A327" s="82">
        <v>325</v>
      </c>
      <c r="B327" s="82">
        <v>0.93468700000000005</v>
      </c>
      <c r="C327" s="82">
        <v>0.90973999999999999</v>
      </c>
      <c r="D327" s="82">
        <v>0.96026800000000001</v>
      </c>
      <c r="E327" s="82">
        <v>0.91433699999999996</v>
      </c>
      <c r="F327" s="82">
        <v>0.96507500000000002</v>
      </c>
      <c r="G327" s="82">
        <v>0.92857999999999996</v>
      </c>
      <c r="H327" s="82">
        <v>0.860564</v>
      </c>
      <c r="I327" s="82">
        <v>0.95559499999999997</v>
      </c>
      <c r="J327" s="82">
        <v>0.92422099999999996</v>
      </c>
      <c r="K327" s="82">
        <v>0.93992100000000001</v>
      </c>
    </row>
    <row r="328" spans="1:11" ht="15">
      <c r="A328" s="82">
        <v>326</v>
      </c>
      <c r="B328" s="82">
        <v>0.93472699999999997</v>
      </c>
      <c r="C328" s="82">
        <v>0.90980899999999998</v>
      </c>
      <c r="D328" s="82">
        <v>0.96027200000000001</v>
      </c>
      <c r="E328" s="82">
        <v>0.91442900000000005</v>
      </c>
      <c r="F328" s="82">
        <v>0.96509999999999996</v>
      </c>
      <c r="G328" s="82">
        <v>0.92863600000000002</v>
      </c>
      <c r="H328" s="82">
        <v>0.86066900000000002</v>
      </c>
      <c r="I328" s="82">
        <v>0.9556</v>
      </c>
      <c r="J328" s="82">
        <v>0.924261</v>
      </c>
      <c r="K328" s="82">
        <v>0.93998300000000001</v>
      </c>
    </row>
    <row r="329" spans="1:11" ht="15">
      <c r="A329" s="82">
        <v>327</v>
      </c>
      <c r="B329" s="82">
        <v>0.93476400000000004</v>
      </c>
      <c r="C329" s="82">
        <v>0.90986500000000003</v>
      </c>
      <c r="D329" s="82">
        <v>0.96027499999999999</v>
      </c>
      <c r="E329" s="82">
        <v>0.91451400000000005</v>
      </c>
      <c r="F329" s="82">
        <v>0.96512699999999996</v>
      </c>
      <c r="G329" s="82">
        <v>0.92869100000000004</v>
      </c>
      <c r="H329" s="82">
        <v>0.86077999999999999</v>
      </c>
      <c r="I329" s="82">
        <v>0.95560400000000001</v>
      </c>
      <c r="J329" s="82">
        <v>0.92429700000000004</v>
      </c>
      <c r="K329" s="82">
        <v>0.94004699999999997</v>
      </c>
    </row>
    <row r="330" spans="1:11" ht="15">
      <c r="A330" s="82">
        <v>328</v>
      </c>
      <c r="B330" s="82">
        <v>0.93480200000000002</v>
      </c>
      <c r="C330" s="82">
        <v>0.90992200000000001</v>
      </c>
      <c r="D330" s="82">
        <v>0.96027899999999999</v>
      </c>
      <c r="E330" s="82">
        <v>0.91460300000000005</v>
      </c>
      <c r="F330" s="82">
        <v>0.965171</v>
      </c>
      <c r="G330" s="82">
        <v>0.92874000000000001</v>
      </c>
      <c r="H330" s="82">
        <v>0.86088699999999996</v>
      </c>
      <c r="I330" s="82">
        <v>0.95560800000000001</v>
      </c>
      <c r="J330" s="82">
        <v>0.92433600000000005</v>
      </c>
      <c r="K330" s="82">
        <v>0.94011</v>
      </c>
    </row>
    <row r="331" spans="1:11" ht="15">
      <c r="A331" s="82">
        <v>329</v>
      </c>
      <c r="B331" s="82">
        <v>0.93483799999999995</v>
      </c>
      <c r="C331" s="82">
        <v>0.90997300000000003</v>
      </c>
      <c r="D331" s="82">
        <v>0.960283</v>
      </c>
      <c r="E331" s="82">
        <v>0.91469900000000004</v>
      </c>
      <c r="F331" s="82">
        <v>0.96528599999999998</v>
      </c>
      <c r="G331" s="82">
        <v>0.92879500000000004</v>
      </c>
      <c r="H331" s="82">
        <v>0.86098699999999995</v>
      </c>
      <c r="I331" s="82">
        <v>0.95561200000000002</v>
      </c>
      <c r="J331" s="82">
        <v>0.92437599999999998</v>
      </c>
      <c r="K331" s="82">
        <v>0.94017600000000001</v>
      </c>
    </row>
    <row r="332" spans="1:11" ht="15">
      <c r="A332" s="82">
        <v>330</v>
      </c>
      <c r="B332" s="82">
        <v>0.93487299999999995</v>
      </c>
      <c r="C332" s="82">
        <v>0.91003199999999995</v>
      </c>
      <c r="D332" s="82">
        <v>0.960287</v>
      </c>
      <c r="E332" s="82">
        <v>0.91479200000000005</v>
      </c>
      <c r="F332" s="82">
        <v>0.96534200000000003</v>
      </c>
      <c r="G332" s="82">
        <v>0.92885499999999999</v>
      </c>
      <c r="H332" s="82">
        <v>0.86108899999999999</v>
      </c>
      <c r="I332" s="82">
        <v>0.95561600000000002</v>
      </c>
      <c r="J332" s="82">
        <v>0.92441300000000004</v>
      </c>
      <c r="K332" s="82">
        <v>0.94023699999999999</v>
      </c>
    </row>
    <row r="333" spans="1:11" ht="15">
      <c r="A333" s="82">
        <v>331</v>
      </c>
      <c r="B333" s="82">
        <v>0.93490600000000001</v>
      </c>
      <c r="C333" s="82">
        <v>0.91008100000000003</v>
      </c>
      <c r="D333" s="82">
        <v>0.96028999999999998</v>
      </c>
      <c r="E333" s="82">
        <v>0.91489200000000004</v>
      </c>
      <c r="F333" s="82">
        <v>0.96537600000000001</v>
      </c>
      <c r="G333" s="82">
        <v>0.92890899999999998</v>
      </c>
      <c r="H333" s="82">
        <v>0.86119299999999999</v>
      </c>
      <c r="I333" s="82">
        <v>0.95562000000000002</v>
      </c>
      <c r="J333" s="82">
        <v>0.92444999999999999</v>
      </c>
      <c r="K333" s="82">
        <v>0.940303</v>
      </c>
    </row>
    <row r="334" spans="1:11" ht="15">
      <c r="A334" s="82">
        <v>332</v>
      </c>
      <c r="B334" s="82">
        <v>0.93494100000000002</v>
      </c>
      <c r="C334" s="82">
        <v>0.91012999999999999</v>
      </c>
      <c r="D334" s="82">
        <v>0.96029399999999998</v>
      </c>
      <c r="E334" s="82">
        <v>0.91498199999999996</v>
      </c>
      <c r="F334" s="82">
        <v>0.96540099999999995</v>
      </c>
      <c r="G334" s="82">
        <v>0.928956</v>
      </c>
      <c r="H334" s="82">
        <v>0.86129199999999995</v>
      </c>
      <c r="I334" s="82">
        <v>0.95562400000000003</v>
      </c>
      <c r="J334" s="82">
        <v>0.92448799999999998</v>
      </c>
      <c r="K334" s="82">
        <v>0.94036799999999998</v>
      </c>
    </row>
    <row r="335" spans="1:11" ht="15">
      <c r="A335" s="82">
        <v>333</v>
      </c>
      <c r="B335" s="82">
        <v>0.93497399999999997</v>
      </c>
      <c r="C335" s="82">
        <v>0.91018100000000002</v>
      </c>
      <c r="D335" s="82">
        <v>0.96029799999999998</v>
      </c>
      <c r="E335" s="82">
        <v>0.915072</v>
      </c>
      <c r="F335" s="82">
        <v>0.96542499999999998</v>
      </c>
      <c r="G335" s="82">
        <v>0.92901</v>
      </c>
      <c r="H335" s="82">
        <v>0.86140000000000005</v>
      </c>
      <c r="I335" s="82">
        <v>0.95562800000000003</v>
      </c>
      <c r="J335" s="82">
        <v>0.92452699999999999</v>
      </c>
      <c r="K335" s="82">
        <v>0.94044099999999997</v>
      </c>
    </row>
    <row r="336" spans="1:11" ht="15">
      <c r="A336" s="82">
        <v>334</v>
      </c>
      <c r="B336" s="82">
        <v>0.93500799999999995</v>
      </c>
      <c r="C336" s="82">
        <v>0.91023500000000002</v>
      </c>
      <c r="D336" s="82">
        <v>0.96030199999999999</v>
      </c>
      <c r="E336" s="82">
        <v>0.91515899999999994</v>
      </c>
      <c r="F336" s="82">
        <v>0.96544700000000006</v>
      </c>
      <c r="G336" s="82">
        <v>0.92906599999999995</v>
      </c>
      <c r="H336" s="82">
        <v>0.86150899999999997</v>
      </c>
      <c r="I336" s="82">
        <v>0.95563200000000004</v>
      </c>
      <c r="J336" s="82">
        <v>0.92456000000000005</v>
      </c>
      <c r="K336" s="82">
        <v>0.94050900000000004</v>
      </c>
    </row>
    <row r="337" spans="1:11" ht="15">
      <c r="A337" s="82">
        <v>335</v>
      </c>
      <c r="B337" s="82">
        <v>0.93504100000000001</v>
      </c>
      <c r="C337" s="82">
        <v>0.91028600000000004</v>
      </c>
      <c r="D337" s="82">
        <v>0.96030499999999996</v>
      </c>
      <c r="E337" s="82">
        <v>0.91524399999999995</v>
      </c>
      <c r="F337" s="82">
        <v>0.965472</v>
      </c>
      <c r="G337" s="82">
        <v>0.92911699999999997</v>
      </c>
      <c r="H337" s="82">
        <v>0.86160800000000004</v>
      </c>
      <c r="I337" s="82">
        <v>0.95563600000000004</v>
      </c>
      <c r="J337" s="82">
        <v>0.92459599999999997</v>
      </c>
      <c r="K337" s="82">
        <v>0.94058200000000003</v>
      </c>
    </row>
    <row r="338" spans="1:11" ht="15">
      <c r="A338" s="82">
        <v>336</v>
      </c>
      <c r="B338" s="82">
        <v>0.93507399999999996</v>
      </c>
      <c r="C338" s="82">
        <v>0.91033699999999995</v>
      </c>
      <c r="D338" s="82">
        <v>0.96030899999999997</v>
      </c>
      <c r="E338" s="82">
        <v>0.91533500000000001</v>
      </c>
      <c r="F338" s="82">
        <v>0.96551500000000001</v>
      </c>
      <c r="G338" s="82">
        <v>0.92917000000000005</v>
      </c>
      <c r="H338" s="82">
        <v>0.861703</v>
      </c>
      <c r="I338" s="82">
        <v>0.95563900000000002</v>
      </c>
      <c r="J338" s="82">
        <v>0.92463300000000004</v>
      </c>
      <c r="K338" s="82">
        <v>0.94065500000000002</v>
      </c>
    </row>
    <row r="339" spans="1:11" ht="15">
      <c r="A339" s="82">
        <v>337</v>
      </c>
      <c r="B339" s="82">
        <v>0.93511</v>
      </c>
      <c r="C339" s="82">
        <v>0.91039499999999995</v>
      </c>
      <c r="D339" s="82">
        <v>0.96032499999999998</v>
      </c>
      <c r="E339" s="82">
        <v>0.91542999999999997</v>
      </c>
      <c r="F339" s="82">
        <v>0.96564899999999998</v>
      </c>
      <c r="G339" s="82">
        <v>0.92922499999999997</v>
      </c>
      <c r="H339" s="82">
        <v>0.86181300000000005</v>
      </c>
      <c r="I339" s="82">
        <v>0.95566300000000004</v>
      </c>
      <c r="J339" s="82">
        <v>0.92471199999999998</v>
      </c>
      <c r="K339" s="82">
        <v>0.94093099999999996</v>
      </c>
    </row>
    <row r="340" spans="1:11" ht="15">
      <c r="A340" s="82">
        <v>338</v>
      </c>
      <c r="B340" s="82">
        <v>0.93514200000000003</v>
      </c>
      <c r="C340" s="82">
        <v>0.910443</v>
      </c>
      <c r="D340" s="82">
        <v>0.96033100000000005</v>
      </c>
      <c r="E340" s="82">
        <v>0.91552</v>
      </c>
      <c r="F340" s="82">
        <v>0.96570500000000004</v>
      </c>
      <c r="G340" s="82">
        <v>0.92927599999999999</v>
      </c>
      <c r="H340" s="82">
        <v>0.86191200000000001</v>
      </c>
      <c r="I340" s="82">
        <v>0.95567199999999997</v>
      </c>
      <c r="J340" s="82">
        <v>0.92474699999999999</v>
      </c>
      <c r="K340" s="82">
        <v>0.94101100000000004</v>
      </c>
    </row>
    <row r="341" spans="1:11" ht="15">
      <c r="A341" s="82">
        <v>339</v>
      </c>
      <c r="B341" s="82">
        <v>0.93517700000000004</v>
      </c>
      <c r="C341" s="82">
        <v>0.91049500000000005</v>
      </c>
      <c r="D341" s="82">
        <v>0.96033500000000005</v>
      </c>
      <c r="E341" s="82">
        <v>0.91560600000000003</v>
      </c>
      <c r="F341" s="82">
        <v>0.96574000000000004</v>
      </c>
      <c r="G341" s="82">
        <v>0.92932300000000001</v>
      </c>
      <c r="H341" s="82">
        <v>0.86200900000000003</v>
      </c>
      <c r="I341" s="82">
        <v>0.95567599999999997</v>
      </c>
      <c r="J341" s="82">
        <v>0.92478300000000002</v>
      </c>
      <c r="K341" s="82">
        <v>0.94108999999999998</v>
      </c>
    </row>
    <row r="342" spans="1:11" ht="15">
      <c r="A342" s="82">
        <v>340</v>
      </c>
      <c r="B342" s="82">
        <v>0.93521600000000005</v>
      </c>
      <c r="C342" s="82">
        <v>0.91054599999999997</v>
      </c>
      <c r="D342" s="82">
        <v>0.96033900000000005</v>
      </c>
      <c r="E342" s="82">
        <v>0.91568899999999998</v>
      </c>
      <c r="F342" s="82">
        <v>0.96576499999999998</v>
      </c>
      <c r="G342" s="82">
        <v>0.92937800000000004</v>
      </c>
      <c r="H342" s="82">
        <v>0.86211599999999999</v>
      </c>
      <c r="I342" s="82">
        <v>0.955681</v>
      </c>
      <c r="J342" s="82">
        <v>0.92481999999999998</v>
      </c>
      <c r="K342" s="82">
        <v>0.94116599999999995</v>
      </c>
    </row>
    <row r="343" spans="1:11" ht="15">
      <c r="A343" s="82">
        <v>341</v>
      </c>
      <c r="B343" s="82">
        <v>0.93524600000000002</v>
      </c>
      <c r="C343" s="82">
        <v>0.91059999999999997</v>
      </c>
      <c r="D343" s="82">
        <v>0.96034299999999995</v>
      </c>
      <c r="E343" s="82">
        <v>0.91578300000000001</v>
      </c>
      <c r="F343" s="82">
        <v>0.96578799999999998</v>
      </c>
      <c r="G343" s="82">
        <v>0.92942100000000005</v>
      </c>
      <c r="H343" s="82">
        <v>0.86221300000000001</v>
      </c>
      <c r="I343" s="82">
        <v>0.95568500000000001</v>
      </c>
      <c r="J343" s="82">
        <v>0.92485200000000001</v>
      </c>
      <c r="K343" s="82">
        <v>0.94125000000000003</v>
      </c>
    </row>
    <row r="344" spans="1:11" ht="15">
      <c r="A344" s="82">
        <v>342</v>
      </c>
      <c r="B344" s="82">
        <v>0.93528100000000003</v>
      </c>
      <c r="C344" s="82">
        <v>0.91064999999999996</v>
      </c>
      <c r="D344" s="82">
        <v>0.96034600000000003</v>
      </c>
      <c r="E344" s="82">
        <v>0.91587700000000005</v>
      </c>
      <c r="F344" s="82">
        <v>0.96580999999999995</v>
      </c>
      <c r="G344" s="82">
        <v>0.92946499999999999</v>
      </c>
      <c r="H344" s="82">
        <v>0.86230799999999996</v>
      </c>
      <c r="I344" s="82">
        <v>0.95568900000000001</v>
      </c>
      <c r="J344" s="82">
        <v>0.92488899999999996</v>
      </c>
      <c r="K344" s="82">
        <v>0.94132899999999997</v>
      </c>
    </row>
    <row r="345" spans="1:11" ht="15">
      <c r="A345" s="82">
        <v>343</v>
      </c>
      <c r="B345" s="82">
        <v>0.935311</v>
      </c>
      <c r="C345" s="82">
        <v>0.91068899999999997</v>
      </c>
      <c r="D345" s="82">
        <v>0.96035000000000004</v>
      </c>
      <c r="E345" s="82">
        <v>0.91596900000000003</v>
      </c>
      <c r="F345" s="82">
        <v>0.965835</v>
      </c>
      <c r="G345" s="82">
        <v>0.92951499999999998</v>
      </c>
      <c r="H345" s="82">
        <v>0.86240399999999995</v>
      </c>
      <c r="I345" s="82">
        <v>0.95569300000000001</v>
      </c>
      <c r="J345" s="82">
        <v>0.92492099999999999</v>
      </c>
      <c r="K345" s="82">
        <v>0.94141600000000003</v>
      </c>
    </row>
    <row r="346" spans="1:11" ht="15">
      <c r="A346" s="82">
        <v>344</v>
      </c>
      <c r="B346" s="82">
        <v>0.93534399999999995</v>
      </c>
      <c r="C346" s="82">
        <v>0.91073700000000002</v>
      </c>
      <c r="D346" s="82">
        <v>0.96035400000000004</v>
      </c>
      <c r="E346" s="82">
        <v>0.91605700000000001</v>
      </c>
      <c r="F346" s="82">
        <v>0.96587599999999996</v>
      </c>
      <c r="G346" s="82">
        <v>0.92956000000000005</v>
      </c>
      <c r="H346" s="82">
        <v>0.86250199999999999</v>
      </c>
      <c r="I346" s="82">
        <v>0.95569700000000002</v>
      </c>
      <c r="J346" s="82">
        <v>0.92495400000000005</v>
      </c>
      <c r="K346" s="82">
        <v>0.94150900000000004</v>
      </c>
    </row>
    <row r="347" spans="1:11" ht="15">
      <c r="A347" s="82">
        <v>345</v>
      </c>
      <c r="B347" s="82">
        <v>0.93537499999999996</v>
      </c>
      <c r="C347" s="82">
        <v>0.91077300000000005</v>
      </c>
      <c r="D347" s="82">
        <v>0.96035700000000002</v>
      </c>
      <c r="E347" s="82">
        <v>0.91614499999999999</v>
      </c>
      <c r="F347" s="82">
        <v>0.96597599999999995</v>
      </c>
      <c r="G347" s="82">
        <v>0.92960799999999999</v>
      </c>
      <c r="H347" s="82">
        <v>0.86260099999999995</v>
      </c>
      <c r="I347" s="82">
        <v>0.95570100000000002</v>
      </c>
      <c r="J347" s="82">
        <v>0.92498899999999995</v>
      </c>
      <c r="K347" s="82">
        <v>0.94160600000000005</v>
      </c>
    </row>
    <row r="348" spans="1:11" ht="15">
      <c r="A348" s="82">
        <v>346</v>
      </c>
      <c r="B348" s="82">
        <v>0.93540299999999998</v>
      </c>
      <c r="C348" s="82">
        <v>0.91082399999999997</v>
      </c>
      <c r="D348" s="82">
        <v>0.96036100000000002</v>
      </c>
      <c r="E348" s="82">
        <v>0.91623600000000005</v>
      </c>
      <c r="F348" s="82">
        <v>0.96602600000000005</v>
      </c>
      <c r="G348" s="82">
        <v>0.92966099999999996</v>
      </c>
      <c r="H348" s="82">
        <v>0.86269899999999999</v>
      </c>
      <c r="I348" s="82">
        <v>0.95570500000000003</v>
      </c>
      <c r="J348" s="82">
        <v>0.92502200000000001</v>
      </c>
      <c r="K348" s="82">
        <v>0.94170200000000004</v>
      </c>
    </row>
    <row r="349" spans="1:11" ht="15">
      <c r="A349" s="82">
        <v>347</v>
      </c>
      <c r="B349" s="82">
        <v>0.93543200000000004</v>
      </c>
      <c r="C349" s="82">
        <v>0.91087099999999999</v>
      </c>
      <c r="D349" s="82">
        <v>0.960364</v>
      </c>
      <c r="E349" s="82">
        <v>0.91632499999999995</v>
      </c>
      <c r="F349" s="82">
        <v>0.96605700000000005</v>
      </c>
      <c r="G349" s="82">
        <v>0.92971499999999996</v>
      </c>
      <c r="H349" s="82">
        <v>0.86278699999999997</v>
      </c>
      <c r="I349" s="82">
        <v>0.955708</v>
      </c>
      <c r="J349" s="82">
        <v>0.92505700000000002</v>
      </c>
      <c r="K349" s="82">
        <v>0.94180399999999997</v>
      </c>
    </row>
    <row r="350" spans="1:11" ht="15">
      <c r="A350" s="82">
        <v>348</v>
      </c>
      <c r="B350" s="82">
        <v>0.93546200000000002</v>
      </c>
      <c r="C350" s="82">
        <v>0.91091800000000001</v>
      </c>
      <c r="D350" s="82">
        <v>0.960368</v>
      </c>
      <c r="E350" s="82">
        <v>0.91640900000000003</v>
      </c>
      <c r="F350" s="82">
        <v>0.96608000000000005</v>
      </c>
      <c r="G350" s="82">
        <v>0.92976099999999995</v>
      </c>
      <c r="H350" s="82">
        <v>0.86288299999999996</v>
      </c>
      <c r="I350" s="82">
        <v>0.95571200000000001</v>
      </c>
      <c r="J350" s="82">
        <v>0.925091</v>
      </c>
      <c r="K350" s="82">
        <v>0.94190200000000002</v>
      </c>
    </row>
    <row r="351" spans="1:11" ht="15">
      <c r="A351" s="82">
        <v>349</v>
      </c>
      <c r="B351" s="82">
        <v>0.93548900000000001</v>
      </c>
      <c r="C351" s="82">
        <v>0.91096500000000002</v>
      </c>
      <c r="D351" s="82">
        <v>0.96037099999999997</v>
      </c>
      <c r="E351" s="82">
        <v>0.91649700000000001</v>
      </c>
      <c r="F351" s="82">
        <v>0.96610200000000002</v>
      </c>
      <c r="G351" s="82">
        <v>0.92981100000000005</v>
      </c>
      <c r="H351" s="82">
        <v>0.86297599999999997</v>
      </c>
      <c r="I351" s="82">
        <v>0.95571600000000001</v>
      </c>
      <c r="J351" s="82">
        <v>0.92512899999999998</v>
      </c>
      <c r="K351" s="82">
        <v>0.94199699999999997</v>
      </c>
    </row>
    <row r="352" spans="1:11" ht="15">
      <c r="A352" s="82">
        <v>350</v>
      </c>
      <c r="B352" s="82">
        <v>0.93551899999999999</v>
      </c>
      <c r="C352" s="82">
        <v>0.91101200000000004</v>
      </c>
      <c r="D352" s="82">
        <v>0.96037499999999998</v>
      </c>
      <c r="E352" s="82">
        <v>0.91658300000000004</v>
      </c>
      <c r="F352" s="82">
        <v>0.96612200000000004</v>
      </c>
      <c r="G352" s="82">
        <v>0.92986400000000002</v>
      </c>
      <c r="H352" s="82">
        <v>0.86307199999999995</v>
      </c>
      <c r="I352" s="82">
        <v>0.95571899999999999</v>
      </c>
      <c r="J352" s="82">
        <v>0.92516299999999996</v>
      </c>
      <c r="K352" s="82">
        <v>0.94210000000000005</v>
      </c>
    </row>
    <row r="353" spans="1:11" ht="15">
      <c r="A353" s="82">
        <v>351</v>
      </c>
      <c r="B353" s="82">
        <v>0.93554800000000005</v>
      </c>
      <c r="C353" s="82">
        <v>0.91105499999999995</v>
      </c>
      <c r="D353" s="82">
        <v>0.96037899999999998</v>
      </c>
      <c r="E353" s="82">
        <v>0.91666599999999998</v>
      </c>
      <c r="F353" s="82">
        <v>0.96614599999999995</v>
      </c>
      <c r="G353" s="82">
        <v>0.92990700000000004</v>
      </c>
      <c r="H353" s="82">
        <v>0.86316899999999996</v>
      </c>
      <c r="I353" s="82">
        <v>0.95572299999999999</v>
      </c>
      <c r="J353" s="82">
        <v>0.92519799999999996</v>
      </c>
      <c r="K353" s="82">
        <v>0.94221100000000002</v>
      </c>
    </row>
    <row r="354" spans="1:11" ht="15">
      <c r="A354" s="82">
        <v>352</v>
      </c>
      <c r="B354" s="82">
        <v>0.93557800000000002</v>
      </c>
      <c r="C354" s="82">
        <v>0.91110500000000005</v>
      </c>
      <c r="D354" s="82">
        <v>0.96038199999999996</v>
      </c>
      <c r="E354" s="82">
        <v>0.91674599999999995</v>
      </c>
      <c r="F354" s="82">
        <v>0.96618400000000004</v>
      </c>
      <c r="G354" s="82">
        <v>0.92994600000000005</v>
      </c>
      <c r="H354" s="82">
        <v>0.86326499999999995</v>
      </c>
      <c r="I354" s="82">
        <v>0.95572599999999996</v>
      </c>
      <c r="J354" s="82">
        <v>0.92523299999999997</v>
      </c>
      <c r="K354" s="82">
        <v>0.94232199999999999</v>
      </c>
    </row>
    <row r="355" spans="1:11" ht="15">
      <c r="A355" s="82">
        <v>353</v>
      </c>
      <c r="B355" s="82">
        <v>0.935612</v>
      </c>
      <c r="C355" s="82">
        <v>0.91115199999999996</v>
      </c>
      <c r="D355" s="82">
        <v>0.96039799999999997</v>
      </c>
      <c r="E355" s="82">
        <v>0.91684299999999996</v>
      </c>
      <c r="F355" s="82">
        <v>0.96630199999999999</v>
      </c>
      <c r="G355" s="82">
        <v>0.92999299999999996</v>
      </c>
      <c r="H355" s="82">
        <v>0.86337299999999995</v>
      </c>
      <c r="I355" s="82">
        <v>0.95574899999999996</v>
      </c>
      <c r="J355" s="82">
        <v>0.92530699999999999</v>
      </c>
      <c r="K355" s="82">
        <v>0.94262500000000005</v>
      </c>
    </row>
    <row r="356" spans="1:11" ht="15">
      <c r="A356" s="82">
        <v>354</v>
      </c>
      <c r="B356" s="82">
        <v>0.93564099999999994</v>
      </c>
      <c r="C356" s="82">
        <v>0.91120599999999996</v>
      </c>
      <c r="D356" s="82">
        <v>0.96040300000000001</v>
      </c>
      <c r="E356" s="82">
        <v>0.916933</v>
      </c>
      <c r="F356" s="82">
        <v>0.96635400000000005</v>
      </c>
      <c r="G356" s="82">
        <v>0.930037</v>
      </c>
      <c r="H356" s="82">
        <v>0.86346400000000001</v>
      </c>
      <c r="I356" s="82">
        <v>0.95575600000000005</v>
      </c>
      <c r="J356" s="82">
        <v>0.92534400000000006</v>
      </c>
      <c r="K356" s="82">
        <v>0.94274599999999997</v>
      </c>
    </row>
    <row r="357" spans="1:11" ht="15">
      <c r="A357" s="82">
        <v>355</v>
      </c>
      <c r="B357" s="82">
        <v>0.93567100000000003</v>
      </c>
      <c r="C357" s="82">
        <v>0.91124499999999997</v>
      </c>
      <c r="D357" s="82">
        <v>0.96040700000000001</v>
      </c>
      <c r="E357" s="82">
        <v>0.91701600000000005</v>
      </c>
      <c r="F357" s="82">
        <v>0.96638500000000005</v>
      </c>
      <c r="G357" s="82">
        <v>0.93008100000000005</v>
      </c>
      <c r="H357" s="82">
        <v>0.86356299999999997</v>
      </c>
      <c r="I357" s="82">
        <v>0.95576099999999997</v>
      </c>
      <c r="J357" s="82">
        <v>0.92537700000000001</v>
      </c>
      <c r="K357" s="82">
        <v>0.94287299999999996</v>
      </c>
    </row>
    <row r="358" spans="1:11" ht="15">
      <c r="A358" s="82">
        <v>356</v>
      </c>
      <c r="B358" s="82">
        <v>0.93569999999999998</v>
      </c>
      <c r="C358" s="82">
        <v>0.91129499999999997</v>
      </c>
      <c r="D358" s="82">
        <v>0.96041100000000001</v>
      </c>
      <c r="E358" s="82">
        <v>0.91709499999999999</v>
      </c>
      <c r="F358" s="82">
        <v>0.96640800000000004</v>
      </c>
      <c r="G358" s="82">
        <v>0.93013000000000001</v>
      </c>
      <c r="H358" s="82">
        <v>0.86365400000000003</v>
      </c>
      <c r="I358" s="82">
        <v>0.95576499999999998</v>
      </c>
      <c r="J358" s="82">
        <v>0.92540999999999995</v>
      </c>
      <c r="K358" s="82">
        <v>0.942998</v>
      </c>
    </row>
    <row r="359" spans="1:11" ht="15">
      <c r="A359" s="82">
        <v>357</v>
      </c>
      <c r="B359" s="82">
        <v>0.93573099999999998</v>
      </c>
      <c r="C359" s="82">
        <v>0.91134199999999999</v>
      </c>
      <c r="D359" s="82">
        <v>0.96041500000000002</v>
      </c>
      <c r="E359" s="82">
        <v>0.91718</v>
      </c>
      <c r="F359" s="82">
        <v>0.96642899999999998</v>
      </c>
      <c r="G359" s="82">
        <v>0.93017899999999998</v>
      </c>
      <c r="H359" s="82">
        <v>0.86374300000000004</v>
      </c>
      <c r="I359" s="82">
        <v>0.95576899999999998</v>
      </c>
      <c r="J359" s="82">
        <v>0.92544000000000004</v>
      </c>
      <c r="K359" s="82">
        <v>0.94312600000000002</v>
      </c>
    </row>
    <row r="360" spans="1:11" ht="15">
      <c r="A360" s="82">
        <v>358</v>
      </c>
      <c r="B360" s="82">
        <v>0.93576199999999998</v>
      </c>
      <c r="C360" s="82">
        <v>0.91141000000000005</v>
      </c>
      <c r="D360" s="82">
        <v>0.96041799999999999</v>
      </c>
      <c r="E360" s="82">
        <v>0.91727199999999998</v>
      </c>
      <c r="F360" s="82">
        <v>0.96645000000000003</v>
      </c>
      <c r="G360" s="82">
        <v>0.930226</v>
      </c>
      <c r="H360" s="82">
        <v>0.86382999999999999</v>
      </c>
      <c r="I360" s="82">
        <v>0.95577199999999995</v>
      </c>
      <c r="J360" s="82">
        <v>0.92547299999999999</v>
      </c>
      <c r="K360" s="82">
        <v>0.94326299999999996</v>
      </c>
    </row>
    <row r="361" spans="1:11" ht="15">
      <c r="A361" s="82">
        <v>359</v>
      </c>
      <c r="B361" s="82">
        <v>0.93579599999999996</v>
      </c>
      <c r="C361" s="82">
        <v>0.91145799999999999</v>
      </c>
      <c r="D361" s="82">
        <v>0.96042099999999997</v>
      </c>
      <c r="E361" s="82">
        <v>0.91735699999999998</v>
      </c>
      <c r="F361" s="82">
        <v>0.96647300000000003</v>
      </c>
      <c r="G361" s="82">
        <v>0.93026900000000001</v>
      </c>
      <c r="H361" s="82">
        <v>0.86391399999999996</v>
      </c>
      <c r="I361" s="82">
        <v>0.95577599999999996</v>
      </c>
      <c r="J361" s="82">
        <v>0.92550699999999997</v>
      </c>
      <c r="K361" s="82">
        <v>0.94339899999999999</v>
      </c>
    </row>
    <row r="362" spans="1:11" ht="15">
      <c r="A362" s="82">
        <v>360</v>
      </c>
      <c r="B362" s="82">
        <v>0.93582399999999999</v>
      </c>
      <c r="C362" s="82">
        <v>0.91150799999999998</v>
      </c>
      <c r="D362" s="82">
        <v>0.96042499999999997</v>
      </c>
      <c r="E362" s="82">
        <v>0.91744400000000004</v>
      </c>
      <c r="F362" s="82">
        <v>0.96650999999999998</v>
      </c>
      <c r="G362" s="82">
        <v>0.930311</v>
      </c>
      <c r="H362" s="82">
        <v>0.86399899999999996</v>
      </c>
      <c r="I362" s="82">
        <v>0.95577999999999996</v>
      </c>
      <c r="J362" s="82">
        <v>0.92554199999999998</v>
      </c>
      <c r="K362" s="82">
        <v>0.94353200000000004</v>
      </c>
    </row>
    <row r="363" spans="1:11" ht="15">
      <c r="A363" s="82">
        <v>361</v>
      </c>
      <c r="B363" s="82">
        <v>0.93585499999999999</v>
      </c>
      <c r="C363" s="82">
        <v>0.91155799999999998</v>
      </c>
      <c r="D363" s="82">
        <v>0.96042799999999995</v>
      </c>
      <c r="E363" s="82">
        <v>0.91752299999999998</v>
      </c>
      <c r="F363" s="82">
        <v>0.96659899999999999</v>
      </c>
      <c r="G363" s="82">
        <v>0.93035800000000002</v>
      </c>
      <c r="H363" s="82">
        <v>0.86408799999999997</v>
      </c>
      <c r="I363" s="82">
        <v>0.95578399999999997</v>
      </c>
      <c r="J363" s="82">
        <v>0.92557599999999995</v>
      </c>
      <c r="K363" s="82">
        <v>0.94367500000000004</v>
      </c>
    </row>
    <row r="364" spans="1:11" ht="15">
      <c r="A364" s="82">
        <v>362</v>
      </c>
      <c r="B364" s="82">
        <v>0.935886</v>
      </c>
      <c r="C364" s="82">
        <v>0.91161700000000001</v>
      </c>
      <c r="D364" s="82">
        <v>0.96043199999999995</v>
      </c>
      <c r="E364" s="82">
        <v>0.91759400000000002</v>
      </c>
      <c r="F364" s="82">
        <v>0.96664499999999998</v>
      </c>
      <c r="G364" s="82">
        <v>0.93040599999999996</v>
      </c>
      <c r="H364" s="82">
        <v>0.86416999999999999</v>
      </c>
      <c r="I364" s="82">
        <v>0.95578700000000005</v>
      </c>
      <c r="J364" s="82">
        <v>0.92560799999999999</v>
      </c>
      <c r="K364" s="82">
        <v>0.94382200000000005</v>
      </c>
    </row>
    <row r="365" spans="1:11" ht="15">
      <c r="A365" s="82">
        <v>363</v>
      </c>
      <c r="B365" s="82">
        <v>0.93591400000000002</v>
      </c>
      <c r="C365" s="82">
        <v>0.91165499999999999</v>
      </c>
      <c r="D365" s="82">
        <v>0.96043500000000004</v>
      </c>
      <c r="E365" s="82">
        <v>0.91767900000000002</v>
      </c>
      <c r="F365" s="82">
        <v>0.966673</v>
      </c>
      <c r="G365" s="82">
        <v>0.93045299999999997</v>
      </c>
      <c r="H365" s="82">
        <v>0.86425099999999999</v>
      </c>
      <c r="I365" s="82">
        <v>0.95579099999999995</v>
      </c>
      <c r="J365" s="82">
        <v>0.92564000000000002</v>
      </c>
      <c r="K365" s="82">
        <v>0.94395799999999996</v>
      </c>
    </row>
    <row r="366" spans="1:11" ht="15">
      <c r="A366" s="82">
        <v>364</v>
      </c>
      <c r="B366" s="82">
        <v>0.93594299999999997</v>
      </c>
      <c r="C366" s="82">
        <v>0.91171500000000005</v>
      </c>
      <c r="D366" s="82">
        <v>0.96043800000000001</v>
      </c>
      <c r="E366" s="82">
        <v>0.91775700000000004</v>
      </c>
      <c r="F366" s="82">
        <v>0.96669400000000005</v>
      </c>
      <c r="G366" s="82">
        <v>0.93050299999999997</v>
      </c>
      <c r="H366" s="82">
        <v>0.86433099999999996</v>
      </c>
      <c r="I366" s="82">
        <v>0.95579499999999995</v>
      </c>
      <c r="J366" s="82">
        <v>0.92567299999999997</v>
      </c>
      <c r="K366" s="82">
        <v>0.94410300000000003</v>
      </c>
    </row>
    <row r="367" spans="1:11" ht="15">
      <c r="A367" s="82">
        <v>365</v>
      </c>
      <c r="B367" s="82">
        <v>0.935971</v>
      </c>
      <c r="C367" s="82">
        <v>0.91175700000000004</v>
      </c>
      <c r="D367" s="82">
        <v>0.96044099999999999</v>
      </c>
      <c r="E367" s="82">
        <v>0.91783899999999996</v>
      </c>
      <c r="F367" s="82">
        <v>0.96671399999999996</v>
      </c>
      <c r="G367" s="82">
        <v>0.93054400000000004</v>
      </c>
      <c r="H367" s="82">
        <v>0.86441199999999996</v>
      </c>
      <c r="I367" s="82">
        <v>0.95579800000000004</v>
      </c>
      <c r="J367" s="82">
        <v>0.92570399999999997</v>
      </c>
      <c r="K367" s="82">
        <v>0.94424600000000003</v>
      </c>
    </row>
    <row r="368" spans="1:11" ht="15">
      <c r="A368" s="82">
        <v>366</v>
      </c>
      <c r="B368" s="82">
        <v>0.93600099999999997</v>
      </c>
      <c r="C368" s="82">
        <v>0.91180899999999998</v>
      </c>
      <c r="D368" s="82">
        <v>0.96044499999999999</v>
      </c>
      <c r="E368" s="82">
        <v>0.91792099999999999</v>
      </c>
      <c r="F368" s="82">
        <v>0.96673299999999995</v>
      </c>
      <c r="G368" s="82">
        <v>0.93058799999999997</v>
      </c>
      <c r="H368" s="82">
        <v>0.86448800000000003</v>
      </c>
      <c r="I368" s="82">
        <v>0.95580100000000001</v>
      </c>
      <c r="J368" s="82">
        <v>0.92573499999999997</v>
      </c>
      <c r="K368" s="82">
        <v>0.94438699999999998</v>
      </c>
    </row>
    <row r="369" spans="1:11" ht="15">
      <c r="A369" s="82">
        <v>367</v>
      </c>
      <c r="B369" s="82">
        <v>0.936029</v>
      </c>
      <c r="C369" s="82">
        <v>0.91185899999999998</v>
      </c>
      <c r="D369" s="82">
        <v>0.96044799999999997</v>
      </c>
      <c r="E369" s="82">
        <v>0.91800400000000004</v>
      </c>
      <c r="F369" s="82">
        <v>0.966754</v>
      </c>
      <c r="G369" s="82">
        <v>0.93063600000000002</v>
      </c>
      <c r="H369" s="82">
        <v>0.86457200000000001</v>
      </c>
      <c r="I369" s="82">
        <v>0.95580500000000002</v>
      </c>
      <c r="J369" s="82">
        <v>0.92576700000000001</v>
      </c>
      <c r="K369" s="82">
        <v>0.94454099999999996</v>
      </c>
    </row>
    <row r="370" spans="1:11" ht="15">
      <c r="A370" s="82">
        <v>368</v>
      </c>
      <c r="B370" s="82">
        <v>0.93605899999999997</v>
      </c>
      <c r="C370" s="82">
        <v>0.91191299999999997</v>
      </c>
      <c r="D370" s="82">
        <v>0.96045100000000005</v>
      </c>
      <c r="E370" s="82">
        <v>0.91808299999999998</v>
      </c>
      <c r="F370" s="82">
        <v>0.96678900000000001</v>
      </c>
      <c r="G370" s="82">
        <v>0.93067699999999998</v>
      </c>
      <c r="H370" s="82">
        <v>0.86464799999999997</v>
      </c>
      <c r="I370" s="82">
        <v>0.95580799999999999</v>
      </c>
      <c r="J370" s="82">
        <v>0.92579900000000004</v>
      </c>
      <c r="K370" s="82">
        <v>0.94468700000000005</v>
      </c>
    </row>
    <row r="371" spans="1:11" ht="15">
      <c r="A371" s="82">
        <v>369</v>
      </c>
      <c r="B371" s="82">
        <v>0.93609399999999998</v>
      </c>
      <c r="C371" s="82">
        <v>0.91195999999999999</v>
      </c>
      <c r="D371" s="82">
        <v>0.96046699999999996</v>
      </c>
      <c r="E371" s="82">
        <v>0.91817800000000005</v>
      </c>
      <c r="F371" s="82">
        <v>0.966893</v>
      </c>
      <c r="G371" s="82">
        <v>0.93072299999999997</v>
      </c>
      <c r="H371" s="82">
        <v>0.86473299999999997</v>
      </c>
      <c r="I371" s="82">
        <v>0.95582999999999996</v>
      </c>
      <c r="J371" s="82">
        <v>0.925867</v>
      </c>
      <c r="K371" s="82">
        <v>0.94499100000000003</v>
      </c>
    </row>
    <row r="372" spans="1:11" ht="15">
      <c r="A372" s="82">
        <v>370</v>
      </c>
      <c r="B372" s="82">
        <v>0.93612300000000004</v>
      </c>
      <c r="C372" s="82">
        <v>0.91200899999999996</v>
      </c>
      <c r="D372" s="82">
        <v>0.96047199999999999</v>
      </c>
      <c r="E372" s="82">
        <v>0.91825000000000001</v>
      </c>
      <c r="F372" s="82">
        <v>0.96694000000000002</v>
      </c>
      <c r="G372" s="82">
        <v>0.93077399999999999</v>
      </c>
      <c r="H372" s="82">
        <v>0.86481200000000003</v>
      </c>
      <c r="I372" s="82">
        <v>0.95583799999999997</v>
      </c>
      <c r="J372" s="82">
        <v>0.925898</v>
      </c>
      <c r="K372" s="82">
        <v>0.94514299999999996</v>
      </c>
    </row>
    <row r="373" spans="1:11" ht="15">
      <c r="A373" s="82">
        <v>371</v>
      </c>
      <c r="B373" s="82">
        <v>0.93614900000000001</v>
      </c>
      <c r="C373" s="82">
        <v>0.91204700000000005</v>
      </c>
      <c r="D373" s="82">
        <v>0.96047499999999997</v>
      </c>
      <c r="E373" s="82">
        <v>0.91833100000000001</v>
      </c>
      <c r="F373" s="82">
        <v>0.96696800000000005</v>
      </c>
      <c r="G373" s="82">
        <v>0.93082399999999998</v>
      </c>
      <c r="H373" s="82">
        <v>0.86488500000000001</v>
      </c>
      <c r="I373" s="82">
        <v>0.95584199999999997</v>
      </c>
      <c r="J373" s="82">
        <v>0.92592699999999994</v>
      </c>
      <c r="K373" s="82">
        <v>0.94529799999999997</v>
      </c>
    </row>
    <row r="374" spans="1:11" ht="15">
      <c r="A374" s="82">
        <v>372</v>
      </c>
      <c r="B374" s="82">
        <v>0.93617799999999995</v>
      </c>
      <c r="C374" s="82">
        <v>0.91209099999999999</v>
      </c>
      <c r="D374" s="82">
        <v>0.96047899999999997</v>
      </c>
      <c r="E374" s="82">
        <v>0.91840999999999995</v>
      </c>
      <c r="F374" s="82">
        <v>0.96698899999999999</v>
      </c>
      <c r="G374" s="82">
        <v>0.93087600000000004</v>
      </c>
      <c r="H374" s="82">
        <v>0.86496399999999996</v>
      </c>
      <c r="I374" s="82">
        <v>0.95584599999999997</v>
      </c>
      <c r="J374" s="82">
        <v>0.925956</v>
      </c>
      <c r="K374" s="82">
        <v>0.94543999999999995</v>
      </c>
    </row>
    <row r="375" spans="1:11" ht="15">
      <c r="A375" s="82">
        <v>373</v>
      </c>
      <c r="B375" s="82">
        <v>0.93620599999999998</v>
      </c>
      <c r="C375" s="82">
        <v>0.91214799999999996</v>
      </c>
      <c r="D375" s="82">
        <v>0.96048199999999995</v>
      </c>
      <c r="E375" s="82">
        <v>0.918485</v>
      </c>
      <c r="F375" s="82">
        <v>0.96700900000000001</v>
      </c>
      <c r="G375" s="82">
        <v>0.93092699999999995</v>
      </c>
      <c r="H375" s="82">
        <v>0.86503799999999997</v>
      </c>
      <c r="I375" s="82">
        <v>0.95584999999999998</v>
      </c>
      <c r="J375" s="82">
        <v>0.925983</v>
      </c>
      <c r="K375" s="82">
        <v>0.94559400000000005</v>
      </c>
    </row>
    <row r="376" spans="1:11" ht="15">
      <c r="A376" s="82">
        <v>374</v>
      </c>
      <c r="B376" s="82">
        <v>0.93623199999999995</v>
      </c>
      <c r="C376" s="82">
        <v>0.91219799999999995</v>
      </c>
      <c r="D376" s="82">
        <v>0.96048500000000003</v>
      </c>
      <c r="E376" s="82">
        <v>0.91856099999999996</v>
      </c>
      <c r="F376" s="82">
        <v>0.96702699999999997</v>
      </c>
      <c r="G376" s="82">
        <v>0.93097399999999997</v>
      </c>
      <c r="H376" s="82">
        <v>0.86511300000000002</v>
      </c>
      <c r="I376" s="82">
        <v>0.95585299999999995</v>
      </c>
      <c r="J376" s="82">
        <v>0.92601199999999995</v>
      </c>
      <c r="K376" s="82">
        <v>0.94573799999999997</v>
      </c>
    </row>
    <row r="377" spans="1:11" ht="15">
      <c r="A377" s="82">
        <v>375</v>
      </c>
      <c r="B377" s="82">
        <v>0.93625899999999995</v>
      </c>
      <c r="C377" s="82">
        <v>0.91225000000000001</v>
      </c>
      <c r="D377" s="82">
        <v>0.96048800000000001</v>
      </c>
      <c r="E377" s="82">
        <v>0.918632</v>
      </c>
      <c r="F377" s="82">
        <v>0.96704800000000002</v>
      </c>
      <c r="G377" s="82">
        <v>0.93102099999999999</v>
      </c>
      <c r="H377" s="82">
        <v>0.86518799999999996</v>
      </c>
      <c r="I377" s="82">
        <v>0.95585699999999996</v>
      </c>
      <c r="J377" s="82">
        <v>0.926041</v>
      </c>
      <c r="K377" s="82">
        <v>0.94589100000000004</v>
      </c>
    </row>
    <row r="378" spans="1:11" ht="15">
      <c r="A378" s="82">
        <v>376</v>
      </c>
      <c r="B378" s="82">
        <v>0.93628800000000001</v>
      </c>
      <c r="C378" s="82">
        <v>0.91230599999999995</v>
      </c>
      <c r="D378" s="82">
        <v>0.96049099999999998</v>
      </c>
      <c r="E378" s="82">
        <v>0.91870600000000002</v>
      </c>
      <c r="F378" s="82">
        <v>0.96708099999999997</v>
      </c>
      <c r="G378" s="82">
        <v>0.931064</v>
      </c>
      <c r="H378" s="82">
        <v>0.86525799999999997</v>
      </c>
      <c r="I378" s="82">
        <v>0.95586099999999996</v>
      </c>
      <c r="J378" s="82">
        <v>0.92606999999999995</v>
      </c>
      <c r="K378" s="82">
        <v>0.94603700000000002</v>
      </c>
    </row>
    <row r="379" spans="1:11" ht="15">
      <c r="A379" s="82">
        <v>377</v>
      </c>
      <c r="B379" s="82">
        <v>0.93631299999999995</v>
      </c>
      <c r="C379" s="82">
        <v>0.91234800000000005</v>
      </c>
      <c r="D379" s="82">
        <v>0.96049499999999999</v>
      </c>
      <c r="E379" s="82">
        <v>0.91877399999999998</v>
      </c>
      <c r="F379" s="82">
        <v>0.96716100000000005</v>
      </c>
      <c r="G379" s="82">
        <v>0.931114</v>
      </c>
      <c r="H379" s="82">
        <v>0.86533099999999996</v>
      </c>
      <c r="I379" s="82">
        <v>0.95586400000000005</v>
      </c>
      <c r="J379" s="82">
        <v>0.92609799999999998</v>
      </c>
      <c r="K379" s="82">
        <v>0.946187</v>
      </c>
    </row>
    <row r="380" spans="1:11" ht="15">
      <c r="A380" s="82">
        <v>378</v>
      </c>
      <c r="B380" s="82">
        <v>0.936338</v>
      </c>
      <c r="C380" s="82">
        <v>0.91240100000000002</v>
      </c>
      <c r="D380" s="82">
        <v>0.96049799999999996</v>
      </c>
      <c r="E380" s="82">
        <v>0.91885600000000001</v>
      </c>
      <c r="F380" s="82">
        <v>0.96720300000000003</v>
      </c>
      <c r="G380" s="82">
        <v>0.93116100000000002</v>
      </c>
      <c r="H380" s="82">
        <v>0.86540099999999998</v>
      </c>
      <c r="I380" s="82">
        <v>0.95586700000000002</v>
      </c>
      <c r="J380" s="82">
        <v>0.92612799999999995</v>
      </c>
      <c r="K380" s="82">
        <v>0.94633800000000001</v>
      </c>
    </row>
    <row r="381" spans="1:11" ht="15">
      <c r="A381" s="82">
        <v>379</v>
      </c>
      <c r="B381" s="82">
        <v>0.93636699999999995</v>
      </c>
      <c r="C381" s="82">
        <v>0.91244099999999995</v>
      </c>
      <c r="D381" s="82">
        <v>0.96050100000000005</v>
      </c>
      <c r="E381" s="82">
        <v>0.91893400000000003</v>
      </c>
      <c r="F381" s="82">
        <v>0.96722799999999998</v>
      </c>
      <c r="G381" s="82">
        <v>0.93120199999999997</v>
      </c>
      <c r="H381" s="82">
        <v>0.86546699999999999</v>
      </c>
      <c r="I381" s="82">
        <v>0.95587100000000003</v>
      </c>
      <c r="J381" s="82">
        <v>0.92615700000000001</v>
      </c>
      <c r="K381" s="82">
        <v>0.94650299999999998</v>
      </c>
    </row>
    <row r="382" spans="1:11" ht="15">
      <c r="A382" s="82">
        <v>380</v>
      </c>
      <c r="B382" s="82">
        <v>0.93639399999999995</v>
      </c>
      <c r="C382" s="82">
        <v>0.91248499999999999</v>
      </c>
      <c r="D382" s="82">
        <v>0.96050500000000005</v>
      </c>
      <c r="E382" s="82">
        <v>0.91901100000000002</v>
      </c>
      <c r="F382" s="82">
        <v>0.967248</v>
      </c>
      <c r="G382" s="82">
        <v>0.93124399999999996</v>
      </c>
      <c r="H382" s="82">
        <v>0.865537</v>
      </c>
      <c r="I382" s="82">
        <v>0.955874</v>
      </c>
      <c r="J382" s="82">
        <v>0.92618599999999995</v>
      </c>
      <c r="K382" s="82">
        <v>0.94665500000000002</v>
      </c>
    </row>
    <row r="383" spans="1:11" ht="15">
      <c r="A383" s="82">
        <v>381</v>
      </c>
      <c r="B383" s="82">
        <v>0.93642199999999998</v>
      </c>
      <c r="C383" s="82">
        <v>0.91253300000000004</v>
      </c>
      <c r="D383" s="82">
        <v>0.96050800000000003</v>
      </c>
      <c r="E383" s="82">
        <v>0.91908900000000004</v>
      </c>
      <c r="F383" s="82">
        <v>0.96726599999999996</v>
      </c>
      <c r="G383" s="82">
        <v>0.93128900000000003</v>
      </c>
      <c r="H383" s="82">
        <v>0.86560400000000004</v>
      </c>
      <c r="I383" s="82">
        <v>0.95587699999999998</v>
      </c>
      <c r="J383" s="82">
        <v>0.92621600000000004</v>
      </c>
      <c r="K383" s="82">
        <v>0.94680500000000001</v>
      </c>
    </row>
    <row r="384" spans="1:11" ht="15">
      <c r="A384" s="82">
        <v>382</v>
      </c>
      <c r="B384" s="82">
        <v>0.936446</v>
      </c>
      <c r="C384" s="82">
        <v>0.91257100000000002</v>
      </c>
      <c r="D384" s="82">
        <v>0.960511</v>
      </c>
      <c r="E384" s="82">
        <v>0.91915800000000003</v>
      </c>
      <c r="F384" s="82">
        <v>0.96728400000000003</v>
      </c>
      <c r="G384" s="82">
        <v>0.93133699999999997</v>
      </c>
      <c r="H384" s="82">
        <v>0.86567000000000005</v>
      </c>
      <c r="I384" s="82">
        <v>0.95587999999999995</v>
      </c>
      <c r="J384" s="82">
        <v>0.92624300000000004</v>
      </c>
      <c r="K384" s="82">
        <v>0.94696400000000003</v>
      </c>
    </row>
    <row r="385" spans="1:11" ht="15">
      <c r="A385" s="82">
        <v>383</v>
      </c>
      <c r="B385" s="82">
        <v>0.93647199999999997</v>
      </c>
      <c r="C385" s="82">
        <v>0.912609</v>
      </c>
      <c r="D385" s="82">
        <v>0.96051399999999998</v>
      </c>
      <c r="E385" s="82">
        <v>0.91922999999999999</v>
      </c>
      <c r="F385" s="82">
        <v>0.96730300000000002</v>
      </c>
      <c r="G385" s="82">
        <v>0.93138600000000005</v>
      </c>
      <c r="H385" s="82">
        <v>0.86573599999999995</v>
      </c>
      <c r="I385" s="82">
        <v>0.95588399999999996</v>
      </c>
      <c r="J385" s="82">
        <v>0.92627199999999998</v>
      </c>
      <c r="K385" s="82">
        <v>0.94712099999999999</v>
      </c>
    </row>
    <row r="386" spans="1:11" ht="15">
      <c r="A386" s="82">
        <v>384</v>
      </c>
      <c r="B386" s="82">
        <v>0.93649499999999997</v>
      </c>
      <c r="C386" s="82">
        <v>0.91265600000000002</v>
      </c>
      <c r="D386" s="82">
        <v>0.96051699999999995</v>
      </c>
      <c r="E386" s="82">
        <v>0.91930199999999995</v>
      </c>
      <c r="F386" s="82">
        <v>0.96733499999999994</v>
      </c>
      <c r="G386" s="82">
        <v>0.93143200000000004</v>
      </c>
      <c r="H386" s="82">
        <v>0.86580199999999996</v>
      </c>
      <c r="I386" s="82">
        <v>0.95588700000000004</v>
      </c>
      <c r="J386" s="82">
        <v>0.92630100000000004</v>
      </c>
      <c r="K386" s="82">
        <v>0.94727600000000001</v>
      </c>
    </row>
    <row r="387" spans="1:11" ht="15">
      <c r="A387" s="82">
        <v>385</v>
      </c>
      <c r="B387" s="82">
        <v>0.93652500000000005</v>
      </c>
      <c r="C387" s="82">
        <v>0.91271100000000005</v>
      </c>
      <c r="D387" s="82">
        <v>0.96053200000000005</v>
      </c>
      <c r="E387" s="82">
        <v>0.91938600000000004</v>
      </c>
      <c r="F387" s="82">
        <v>0.96742799999999995</v>
      </c>
      <c r="G387" s="82">
        <v>0.931477</v>
      </c>
      <c r="H387" s="82">
        <v>0.86587599999999998</v>
      </c>
      <c r="I387" s="82">
        <v>0.95590900000000001</v>
      </c>
      <c r="J387" s="82">
        <v>0.92636399999999997</v>
      </c>
      <c r="K387" s="82">
        <v>0.94757499999999995</v>
      </c>
    </row>
    <row r="388" spans="1:11" ht="15">
      <c r="A388" s="82">
        <v>386</v>
      </c>
      <c r="B388" s="82">
        <v>0.93655100000000002</v>
      </c>
      <c r="C388" s="82">
        <v>0.91275600000000001</v>
      </c>
      <c r="D388" s="82">
        <v>0.96053699999999997</v>
      </c>
      <c r="E388" s="82">
        <v>0.91945600000000005</v>
      </c>
      <c r="F388" s="82">
        <v>0.96747000000000005</v>
      </c>
      <c r="G388" s="82">
        <v>0.93152400000000002</v>
      </c>
      <c r="H388" s="82">
        <v>0.86594899999999997</v>
      </c>
      <c r="I388" s="82">
        <v>0.95591700000000002</v>
      </c>
      <c r="J388" s="82">
        <v>0.92639300000000002</v>
      </c>
      <c r="K388" s="82">
        <v>0.94772900000000004</v>
      </c>
    </row>
    <row r="389" spans="1:11" ht="15">
      <c r="A389" s="82">
        <v>387</v>
      </c>
      <c r="B389" s="82">
        <v>0.93657800000000002</v>
      </c>
      <c r="C389" s="82">
        <v>0.91280700000000004</v>
      </c>
      <c r="D389" s="82">
        <v>0.96054099999999998</v>
      </c>
      <c r="E389" s="82">
        <v>0.91952400000000001</v>
      </c>
      <c r="F389" s="82">
        <v>0.96749600000000002</v>
      </c>
      <c r="G389" s="82">
        <v>0.93156799999999995</v>
      </c>
      <c r="H389" s="82">
        <v>0.86601099999999998</v>
      </c>
      <c r="I389" s="82">
        <v>0.95592100000000002</v>
      </c>
      <c r="J389" s="82">
        <v>0.92642199999999997</v>
      </c>
      <c r="K389" s="82">
        <v>0.94788799999999995</v>
      </c>
    </row>
    <row r="390" spans="1:11" ht="15">
      <c r="A390" s="82">
        <v>388</v>
      </c>
      <c r="B390" s="82">
        <v>0.93660600000000005</v>
      </c>
      <c r="C390" s="82">
        <v>0.91285499999999997</v>
      </c>
      <c r="D390" s="82">
        <v>0.96054399999999995</v>
      </c>
      <c r="E390" s="82">
        <v>0.91959900000000006</v>
      </c>
      <c r="F390" s="82">
        <v>0.96751500000000001</v>
      </c>
      <c r="G390" s="82">
        <v>0.93161499999999997</v>
      </c>
      <c r="H390" s="82">
        <v>0.86607900000000004</v>
      </c>
      <c r="I390" s="82">
        <v>0.95592500000000002</v>
      </c>
      <c r="J390" s="82">
        <v>0.92645100000000002</v>
      </c>
      <c r="K390" s="82">
        <v>0.94803700000000002</v>
      </c>
    </row>
    <row r="391" spans="1:11" ht="15">
      <c r="A391" s="82">
        <v>389</v>
      </c>
      <c r="B391" s="82">
        <v>0.93663099999999999</v>
      </c>
      <c r="C391" s="82">
        <v>0.91289699999999996</v>
      </c>
      <c r="D391" s="82">
        <v>0.96054799999999996</v>
      </c>
      <c r="E391" s="82">
        <v>0.91967500000000002</v>
      </c>
      <c r="F391" s="82">
        <v>0.96753299999999998</v>
      </c>
      <c r="G391" s="82">
        <v>0.93165699999999996</v>
      </c>
      <c r="H391" s="82">
        <v>0.86614199999999997</v>
      </c>
      <c r="I391" s="82">
        <v>0.955928</v>
      </c>
      <c r="J391" s="82">
        <v>0.92647999999999997</v>
      </c>
      <c r="K391" s="82">
        <v>0.94818599999999997</v>
      </c>
    </row>
    <row r="392" spans="1:11" ht="15">
      <c r="A392" s="82">
        <v>390</v>
      </c>
      <c r="B392" s="82">
        <v>0.93665799999999999</v>
      </c>
      <c r="C392" s="82">
        <v>0.91294399999999998</v>
      </c>
      <c r="D392" s="82">
        <v>0.96055100000000004</v>
      </c>
      <c r="E392" s="82">
        <v>0.91974299999999998</v>
      </c>
      <c r="F392" s="82">
        <v>0.96755000000000002</v>
      </c>
      <c r="G392" s="82">
        <v>0.93170600000000003</v>
      </c>
      <c r="H392" s="82">
        <v>0.86620699999999995</v>
      </c>
      <c r="I392" s="82">
        <v>0.955932</v>
      </c>
      <c r="J392" s="82">
        <v>0.92650999999999994</v>
      </c>
      <c r="K392" s="82">
        <v>0.94833599999999996</v>
      </c>
    </row>
    <row r="393" spans="1:11" ht="15">
      <c r="A393" s="82">
        <v>391</v>
      </c>
      <c r="B393" s="82">
        <v>0.93668300000000004</v>
      </c>
      <c r="C393" s="82">
        <v>0.91298800000000002</v>
      </c>
      <c r="D393" s="82">
        <v>0.96055400000000002</v>
      </c>
      <c r="E393" s="82">
        <v>0.91982200000000003</v>
      </c>
      <c r="F393" s="82">
        <v>0.96756900000000001</v>
      </c>
      <c r="G393" s="82">
        <v>0.93175300000000005</v>
      </c>
      <c r="H393" s="82">
        <v>0.86626999999999998</v>
      </c>
      <c r="I393" s="82">
        <v>0.95593499999999998</v>
      </c>
      <c r="J393" s="82">
        <v>0.926539</v>
      </c>
      <c r="K393" s="82">
        <v>0.948492</v>
      </c>
    </row>
    <row r="394" spans="1:11" ht="15">
      <c r="A394" s="82">
        <v>392</v>
      </c>
      <c r="B394" s="82">
        <v>0.93670399999999998</v>
      </c>
      <c r="C394" s="82">
        <v>0.91303999999999996</v>
      </c>
      <c r="D394" s="82">
        <v>0.96055699999999999</v>
      </c>
      <c r="E394" s="82">
        <v>0.91989100000000001</v>
      </c>
      <c r="F394" s="82">
        <v>0.96760000000000002</v>
      </c>
      <c r="G394" s="82">
        <v>0.93180200000000002</v>
      </c>
      <c r="H394" s="82">
        <v>0.86633499999999997</v>
      </c>
      <c r="I394" s="82">
        <v>0.95593799999999995</v>
      </c>
      <c r="J394" s="82">
        <v>0.92656700000000003</v>
      </c>
      <c r="K394" s="82">
        <v>0.94864199999999999</v>
      </c>
    </row>
    <row r="395" spans="1:11" ht="15">
      <c r="A395" s="82">
        <v>393</v>
      </c>
      <c r="B395" s="82">
        <v>0.93672999999999995</v>
      </c>
      <c r="C395" s="82">
        <v>0.91308299999999998</v>
      </c>
      <c r="D395" s="82">
        <v>0.960561</v>
      </c>
      <c r="E395" s="82">
        <v>0.91996299999999998</v>
      </c>
      <c r="F395" s="82">
        <v>0.96767199999999998</v>
      </c>
      <c r="G395" s="82">
        <v>0.93184999999999996</v>
      </c>
      <c r="H395" s="82">
        <v>0.86639900000000003</v>
      </c>
      <c r="I395" s="82">
        <v>0.95594199999999996</v>
      </c>
      <c r="J395" s="82">
        <v>0.92659599999999998</v>
      </c>
      <c r="K395" s="82">
        <v>0.94878799999999996</v>
      </c>
    </row>
    <row r="396" spans="1:11" ht="15">
      <c r="A396" s="82">
        <v>394</v>
      </c>
      <c r="B396" s="82">
        <v>0.936751</v>
      </c>
      <c r="C396" s="82">
        <v>0.91312300000000002</v>
      </c>
      <c r="D396" s="82">
        <v>0.96056399999999997</v>
      </c>
      <c r="E396" s="82">
        <v>0.92002499999999998</v>
      </c>
      <c r="F396" s="82">
        <v>0.96770999999999996</v>
      </c>
      <c r="G396" s="82">
        <v>0.93191299999999999</v>
      </c>
      <c r="H396" s="82">
        <v>0.86646999999999996</v>
      </c>
      <c r="I396" s="82">
        <v>0.95594500000000004</v>
      </c>
      <c r="J396" s="82">
        <v>0.92662299999999997</v>
      </c>
      <c r="K396" s="82">
        <v>0.948932</v>
      </c>
    </row>
    <row r="397" spans="1:11" ht="15">
      <c r="A397" s="82">
        <v>395</v>
      </c>
      <c r="B397" s="82">
        <v>0.93677299999999997</v>
      </c>
      <c r="C397" s="82">
        <v>0.91317999999999999</v>
      </c>
      <c r="D397" s="82">
        <v>0.96056699999999995</v>
      </c>
      <c r="E397" s="82">
        <v>0.92008699999999999</v>
      </c>
      <c r="F397" s="82">
        <v>0.96773399999999998</v>
      </c>
      <c r="G397" s="82">
        <v>0.931975</v>
      </c>
      <c r="H397" s="82">
        <v>0.86653400000000003</v>
      </c>
      <c r="I397" s="82">
        <v>0.95594800000000002</v>
      </c>
      <c r="J397" s="82">
        <v>0.926651</v>
      </c>
      <c r="K397" s="82">
        <v>0.949071</v>
      </c>
    </row>
    <row r="398" spans="1:11" ht="15">
      <c r="A398" s="82">
        <v>396</v>
      </c>
      <c r="B398" s="82">
        <v>0.93679800000000002</v>
      </c>
      <c r="C398" s="82">
        <v>0.91323399999999999</v>
      </c>
      <c r="D398" s="82">
        <v>0.96057000000000003</v>
      </c>
      <c r="E398" s="82">
        <v>0.92014799999999997</v>
      </c>
      <c r="F398" s="82">
        <v>0.96775199999999995</v>
      </c>
      <c r="G398" s="82">
        <v>0.93203400000000003</v>
      </c>
      <c r="H398" s="82">
        <v>0.86659699999999995</v>
      </c>
      <c r="I398" s="82">
        <v>0.955951</v>
      </c>
      <c r="J398" s="82">
        <v>0.926678</v>
      </c>
      <c r="K398" s="82">
        <v>0.94920000000000004</v>
      </c>
    </row>
    <row r="399" spans="1:11" ht="15">
      <c r="A399" s="82">
        <v>397</v>
      </c>
      <c r="B399" s="82">
        <v>0.93682100000000001</v>
      </c>
      <c r="C399" s="82">
        <v>0.91328299999999996</v>
      </c>
      <c r="D399" s="82">
        <v>0.96057300000000001</v>
      </c>
      <c r="E399" s="82">
        <v>0.92021600000000003</v>
      </c>
      <c r="F399" s="82">
        <v>0.96776899999999999</v>
      </c>
      <c r="G399" s="82">
        <v>0.93208299999999999</v>
      </c>
      <c r="H399" s="82">
        <v>0.86665899999999996</v>
      </c>
      <c r="I399" s="82">
        <v>0.955955</v>
      </c>
      <c r="J399" s="82">
        <v>0.92670600000000003</v>
      </c>
      <c r="K399" s="82">
        <v>0.94933900000000004</v>
      </c>
    </row>
    <row r="400" spans="1:11" ht="15">
      <c r="A400" s="82">
        <v>398</v>
      </c>
      <c r="B400" s="82">
        <v>0.93684500000000004</v>
      </c>
      <c r="C400" s="82">
        <v>0.91333399999999998</v>
      </c>
      <c r="D400" s="82">
        <v>0.96057599999999999</v>
      </c>
      <c r="E400" s="82">
        <v>0.92027899999999996</v>
      </c>
      <c r="F400" s="82">
        <v>0.96778500000000001</v>
      </c>
      <c r="G400" s="82">
        <v>0.93213199999999996</v>
      </c>
      <c r="H400" s="82">
        <v>0.86671600000000004</v>
      </c>
      <c r="I400" s="82">
        <v>0.95595799999999997</v>
      </c>
      <c r="J400" s="82">
        <v>0.92673300000000003</v>
      </c>
      <c r="K400" s="82">
        <v>0.94947099999999995</v>
      </c>
    </row>
    <row r="401" spans="1:11" ht="15">
      <c r="A401" s="82">
        <v>399</v>
      </c>
      <c r="B401" s="82">
        <v>0.93686899999999995</v>
      </c>
      <c r="C401" s="82">
        <v>0.913381</v>
      </c>
      <c r="D401" s="82">
        <v>0.96057899999999996</v>
      </c>
      <c r="E401" s="82">
        <v>0.92034099999999996</v>
      </c>
      <c r="F401" s="82">
        <v>0.96780299999999997</v>
      </c>
      <c r="G401" s="82">
        <v>0.93218599999999996</v>
      </c>
      <c r="H401" s="82">
        <v>0.86677700000000002</v>
      </c>
      <c r="I401" s="82">
        <v>0.95596099999999995</v>
      </c>
      <c r="J401" s="82">
        <v>0.926759</v>
      </c>
      <c r="K401" s="82">
        <v>0.949596</v>
      </c>
    </row>
    <row r="402" spans="1:11" ht="15">
      <c r="A402" s="82">
        <v>400</v>
      </c>
      <c r="B402" s="82">
        <v>0.93689199999999995</v>
      </c>
      <c r="C402" s="82">
        <v>0.91343099999999999</v>
      </c>
      <c r="D402" s="82">
        <v>0.96058200000000005</v>
      </c>
      <c r="E402" s="82">
        <v>0.92040500000000003</v>
      </c>
      <c r="F402" s="82">
        <v>0.96783300000000005</v>
      </c>
      <c r="G402" s="82">
        <v>0.93224899999999999</v>
      </c>
      <c r="H402" s="82">
        <v>0.86683900000000003</v>
      </c>
      <c r="I402" s="82">
        <v>0.95596400000000004</v>
      </c>
      <c r="J402" s="82">
        <v>0.92678499999999997</v>
      </c>
      <c r="K402" s="82">
        <v>0.94972199999999996</v>
      </c>
    </row>
    <row r="403" spans="1:11" ht="15">
      <c r="A403" s="82">
        <v>401</v>
      </c>
      <c r="B403" s="82">
        <v>0.93691800000000003</v>
      </c>
      <c r="C403" s="82">
        <v>0.91349000000000002</v>
      </c>
      <c r="D403" s="82">
        <v>0.96059600000000001</v>
      </c>
      <c r="E403" s="82">
        <v>0.92047699999999999</v>
      </c>
      <c r="F403" s="82">
        <v>0.967916</v>
      </c>
      <c r="G403" s="82">
        <v>0.93230599999999997</v>
      </c>
      <c r="H403" s="82">
        <v>0.86691099999999999</v>
      </c>
      <c r="I403" s="82">
        <v>0.95598700000000003</v>
      </c>
      <c r="J403" s="82">
        <v>0.92684299999999997</v>
      </c>
      <c r="K403" s="82">
        <v>0.94996700000000001</v>
      </c>
    </row>
    <row r="404" spans="1:11" ht="15">
      <c r="A404" s="82">
        <v>402</v>
      </c>
      <c r="B404" s="82">
        <v>0.936944</v>
      </c>
      <c r="C404" s="82">
        <v>0.91353499999999999</v>
      </c>
      <c r="D404" s="82">
        <v>0.96060100000000004</v>
      </c>
      <c r="E404" s="82">
        <v>0.92054100000000005</v>
      </c>
      <c r="F404" s="82">
        <v>0.96795500000000001</v>
      </c>
      <c r="G404" s="82">
        <v>0.932365</v>
      </c>
      <c r="H404" s="82">
        <v>0.86697000000000002</v>
      </c>
      <c r="I404" s="82">
        <v>0.95599500000000004</v>
      </c>
      <c r="J404" s="82">
        <v>0.92687399999999998</v>
      </c>
      <c r="K404" s="82">
        <v>0.95008099999999995</v>
      </c>
    </row>
    <row r="405" spans="1:11" ht="15">
      <c r="A405" s="82">
        <v>403</v>
      </c>
      <c r="B405" s="82">
        <v>0.93696699999999999</v>
      </c>
      <c r="C405" s="82">
        <v>0.91358399999999995</v>
      </c>
      <c r="D405" s="82">
        <v>0.96060500000000004</v>
      </c>
      <c r="E405" s="82">
        <v>0.92060399999999998</v>
      </c>
      <c r="F405" s="82">
        <v>0.96797900000000003</v>
      </c>
      <c r="G405" s="82">
        <v>0.93242700000000001</v>
      </c>
      <c r="H405" s="82">
        <v>0.86703300000000005</v>
      </c>
      <c r="I405" s="82">
        <v>0.95599999999999996</v>
      </c>
      <c r="J405" s="82">
        <v>0.926898</v>
      </c>
      <c r="K405" s="82">
        <v>0.95019399999999998</v>
      </c>
    </row>
    <row r="406" spans="1:11" ht="15">
      <c r="A406" s="82">
        <v>404</v>
      </c>
      <c r="B406" s="82">
        <v>0.93699100000000002</v>
      </c>
      <c r="C406" s="82">
        <v>0.91362900000000002</v>
      </c>
      <c r="D406" s="82">
        <v>0.96060800000000002</v>
      </c>
      <c r="E406" s="82">
        <v>0.92066499999999996</v>
      </c>
      <c r="F406" s="82">
        <v>0.96799800000000003</v>
      </c>
      <c r="G406" s="82">
        <v>0.93248900000000001</v>
      </c>
      <c r="H406" s="82">
        <v>0.867093</v>
      </c>
      <c r="I406" s="82">
        <v>0.95600300000000005</v>
      </c>
      <c r="J406" s="82">
        <v>0.92692300000000005</v>
      </c>
      <c r="K406" s="82">
        <v>0.95030700000000001</v>
      </c>
    </row>
    <row r="407" spans="1:11" ht="15">
      <c r="A407" s="82">
        <v>405</v>
      </c>
      <c r="B407" s="82">
        <v>0.93701800000000002</v>
      </c>
      <c r="C407" s="82">
        <v>0.91367399999999999</v>
      </c>
      <c r="D407" s="82">
        <v>0.96061099999999999</v>
      </c>
      <c r="E407" s="82">
        <v>0.920736</v>
      </c>
      <c r="F407" s="82">
        <v>0.96801400000000004</v>
      </c>
      <c r="G407" s="82">
        <v>0.93254999999999999</v>
      </c>
      <c r="H407" s="82">
        <v>0.86715299999999995</v>
      </c>
      <c r="I407" s="82">
        <v>0.95600700000000005</v>
      </c>
      <c r="J407" s="82">
        <v>0.92694699999999997</v>
      </c>
      <c r="K407" s="82">
        <v>0.95041500000000001</v>
      </c>
    </row>
    <row r="408" spans="1:11" ht="15">
      <c r="A408" s="82">
        <v>406</v>
      </c>
      <c r="B408" s="82">
        <v>0.93704100000000001</v>
      </c>
      <c r="C408" s="82">
        <v>0.91372200000000003</v>
      </c>
      <c r="D408" s="82">
        <v>0.96061399999999997</v>
      </c>
      <c r="E408" s="82">
        <v>0.92080300000000004</v>
      </c>
      <c r="F408" s="82">
        <v>0.96802999999999995</v>
      </c>
      <c r="G408" s="82">
        <v>0.93261700000000003</v>
      </c>
      <c r="H408" s="82">
        <v>0.86720600000000003</v>
      </c>
      <c r="I408" s="82">
        <v>0.95601000000000003</v>
      </c>
      <c r="J408" s="82">
        <v>0.92697300000000005</v>
      </c>
      <c r="K408" s="82">
        <v>0.950519</v>
      </c>
    </row>
    <row r="409" spans="1:11" ht="15">
      <c r="A409" s="82">
        <v>407</v>
      </c>
      <c r="B409" s="82">
        <v>0.93706900000000004</v>
      </c>
      <c r="C409" s="82">
        <v>0.913767</v>
      </c>
      <c r="D409" s="82">
        <v>0.96061700000000005</v>
      </c>
      <c r="E409" s="82">
        <v>0.92086599999999996</v>
      </c>
      <c r="F409" s="82">
        <v>0.96804800000000002</v>
      </c>
      <c r="G409" s="82">
        <v>0.93268600000000002</v>
      </c>
      <c r="H409" s="82">
        <v>0.86726099999999995</v>
      </c>
      <c r="I409" s="82">
        <v>0.956013</v>
      </c>
      <c r="J409" s="82">
        <v>0.92699699999999996</v>
      </c>
      <c r="K409" s="82">
        <v>0.95062000000000002</v>
      </c>
    </row>
    <row r="410" spans="1:11" ht="15">
      <c r="A410" s="82">
        <v>408</v>
      </c>
      <c r="B410" s="82">
        <v>0.93709500000000001</v>
      </c>
      <c r="C410" s="82">
        <v>0.91381299999999999</v>
      </c>
      <c r="D410" s="82">
        <v>0.96062000000000003</v>
      </c>
      <c r="E410" s="82">
        <v>0.92092799999999997</v>
      </c>
      <c r="F410" s="82">
        <v>0.96807600000000005</v>
      </c>
      <c r="G410" s="82">
        <v>0.93275399999999997</v>
      </c>
      <c r="H410" s="82">
        <v>0.86731599999999998</v>
      </c>
      <c r="I410" s="82">
        <v>0.95601599999999998</v>
      </c>
      <c r="J410" s="82">
        <v>0.92702399999999996</v>
      </c>
      <c r="K410" s="82">
        <v>0.95071799999999995</v>
      </c>
    </row>
    <row r="411" spans="1:11" ht="15">
      <c r="A411" s="82">
        <v>409</v>
      </c>
      <c r="B411" s="82">
        <v>0.93711699999999998</v>
      </c>
      <c r="C411" s="82">
        <v>0.913856</v>
      </c>
      <c r="D411" s="82">
        <v>0.960623</v>
      </c>
      <c r="E411" s="82">
        <v>0.920987</v>
      </c>
      <c r="F411" s="82">
        <v>0.96814199999999995</v>
      </c>
      <c r="G411" s="82">
        <v>0.93281999999999998</v>
      </c>
      <c r="H411" s="82">
        <v>0.86736800000000003</v>
      </c>
      <c r="I411" s="82">
        <v>0.95601999999999998</v>
      </c>
      <c r="J411" s="82">
        <v>0.92704900000000001</v>
      </c>
      <c r="K411" s="82">
        <v>0.95081000000000004</v>
      </c>
    </row>
    <row r="412" spans="1:11" ht="15">
      <c r="A412" s="82">
        <v>410</v>
      </c>
      <c r="B412" s="82">
        <v>0.93714200000000003</v>
      </c>
      <c r="C412" s="82">
        <v>0.91390400000000005</v>
      </c>
      <c r="D412" s="82">
        <v>0.96062499999999995</v>
      </c>
      <c r="E412" s="82">
        <v>0.92104900000000001</v>
      </c>
      <c r="F412" s="82">
        <v>0.96817699999999995</v>
      </c>
      <c r="G412" s="82">
        <v>0.93288199999999999</v>
      </c>
      <c r="H412" s="82">
        <v>0.86742399999999997</v>
      </c>
      <c r="I412" s="82">
        <v>0.95602299999999996</v>
      </c>
      <c r="J412" s="82">
        <v>0.92707399999999995</v>
      </c>
      <c r="K412" s="82">
        <v>0.950901</v>
      </c>
    </row>
    <row r="413" spans="1:11" ht="15">
      <c r="A413" s="82">
        <v>411</v>
      </c>
      <c r="B413" s="82">
        <v>0.93716600000000005</v>
      </c>
      <c r="C413" s="82">
        <v>0.91395400000000004</v>
      </c>
      <c r="D413" s="82">
        <v>0.96062800000000004</v>
      </c>
      <c r="E413" s="82">
        <v>0.92111100000000001</v>
      </c>
      <c r="F413" s="82">
        <v>0.96819900000000003</v>
      </c>
      <c r="G413" s="82">
        <v>0.93295700000000004</v>
      </c>
      <c r="H413" s="82">
        <v>0.867479</v>
      </c>
      <c r="I413" s="82">
        <v>0.95602600000000004</v>
      </c>
      <c r="J413" s="82">
        <v>0.92709900000000001</v>
      </c>
      <c r="K413" s="82">
        <v>0.95098700000000003</v>
      </c>
    </row>
    <row r="414" spans="1:11" ht="15">
      <c r="A414" s="82">
        <v>412</v>
      </c>
      <c r="B414" s="82">
        <v>0.93718900000000005</v>
      </c>
      <c r="C414" s="82">
        <v>0.91400400000000004</v>
      </c>
      <c r="D414" s="82">
        <v>0.96063100000000001</v>
      </c>
      <c r="E414" s="82">
        <v>0.92117700000000002</v>
      </c>
      <c r="F414" s="82">
        <v>0.96821500000000005</v>
      </c>
      <c r="G414" s="82">
        <v>0.93303199999999997</v>
      </c>
      <c r="H414" s="82">
        <v>0.86753800000000003</v>
      </c>
      <c r="I414" s="82">
        <v>0.95602900000000002</v>
      </c>
      <c r="J414" s="82">
        <v>0.92712600000000001</v>
      </c>
      <c r="K414" s="82">
        <v>0.951067</v>
      </c>
    </row>
    <row r="415" spans="1:11" ht="15">
      <c r="A415" s="82">
        <v>413</v>
      </c>
      <c r="B415" s="82">
        <v>0.93720899999999996</v>
      </c>
      <c r="C415" s="82">
        <v>0.914053</v>
      </c>
      <c r="D415" s="82">
        <v>0.96063399999999999</v>
      </c>
      <c r="E415" s="82">
        <v>0.92123699999999997</v>
      </c>
      <c r="F415" s="82">
        <v>0.96823099999999995</v>
      </c>
      <c r="G415" s="82">
        <v>0.93310999999999999</v>
      </c>
      <c r="H415" s="82">
        <v>0.86759600000000003</v>
      </c>
      <c r="I415" s="82">
        <v>0.95603199999999999</v>
      </c>
      <c r="J415" s="82">
        <v>0.92715199999999998</v>
      </c>
      <c r="K415" s="82">
        <v>0.95114299999999996</v>
      </c>
    </row>
    <row r="416" spans="1:11" ht="15">
      <c r="A416" s="82">
        <v>414</v>
      </c>
      <c r="B416" s="82">
        <v>0.93723400000000001</v>
      </c>
      <c r="C416" s="82">
        <v>0.91409700000000005</v>
      </c>
      <c r="D416" s="82">
        <v>0.96063699999999996</v>
      </c>
      <c r="E416" s="82">
        <v>0.92129700000000003</v>
      </c>
      <c r="F416" s="82">
        <v>0.96824600000000005</v>
      </c>
      <c r="G416" s="82">
        <v>0.93318100000000004</v>
      </c>
      <c r="H416" s="82">
        <v>0.86765000000000003</v>
      </c>
      <c r="I416" s="82">
        <v>0.95603499999999997</v>
      </c>
      <c r="J416" s="82">
        <v>0.92717499999999997</v>
      </c>
      <c r="K416" s="82">
        <v>0.95122300000000004</v>
      </c>
    </row>
    <row r="417" spans="1:11" ht="15">
      <c r="A417" s="82">
        <v>415</v>
      </c>
      <c r="B417" s="82">
        <v>0.93725700000000001</v>
      </c>
      <c r="C417" s="82">
        <v>0.91414300000000004</v>
      </c>
      <c r="D417" s="82">
        <v>0.96063900000000002</v>
      </c>
      <c r="E417" s="82">
        <v>0.92136200000000001</v>
      </c>
      <c r="F417" s="82">
        <v>0.96826199999999996</v>
      </c>
      <c r="G417" s="82">
        <v>0.93324700000000005</v>
      </c>
      <c r="H417" s="82">
        <v>0.86770099999999994</v>
      </c>
      <c r="I417" s="82">
        <v>0.95603800000000005</v>
      </c>
      <c r="J417" s="82">
        <v>0.92720100000000005</v>
      </c>
      <c r="K417" s="82">
        <v>0.95129799999999998</v>
      </c>
    </row>
    <row r="418" spans="1:11" ht="15">
      <c r="A418" s="82">
        <v>416</v>
      </c>
      <c r="B418" s="82">
        <v>0.93728100000000003</v>
      </c>
      <c r="C418" s="82">
        <v>0.91419099999999998</v>
      </c>
      <c r="D418" s="82">
        <v>0.960642</v>
      </c>
      <c r="E418" s="82">
        <v>0.92142500000000005</v>
      </c>
      <c r="F418" s="82">
        <v>0.96828899999999996</v>
      </c>
      <c r="G418" s="82">
        <v>0.93331600000000003</v>
      </c>
      <c r="H418" s="82">
        <v>0.86775599999999997</v>
      </c>
      <c r="I418" s="82">
        <v>0.95604100000000003</v>
      </c>
      <c r="J418" s="82">
        <v>0.92722599999999999</v>
      </c>
      <c r="K418" s="82">
        <v>0.95136799999999999</v>
      </c>
    </row>
    <row r="419" spans="1:11" ht="15">
      <c r="A419" s="82">
        <v>417</v>
      </c>
      <c r="B419" s="82">
        <v>0.93730100000000005</v>
      </c>
      <c r="C419" s="82">
        <v>0.91424000000000005</v>
      </c>
      <c r="D419" s="82">
        <v>0.96065500000000004</v>
      </c>
      <c r="E419" s="82">
        <v>0.92149599999999998</v>
      </c>
      <c r="F419" s="82">
        <v>0.968364</v>
      </c>
      <c r="G419" s="82">
        <v>0.93337999999999999</v>
      </c>
      <c r="H419" s="82">
        <v>0.86781699999999995</v>
      </c>
      <c r="I419" s="82">
        <v>0.956067</v>
      </c>
      <c r="J419" s="82">
        <v>0.92727800000000005</v>
      </c>
      <c r="K419" s="82">
        <v>0.95155299999999998</v>
      </c>
    </row>
    <row r="420" spans="1:11" ht="15">
      <c r="A420" s="82">
        <v>418</v>
      </c>
      <c r="B420" s="82">
        <v>0.93732400000000005</v>
      </c>
      <c r="C420" s="82">
        <v>0.91429000000000005</v>
      </c>
      <c r="D420" s="82">
        <v>0.96065999999999996</v>
      </c>
      <c r="E420" s="82">
        <v>0.92155100000000001</v>
      </c>
      <c r="F420" s="82">
        <v>0.96839900000000001</v>
      </c>
      <c r="G420" s="82">
        <v>0.93344199999999999</v>
      </c>
      <c r="H420" s="82">
        <v>0.86787000000000003</v>
      </c>
      <c r="I420" s="82">
        <v>0.95607600000000004</v>
      </c>
      <c r="J420" s="82">
        <v>0.92730299999999999</v>
      </c>
      <c r="K420" s="82">
        <v>0.95162199999999997</v>
      </c>
    </row>
    <row r="421" spans="1:11" ht="15">
      <c r="A421" s="82">
        <v>419</v>
      </c>
      <c r="B421" s="82">
        <v>0.93734600000000001</v>
      </c>
      <c r="C421" s="82">
        <v>0.91434400000000005</v>
      </c>
      <c r="D421" s="82">
        <v>0.96066300000000004</v>
      </c>
      <c r="E421" s="82">
        <v>0.92161099999999996</v>
      </c>
      <c r="F421" s="82">
        <v>0.96842099999999998</v>
      </c>
      <c r="G421" s="82">
        <v>0.933531</v>
      </c>
      <c r="H421" s="82">
        <v>0.86792599999999998</v>
      </c>
      <c r="I421" s="82">
        <v>0.95608000000000004</v>
      </c>
      <c r="J421" s="82">
        <v>0.92732599999999998</v>
      </c>
      <c r="K421" s="82">
        <v>0.95168600000000003</v>
      </c>
    </row>
    <row r="422" spans="1:11" ht="15">
      <c r="A422" s="82">
        <v>420</v>
      </c>
      <c r="B422" s="82">
        <v>0.93736699999999995</v>
      </c>
      <c r="C422" s="82">
        <v>0.91439700000000002</v>
      </c>
      <c r="D422" s="82">
        <v>0.96066600000000002</v>
      </c>
      <c r="E422" s="82">
        <v>0.92167100000000002</v>
      </c>
      <c r="F422" s="82">
        <v>0.96843699999999999</v>
      </c>
      <c r="G422" s="82">
        <v>0.93359899999999996</v>
      </c>
      <c r="H422" s="82">
        <v>0.86798299999999995</v>
      </c>
      <c r="I422" s="82">
        <v>0.95608300000000002</v>
      </c>
      <c r="J422" s="82">
        <v>0.92735100000000004</v>
      </c>
      <c r="K422" s="82">
        <v>0.95174899999999996</v>
      </c>
    </row>
    <row r="423" spans="1:11" ht="15">
      <c r="A423" s="82">
        <v>421</v>
      </c>
      <c r="B423" s="82">
        <v>0.93738500000000002</v>
      </c>
      <c r="C423" s="82">
        <v>0.91444199999999998</v>
      </c>
      <c r="D423" s="82">
        <v>0.96066799999999997</v>
      </c>
      <c r="E423" s="82">
        <v>0.92171800000000004</v>
      </c>
      <c r="F423" s="82">
        <v>0.96845300000000001</v>
      </c>
      <c r="G423" s="82">
        <v>0.93367299999999998</v>
      </c>
      <c r="H423" s="82">
        <v>0.86803799999999998</v>
      </c>
      <c r="I423" s="82">
        <v>0.95608700000000002</v>
      </c>
      <c r="J423" s="82">
        <v>0.927373</v>
      </c>
      <c r="K423" s="82">
        <v>0.95181499999999997</v>
      </c>
    </row>
    <row r="424" spans="1:11" ht="15">
      <c r="A424" s="82">
        <v>422</v>
      </c>
      <c r="B424" s="82">
        <v>0.93740800000000002</v>
      </c>
      <c r="C424" s="82">
        <v>0.91449400000000003</v>
      </c>
      <c r="D424" s="82">
        <v>0.96067100000000005</v>
      </c>
      <c r="E424" s="82">
        <v>0.92177600000000004</v>
      </c>
      <c r="F424" s="82">
        <v>0.96846699999999997</v>
      </c>
      <c r="G424" s="82">
        <v>0.933755</v>
      </c>
      <c r="H424" s="82">
        <v>0.86809099999999995</v>
      </c>
      <c r="I424" s="82">
        <v>0.95609</v>
      </c>
      <c r="J424" s="82">
        <v>0.92739700000000003</v>
      </c>
      <c r="K424" s="82">
        <v>0.95187699999999997</v>
      </c>
    </row>
    <row r="425" spans="1:11" ht="15">
      <c r="A425" s="82">
        <v>423</v>
      </c>
      <c r="B425" s="82">
        <v>0.93742899999999996</v>
      </c>
      <c r="C425" s="82">
        <v>0.91454199999999997</v>
      </c>
      <c r="D425" s="82">
        <v>0.96067400000000003</v>
      </c>
      <c r="E425" s="82">
        <v>0.92183300000000001</v>
      </c>
      <c r="F425" s="82">
        <v>0.96848400000000001</v>
      </c>
      <c r="G425" s="82">
        <v>0.93383799999999995</v>
      </c>
      <c r="H425" s="82">
        <v>0.86814000000000002</v>
      </c>
      <c r="I425" s="82">
        <v>0.95609299999999997</v>
      </c>
      <c r="J425" s="82">
        <v>0.92741899999999999</v>
      </c>
      <c r="K425" s="82">
        <v>0.95194199999999995</v>
      </c>
    </row>
    <row r="426" spans="1:11" ht="15">
      <c r="A426" s="82">
        <v>424</v>
      </c>
      <c r="B426" s="82">
        <v>0.93745000000000001</v>
      </c>
      <c r="C426" s="82">
        <v>0.91458899999999999</v>
      </c>
      <c r="D426" s="82">
        <v>0.960677</v>
      </c>
      <c r="E426" s="82">
        <v>0.92188700000000001</v>
      </c>
      <c r="F426" s="82">
        <v>0.96850999999999998</v>
      </c>
      <c r="G426" s="82">
        <v>0.93392200000000003</v>
      </c>
      <c r="H426" s="82">
        <v>0.86819199999999996</v>
      </c>
      <c r="I426" s="82">
        <v>0.95609599999999995</v>
      </c>
      <c r="J426" s="82">
        <v>0.92744199999999999</v>
      </c>
      <c r="K426" s="82">
        <v>0.95199699999999998</v>
      </c>
    </row>
    <row r="427" spans="1:11" ht="15">
      <c r="A427" s="82">
        <v>425</v>
      </c>
      <c r="B427" s="82">
        <v>0.93746700000000005</v>
      </c>
      <c r="C427" s="82">
        <v>0.91463399999999995</v>
      </c>
      <c r="D427" s="82">
        <v>0.96067999999999998</v>
      </c>
      <c r="E427" s="82">
        <v>0.92194100000000001</v>
      </c>
      <c r="F427" s="82">
        <v>0.96857000000000004</v>
      </c>
      <c r="G427" s="82">
        <v>0.93400000000000005</v>
      </c>
      <c r="H427" s="82">
        <v>0.86824299999999999</v>
      </c>
      <c r="I427" s="82">
        <v>0.95609900000000003</v>
      </c>
      <c r="J427" s="82">
        <v>0.92746700000000004</v>
      </c>
      <c r="K427" s="82">
        <v>0.95205399999999996</v>
      </c>
    </row>
    <row r="428" spans="1:11" ht="15">
      <c r="A428" s="82">
        <v>426</v>
      </c>
      <c r="B428" s="82">
        <v>0.93748799999999999</v>
      </c>
      <c r="C428" s="82">
        <v>0.91468000000000005</v>
      </c>
      <c r="D428" s="82">
        <v>0.96068200000000004</v>
      </c>
      <c r="E428" s="82">
        <v>0.92199500000000001</v>
      </c>
      <c r="F428" s="82">
        <v>0.96860199999999996</v>
      </c>
      <c r="G428" s="82">
        <v>0.934083</v>
      </c>
      <c r="H428" s="82">
        <v>0.86829500000000004</v>
      </c>
      <c r="I428" s="82">
        <v>0.95610200000000001</v>
      </c>
      <c r="J428" s="82">
        <v>0.92749000000000004</v>
      </c>
      <c r="K428" s="82">
        <v>0.95211000000000001</v>
      </c>
    </row>
    <row r="429" spans="1:11" ht="15">
      <c r="A429" s="82">
        <v>427</v>
      </c>
      <c r="B429" s="82">
        <v>0.93750599999999995</v>
      </c>
      <c r="C429" s="82">
        <v>0.91472500000000001</v>
      </c>
      <c r="D429" s="82">
        <v>0.96068500000000001</v>
      </c>
      <c r="E429" s="82">
        <v>0.92204900000000001</v>
      </c>
      <c r="F429" s="82">
        <v>0.96862199999999998</v>
      </c>
      <c r="G429" s="82">
        <v>0.93416399999999999</v>
      </c>
      <c r="H429" s="82">
        <v>0.86834299999999998</v>
      </c>
      <c r="I429" s="82">
        <v>0.95610499999999998</v>
      </c>
      <c r="J429" s="82">
        <v>0.92751300000000003</v>
      </c>
      <c r="K429" s="82">
        <v>0.95216400000000001</v>
      </c>
    </row>
    <row r="430" spans="1:11" ht="15">
      <c r="A430" s="82">
        <v>428</v>
      </c>
      <c r="B430" s="82">
        <v>0.93752599999999997</v>
      </c>
      <c r="C430" s="82">
        <v>0.914771</v>
      </c>
      <c r="D430" s="82">
        <v>0.96068699999999996</v>
      </c>
      <c r="E430" s="82">
        <v>0.92210099999999995</v>
      </c>
      <c r="F430" s="82">
        <v>0.968638</v>
      </c>
      <c r="G430" s="82">
        <v>0.93423999999999996</v>
      </c>
      <c r="H430" s="82">
        <v>0.868394</v>
      </c>
      <c r="I430" s="82">
        <v>0.95610799999999996</v>
      </c>
      <c r="J430" s="82">
        <v>0.92753600000000003</v>
      </c>
      <c r="K430" s="82">
        <v>0.95221500000000003</v>
      </c>
    </row>
    <row r="431" spans="1:11" ht="15">
      <c r="A431" s="82">
        <v>429</v>
      </c>
      <c r="B431" s="82">
        <v>0.93754700000000002</v>
      </c>
      <c r="C431" s="82">
        <v>0.91481699999999999</v>
      </c>
      <c r="D431" s="82">
        <v>0.96069000000000004</v>
      </c>
      <c r="E431" s="82">
        <v>0.92215199999999997</v>
      </c>
      <c r="F431" s="82">
        <v>0.96865299999999999</v>
      </c>
      <c r="G431" s="82">
        <v>0.934334</v>
      </c>
      <c r="H431" s="82">
        <v>0.86844200000000005</v>
      </c>
      <c r="I431" s="82">
        <v>0.95611100000000004</v>
      </c>
      <c r="J431" s="82">
        <v>0.92756000000000005</v>
      </c>
      <c r="K431" s="82">
        <v>0.95227200000000001</v>
      </c>
    </row>
    <row r="432" spans="1:11" ht="15">
      <c r="A432" s="82">
        <v>430</v>
      </c>
      <c r="B432" s="82">
        <v>0.93756300000000004</v>
      </c>
      <c r="C432" s="82">
        <v>0.91486599999999996</v>
      </c>
      <c r="D432" s="82">
        <v>0.96069199999999999</v>
      </c>
      <c r="E432" s="82">
        <v>0.92220100000000005</v>
      </c>
      <c r="F432" s="82">
        <v>0.96866699999999994</v>
      </c>
      <c r="G432" s="82">
        <v>0.93440599999999996</v>
      </c>
      <c r="H432" s="82">
        <v>0.86848899999999996</v>
      </c>
      <c r="I432" s="82">
        <v>0.95611400000000002</v>
      </c>
      <c r="J432" s="82">
        <v>0.92758300000000005</v>
      </c>
      <c r="K432" s="82">
        <v>0.952322</v>
      </c>
    </row>
    <row r="433" spans="1:11" ht="15">
      <c r="A433" s="82">
        <v>431</v>
      </c>
      <c r="B433" s="82">
        <v>0.93758300000000006</v>
      </c>
      <c r="C433" s="82">
        <v>0.91491</v>
      </c>
      <c r="D433" s="82">
        <v>0.96069499999999997</v>
      </c>
      <c r="E433" s="82">
        <v>0.92224799999999996</v>
      </c>
      <c r="F433" s="82">
        <v>0.96868200000000004</v>
      </c>
      <c r="G433" s="82">
        <v>0.93449300000000002</v>
      </c>
      <c r="H433" s="82">
        <v>0.86854100000000001</v>
      </c>
      <c r="I433" s="82">
        <v>0.95611699999999999</v>
      </c>
      <c r="J433" s="82">
        <v>0.92760500000000001</v>
      </c>
      <c r="K433" s="82">
        <v>0.95237499999999997</v>
      </c>
    </row>
    <row r="434" spans="1:11" ht="15">
      <c r="A434" s="82">
        <v>432</v>
      </c>
      <c r="B434" s="82">
        <v>0.93759899999999996</v>
      </c>
      <c r="C434" s="82">
        <v>0.91495599999999999</v>
      </c>
      <c r="D434" s="82">
        <v>0.96069700000000002</v>
      </c>
      <c r="E434" s="82">
        <v>0.92229899999999998</v>
      </c>
      <c r="F434" s="82">
        <v>0.96870699999999998</v>
      </c>
      <c r="G434" s="82">
        <v>0.93457699999999999</v>
      </c>
      <c r="H434" s="82">
        <v>0.86858999999999997</v>
      </c>
      <c r="I434" s="82">
        <v>0.95611999999999997</v>
      </c>
      <c r="J434" s="82">
        <v>0.92762999999999995</v>
      </c>
      <c r="K434" s="82">
        <v>0.95242199999999999</v>
      </c>
    </row>
    <row r="435" spans="1:11" ht="15">
      <c r="A435" s="82">
        <v>433</v>
      </c>
      <c r="B435" s="82">
        <v>0.93762100000000004</v>
      </c>
      <c r="C435" s="82">
        <v>0.91500099999999995</v>
      </c>
      <c r="D435" s="82">
        <v>0.96070900000000004</v>
      </c>
      <c r="E435" s="82">
        <v>0.92235599999999995</v>
      </c>
      <c r="F435" s="82">
        <v>0.96877599999999997</v>
      </c>
      <c r="G435" s="82">
        <v>0.93467100000000003</v>
      </c>
      <c r="H435" s="82">
        <v>0.868649</v>
      </c>
      <c r="I435" s="82">
        <v>0.956148</v>
      </c>
      <c r="J435" s="82">
        <v>0.92768099999999998</v>
      </c>
      <c r="K435" s="82">
        <v>0.95257000000000003</v>
      </c>
    </row>
    <row r="436" spans="1:11" ht="15">
      <c r="A436" s="82">
        <v>434</v>
      </c>
      <c r="B436" s="82">
        <v>0.937639</v>
      </c>
      <c r="C436" s="82">
        <v>0.91505000000000003</v>
      </c>
      <c r="D436" s="82">
        <v>0.96071399999999996</v>
      </c>
      <c r="E436" s="82">
        <v>0.922404</v>
      </c>
      <c r="F436" s="82">
        <v>0.968808</v>
      </c>
      <c r="G436" s="82">
        <v>0.93474900000000005</v>
      </c>
      <c r="H436" s="82">
        <v>0.86869799999999997</v>
      </c>
      <c r="I436" s="82">
        <v>0.95615899999999998</v>
      </c>
      <c r="J436" s="82">
        <v>0.92770699999999995</v>
      </c>
      <c r="K436" s="82">
        <v>0.95262100000000005</v>
      </c>
    </row>
    <row r="437" spans="1:11" ht="15">
      <c r="A437" s="82">
        <v>435</v>
      </c>
      <c r="B437" s="82">
        <v>0.93765799999999999</v>
      </c>
      <c r="C437" s="82">
        <v>0.91509499999999999</v>
      </c>
      <c r="D437" s="82">
        <v>0.96071700000000004</v>
      </c>
      <c r="E437" s="82">
        <v>0.92245699999999997</v>
      </c>
      <c r="F437" s="82">
        <v>0.96882800000000002</v>
      </c>
      <c r="G437" s="82">
        <v>0.93482799999999999</v>
      </c>
      <c r="H437" s="82">
        <v>0.86874700000000005</v>
      </c>
      <c r="I437" s="82">
        <v>0.95616299999999999</v>
      </c>
      <c r="J437" s="82">
        <v>0.92773000000000005</v>
      </c>
      <c r="K437" s="82">
        <v>0.95266899999999999</v>
      </c>
    </row>
    <row r="438" spans="1:11" ht="15">
      <c r="A438" s="82">
        <v>436</v>
      </c>
      <c r="B438" s="82">
        <v>0.93767699999999998</v>
      </c>
      <c r="C438" s="82">
        <v>0.91514300000000004</v>
      </c>
      <c r="D438" s="82">
        <v>0.96072000000000002</v>
      </c>
      <c r="E438" s="82">
        <v>0.92249999999999999</v>
      </c>
      <c r="F438" s="82">
        <v>0.96884300000000001</v>
      </c>
      <c r="G438" s="82">
        <v>0.93491400000000002</v>
      </c>
      <c r="H438" s="82">
        <v>0.86879499999999998</v>
      </c>
      <c r="I438" s="82">
        <v>0.95616699999999999</v>
      </c>
      <c r="J438" s="82">
        <v>0.92775200000000002</v>
      </c>
      <c r="K438" s="82">
        <v>0.95271799999999995</v>
      </c>
    </row>
    <row r="439" spans="1:11" ht="15">
      <c r="A439" s="82">
        <v>437</v>
      </c>
      <c r="B439" s="82">
        <v>0.93769499999999995</v>
      </c>
      <c r="C439" s="82">
        <v>0.91518900000000003</v>
      </c>
      <c r="D439" s="82">
        <v>0.96072199999999996</v>
      </c>
      <c r="E439" s="82">
        <v>0.92254400000000003</v>
      </c>
      <c r="F439" s="82">
        <v>0.968858</v>
      </c>
      <c r="G439" s="82">
        <v>0.93499299999999996</v>
      </c>
      <c r="H439" s="82">
        <v>0.868842</v>
      </c>
      <c r="I439" s="82">
        <v>0.95616999999999996</v>
      </c>
      <c r="J439" s="82">
        <v>0.92777299999999996</v>
      </c>
      <c r="K439" s="82">
        <v>0.95276400000000006</v>
      </c>
    </row>
    <row r="440" spans="1:11" ht="15">
      <c r="A440" s="82">
        <v>438</v>
      </c>
      <c r="B440" s="82">
        <v>0.93771400000000005</v>
      </c>
      <c r="C440" s="82">
        <v>0.91523500000000002</v>
      </c>
      <c r="D440" s="82">
        <v>0.96072500000000005</v>
      </c>
      <c r="E440" s="82">
        <v>0.92259199999999997</v>
      </c>
      <c r="F440" s="82">
        <v>0.96887199999999996</v>
      </c>
      <c r="G440" s="82">
        <v>0.93508000000000002</v>
      </c>
      <c r="H440" s="82">
        <v>0.86889400000000006</v>
      </c>
      <c r="I440" s="82">
        <v>0.95617399999999997</v>
      </c>
      <c r="J440" s="82">
        <v>0.92779599999999995</v>
      </c>
      <c r="K440" s="82">
        <v>0.95281300000000002</v>
      </c>
    </row>
    <row r="441" spans="1:11" ht="15">
      <c r="A441" s="82">
        <v>439</v>
      </c>
      <c r="B441" s="82">
        <v>0.93773499999999999</v>
      </c>
      <c r="C441" s="82">
        <v>0.91527899999999995</v>
      </c>
      <c r="D441" s="82">
        <v>0.960727</v>
      </c>
      <c r="E441" s="82">
        <v>0.92263700000000004</v>
      </c>
      <c r="F441" s="82">
        <v>0.96888700000000005</v>
      </c>
      <c r="G441" s="82">
        <v>0.93517099999999997</v>
      </c>
      <c r="H441" s="82">
        <v>0.86893900000000002</v>
      </c>
      <c r="I441" s="82">
        <v>0.95617700000000005</v>
      </c>
      <c r="J441" s="82">
        <v>0.92781800000000003</v>
      </c>
      <c r="K441" s="82">
        <v>0.95286099999999996</v>
      </c>
    </row>
    <row r="442" spans="1:11" ht="15">
      <c r="A442" s="82">
        <v>440</v>
      </c>
      <c r="B442" s="82">
        <v>0.93775500000000001</v>
      </c>
      <c r="C442" s="82">
        <v>0.91532500000000006</v>
      </c>
      <c r="D442" s="82">
        <v>0.96072999999999997</v>
      </c>
      <c r="E442" s="82">
        <v>0.92268899999999998</v>
      </c>
      <c r="F442" s="82">
        <v>0.96891099999999997</v>
      </c>
      <c r="G442" s="82">
        <v>0.93525899999999995</v>
      </c>
      <c r="H442" s="82">
        <v>0.86898799999999998</v>
      </c>
      <c r="I442" s="82">
        <v>0.956179</v>
      </c>
      <c r="J442" s="82">
        <v>0.92784199999999994</v>
      </c>
      <c r="K442" s="82">
        <v>0.95290799999999998</v>
      </c>
    </row>
    <row r="443" spans="1:11" ht="15">
      <c r="A443" s="82">
        <v>441</v>
      </c>
      <c r="B443" s="82">
        <v>0.93777200000000005</v>
      </c>
      <c r="C443" s="82">
        <v>0.91537299999999999</v>
      </c>
      <c r="D443" s="82">
        <v>0.96073200000000003</v>
      </c>
      <c r="E443" s="82">
        <v>0.92274</v>
      </c>
      <c r="F443" s="82">
        <v>0.96896599999999999</v>
      </c>
      <c r="G443" s="82">
        <v>0.93533999999999995</v>
      </c>
      <c r="H443" s="82">
        <v>0.86902800000000002</v>
      </c>
      <c r="I443" s="82">
        <v>0.95618199999999998</v>
      </c>
      <c r="J443" s="82">
        <v>0.92786400000000002</v>
      </c>
      <c r="K443" s="82">
        <v>0.95295600000000003</v>
      </c>
    </row>
    <row r="444" spans="1:11" ht="15">
      <c r="A444" s="82">
        <v>442</v>
      </c>
      <c r="B444" s="82">
        <v>0.93778799999999995</v>
      </c>
      <c r="C444" s="82">
        <v>0.915412</v>
      </c>
      <c r="D444" s="82">
        <v>0.96073500000000001</v>
      </c>
      <c r="E444" s="82">
        <v>0.92278199999999999</v>
      </c>
      <c r="F444" s="82">
        <v>0.96899500000000005</v>
      </c>
      <c r="G444" s="82">
        <v>0.93542700000000001</v>
      </c>
      <c r="H444" s="82">
        <v>0.86907400000000001</v>
      </c>
      <c r="I444" s="82">
        <v>0.95618499999999995</v>
      </c>
      <c r="J444" s="82">
        <v>0.92788499999999996</v>
      </c>
      <c r="K444" s="82">
        <v>0.95300300000000004</v>
      </c>
    </row>
    <row r="445" spans="1:11" ht="15">
      <c r="A445" s="82">
        <v>443</v>
      </c>
      <c r="B445" s="82">
        <v>0.93780399999999997</v>
      </c>
      <c r="C445" s="82">
        <v>0.91546300000000003</v>
      </c>
      <c r="D445" s="82">
        <v>0.96073699999999995</v>
      </c>
      <c r="E445" s="82">
        <v>0.92282900000000001</v>
      </c>
      <c r="F445" s="82">
        <v>0.96901400000000004</v>
      </c>
      <c r="G445" s="82">
        <v>0.93551899999999999</v>
      </c>
      <c r="H445" s="82">
        <v>0.86912100000000003</v>
      </c>
      <c r="I445" s="82">
        <v>0.95618800000000004</v>
      </c>
      <c r="J445" s="82">
        <v>0.92790600000000001</v>
      </c>
      <c r="K445" s="82">
        <v>0.95305099999999998</v>
      </c>
    </row>
    <row r="446" spans="1:11" ht="15">
      <c r="A446" s="82">
        <v>444</v>
      </c>
      <c r="B446" s="82">
        <v>0.93781999999999999</v>
      </c>
      <c r="C446" s="82">
        <v>0.91551099999999996</v>
      </c>
      <c r="D446" s="82">
        <v>0.96074000000000004</v>
      </c>
      <c r="E446" s="82">
        <v>0.92287399999999997</v>
      </c>
      <c r="F446" s="82">
        <v>0.969028</v>
      </c>
      <c r="G446" s="82">
        <v>0.93560600000000005</v>
      </c>
      <c r="H446" s="82">
        <v>0.86916499999999997</v>
      </c>
      <c r="I446" s="82">
        <v>0.95619100000000001</v>
      </c>
      <c r="J446" s="82">
        <v>0.92792799999999998</v>
      </c>
      <c r="K446" s="82">
        <v>0.953094</v>
      </c>
    </row>
    <row r="447" spans="1:11" ht="15">
      <c r="A447" s="82">
        <v>445</v>
      </c>
      <c r="B447" s="82">
        <v>0.93783700000000003</v>
      </c>
      <c r="C447" s="82">
        <v>0.91556700000000002</v>
      </c>
      <c r="D447" s="82">
        <v>0.96074199999999998</v>
      </c>
      <c r="E447" s="82">
        <v>0.92291800000000002</v>
      </c>
      <c r="F447" s="82">
        <v>0.96904100000000004</v>
      </c>
      <c r="G447" s="82">
        <v>0.93570200000000003</v>
      </c>
      <c r="H447" s="82">
        <v>0.86920799999999998</v>
      </c>
      <c r="I447" s="82">
        <v>0.95619399999999999</v>
      </c>
      <c r="J447" s="82">
        <v>0.92795000000000005</v>
      </c>
      <c r="K447" s="82">
        <v>0.95313999999999999</v>
      </c>
    </row>
    <row r="448" spans="1:11" ht="15">
      <c r="A448" s="82">
        <v>446</v>
      </c>
      <c r="B448" s="82">
        <v>0.93785300000000005</v>
      </c>
      <c r="C448" s="82">
        <v>0.91561400000000004</v>
      </c>
      <c r="D448" s="82">
        <v>0.96074499999999996</v>
      </c>
      <c r="E448" s="82">
        <v>0.92296299999999998</v>
      </c>
      <c r="F448" s="82">
        <v>0.969055</v>
      </c>
      <c r="G448" s="82">
        <v>0.93579900000000005</v>
      </c>
      <c r="H448" s="82">
        <v>0.869255</v>
      </c>
      <c r="I448" s="82">
        <v>0.95619699999999996</v>
      </c>
      <c r="J448" s="82">
        <v>0.92797200000000002</v>
      </c>
      <c r="K448" s="82">
        <v>0.95318599999999998</v>
      </c>
    </row>
    <row r="449" spans="1:11" ht="15">
      <c r="A449" s="82">
        <v>447</v>
      </c>
      <c r="B449" s="82">
        <v>0.93787100000000001</v>
      </c>
      <c r="C449" s="82">
        <v>0.91565700000000005</v>
      </c>
      <c r="D449" s="82">
        <v>0.96074700000000002</v>
      </c>
      <c r="E449" s="82">
        <v>0.92300499999999996</v>
      </c>
      <c r="F449" s="82">
        <v>0.96906899999999996</v>
      </c>
      <c r="G449" s="82">
        <v>0.93589100000000003</v>
      </c>
      <c r="H449" s="82">
        <v>0.86930300000000005</v>
      </c>
      <c r="I449" s="82">
        <v>0.95619900000000002</v>
      </c>
      <c r="J449" s="82">
        <v>0.92799100000000001</v>
      </c>
      <c r="K449" s="82">
        <v>0.95322600000000002</v>
      </c>
    </row>
    <row r="450" spans="1:11" ht="15">
      <c r="A450" s="82">
        <v>448</v>
      </c>
      <c r="B450" s="82">
        <v>0.93788800000000005</v>
      </c>
      <c r="C450" s="82">
        <v>0.91570700000000005</v>
      </c>
      <c r="D450" s="82">
        <v>0.96074999999999999</v>
      </c>
      <c r="E450" s="82">
        <v>0.92304600000000003</v>
      </c>
      <c r="F450" s="82">
        <v>0.96909199999999995</v>
      </c>
      <c r="G450" s="82">
        <v>0.93596699999999999</v>
      </c>
      <c r="H450" s="82">
        <v>0.86934500000000003</v>
      </c>
      <c r="I450" s="82">
        <v>0.956202</v>
      </c>
      <c r="J450" s="82">
        <v>0.92801299999999998</v>
      </c>
      <c r="K450" s="82">
        <v>0.95326999999999995</v>
      </c>
    </row>
    <row r="451" spans="1:11" ht="15">
      <c r="A451" s="82">
        <v>449</v>
      </c>
      <c r="B451" s="82">
        <v>0.93791400000000003</v>
      </c>
      <c r="C451" s="82">
        <v>0.91575200000000001</v>
      </c>
      <c r="D451" s="82">
        <v>0.960762</v>
      </c>
      <c r="E451" s="82">
        <v>0.92309399999999997</v>
      </c>
      <c r="F451" s="82">
        <v>0.96915499999999999</v>
      </c>
      <c r="G451" s="82">
        <v>0.93604900000000002</v>
      </c>
      <c r="H451" s="82">
        <v>0.86939299999999997</v>
      </c>
      <c r="I451" s="82">
        <v>0.956237</v>
      </c>
      <c r="J451" s="82">
        <v>0.92806299999999997</v>
      </c>
      <c r="K451" s="82">
        <v>0.95340000000000003</v>
      </c>
    </row>
    <row r="452" spans="1:11" ht="15">
      <c r="A452" s="82">
        <v>450</v>
      </c>
      <c r="B452" s="82">
        <v>0.93793199999999999</v>
      </c>
      <c r="C452" s="82">
        <v>0.91580099999999998</v>
      </c>
      <c r="D452" s="82">
        <v>0.96076700000000004</v>
      </c>
      <c r="E452" s="82">
        <v>0.92313800000000001</v>
      </c>
      <c r="F452" s="82">
        <v>0.96918400000000005</v>
      </c>
      <c r="G452" s="82">
        <v>0.936137</v>
      </c>
      <c r="H452" s="82">
        <v>0.86943999999999999</v>
      </c>
      <c r="I452" s="82">
        <v>0.95624900000000002</v>
      </c>
      <c r="J452" s="82">
        <v>0.92808199999999996</v>
      </c>
      <c r="K452" s="82">
        <v>0.95344799999999996</v>
      </c>
    </row>
    <row r="453" spans="1:11" ht="15">
      <c r="A453" s="82">
        <v>451</v>
      </c>
      <c r="B453" s="82">
        <v>0.937948</v>
      </c>
      <c r="C453" s="82">
        <v>0.91584299999999996</v>
      </c>
      <c r="D453" s="82">
        <v>0.96077000000000001</v>
      </c>
      <c r="E453" s="82">
        <v>0.92317800000000005</v>
      </c>
      <c r="F453" s="82">
        <v>0.96920200000000001</v>
      </c>
      <c r="G453" s="82">
        <v>0.93622700000000003</v>
      </c>
      <c r="H453" s="82">
        <v>0.86948300000000001</v>
      </c>
      <c r="I453" s="82">
        <v>0.95625400000000005</v>
      </c>
      <c r="J453" s="82">
        <v>0.92810099999999995</v>
      </c>
      <c r="K453" s="82">
        <v>0.95349200000000001</v>
      </c>
    </row>
    <row r="454" spans="1:11" ht="15">
      <c r="A454" s="82">
        <v>452</v>
      </c>
      <c r="B454" s="82">
        <v>0.93796100000000004</v>
      </c>
      <c r="C454" s="82">
        <v>0.91589600000000004</v>
      </c>
      <c r="D454" s="82">
        <v>0.96077199999999996</v>
      </c>
      <c r="E454" s="82">
        <v>0.92322099999999996</v>
      </c>
      <c r="F454" s="82">
        <v>0.969217</v>
      </c>
      <c r="G454" s="82">
        <v>0.936307</v>
      </c>
      <c r="H454" s="82">
        <v>0.86952300000000005</v>
      </c>
      <c r="I454" s="82">
        <v>0.95625700000000002</v>
      </c>
      <c r="J454" s="82">
        <v>0.92812099999999997</v>
      </c>
      <c r="K454" s="82">
        <v>0.95353200000000005</v>
      </c>
    </row>
    <row r="455" spans="1:11" ht="15">
      <c r="A455" s="82">
        <v>453</v>
      </c>
      <c r="B455" s="82">
        <v>0.93797699999999995</v>
      </c>
      <c r="C455" s="82">
        <v>0.91594200000000003</v>
      </c>
      <c r="D455" s="82">
        <v>0.96077500000000005</v>
      </c>
      <c r="E455" s="82">
        <v>0.92325999999999997</v>
      </c>
      <c r="F455" s="82">
        <v>0.96923000000000004</v>
      </c>
      <c r="G455" s="82">
        <v>0.93639600000000001</v>
      </c>
      <c r="H455" s="82">
        <v>0.86956599999999995</v>
      </c>
      <c r="I455" s="82">
        <v>0.95626100000000003</v>
      </c>
      <c r="J455" s="82">
        <v>0.92814099999999999</v>
      </c>
      <c r="K455" s="82">
        <v>0.95357400000000003</v>
      </c>
    </row>
    <row r="456" spans="1:11" ht="15">
      <c r="A456" s="82">
        <v>454</v>
      </c>
      <c r="B456" s="82">
        <v>0.93799299999999997</v>
      </c>
      <c r="C456" s="82">
        <v>0.91598900000000005</v>
      </c>
      <c r="D456" s="82">
        <v>0.96077699999999999</v>
      </c>
      <c r="E456" s="82">
        <v>0.92330199999999996</v>
      </c>
      <c r="F456" s="82">
        <v>0.96924200000000005</v>
      </c>
      <c r="G456" s="82">
        <v>0.93647899999999995</v>
      </c>
      <c r="H456" s="82">
        <v>0.86960999999999999</v>
      </c>
      <c r="I456" s="82">
        <v>0.956264</v>
      </c>
      <c r="J456" s="82">
        <v>0.92816200000000004</v>
      </c>
      <c r="K456" s="82">
        <v>0.95361200000000002</v>
      </c>
    </row>
    <row r="457" spans="1:11" ht="15">
      <c r="A457" s="82">
        <v>455</v>
      </c>
      <c r="B457" s="82">
        <v>0.93800899999999998</v>
      </c>
      <c r="C457" s="82">
        <v>0.91603100000000004</v>
      </c>
      <c r="D457" s="82">
        <v>0.96077999999999997</v>
      </c>
      <c r="E457" s="82">
        <v>0.92334300000000002</v>
      </c>
      <c r="F457" s="82">
        <v>0.96925600000000001</v>
      </c>
      <c r="G457" s="82">
        <v>0.93657100000000004</v>
      </c>
      <c r="H457" s="82">
        <v>0.86965199999999998</v>
      </c>
      <c r="I457" s="82">
        <v>0.95626699999999998</v>
      </c>
      <c r="J457" s="82">
        <v>0.92818299999999998</v>
      </c>
      <c r="K457" s="82">
        <v>0.95365100000000003</v>
      </c>
    </row>
    <row r="458" spans="1:11" ht="15">
      <c r="A458" s="82">
        <v>456</v>
      </c>
      <c r="B458" s="82">
        <v>0.93802600000000003</v>
      </c>
      <c r="C458" s="82">
        <v>0.91607499999999997</v>
      </c>
      <c r="D458" s="82">
        <v>0.96078200000000002</v>
      </c>
      <c r="E458" s="82">
        <v>0.92338200000000004</v>
      </c>
      <c r="F458" s="82">
        <v>0.969279</v>
      </c>
      <c r="G458" s="82">
        <v>0.93664899999999995</v>
      </c>
      <c r="H458" s="82">
        <v>0.86969799999999997</v>
      </c>
      <c r="I458" s="82">
        <v>0.95626999999999995</v>
      </c>
      <c r="J458" s="82">
        <v>0.92820100000000005</v>
      </c>
      <c r="K458" s="82">
        <v>0.95369000000000004</v>
      </c>
    </row>
    <row r="459" spans="1:11" ht="15">
      <c r="A459" s="82">
        <v>457</v>
      </c>
      <c r="B459" s="82">
        <v>0.93803899999999996</v>
      </c>
      <c r="C459" s="82">
        <v>0.91611500000000001</v>
      </c>
      <c r="D459" s="82">
        <v>0.960785</v>
      </c>
      <c r="E459" s="82">
        <v>0.92342299999999999</v>
      </c>
      <c r="F459" s="82">
        <v>0.96932799999999997</v>
      </c>
      <c r="G459" s="82">
        <v>0.93673700000000004</v>
      </c>
      <c r="H459" s="82">
        <v>0.86974399999999996</v>
      </c>
      <c r="I459" s="82">
        <v>0.95627300000000004</v>
      </c>
      <c r="J459" s="82">
        <v>0.92822099999999996</v>
      </c>
      <c r="K459" s="82">
        <v>0.95372900000000005</v>
      </c>
    </row>
    <row r="460" spans="1:11" ht="15">
      <c r="A460" s="82">
        <v>458</v>
      </c>
      <c r="B460" s="82">
        <v>0.93805400000000005</v>
      </c>
      <c r="C460" s="82">
        <v>0.91616200000000003</v>
      </c>
      <c r="D460" s="82">
        <v>0.96078799999999998</v>
      </c>
      <c r="E460" s="82">
        <v>0.92345999999999995</v>
      </c>
      <c r="F460" s="82">
        <v>0.969356</v>
      </c>
      <c r="G460" s="82">
        <v>0.93682100000000001</v>
      </c>
      <c r="H460" s="82">
        <v>0.86978599999999995</v>
      </c>
      <c r="I460" s="82">
        <v>0.95627600000000001</v>
      </c>
      <c r="J460" s="82">
        <v>0.92824300000000004</v>
      </c>
      <c r="K460" s="82">
        <v>0.95377100000000004</v>
      </c>
    </row>
    <row r="461" spans="1:11" ht="15">
      <c r="A461" s="82">
        <v>459</v>
      </c>
      <c r="B461" s="82">
        <v>0.93807200000000002</v>
      </c>
      <c r="C461" s="82">
        <v>0.91620800000000002</v>
      </c>
      <c r="D461" s="82">
        <v>0.96079000000000003</v>
      </c>
      <c r="E461" s="82">
        <v>0.92349899999999996</v>
      </c>
      <c r="F461" s="82">
        <v>0.96937300000000004</v>
      </c>
      <c r="G461" s="82">
        <v>0.93691100000000005</v>
      </c>
      <c r="H461" s="82">
        <v>0.86982800000000005</v>
      </c>
      <c r="I461" s="82">
        <v>0.95627899999999999</v>
      </c>
      <c r="J461" s="82">
        <v>0.92826200000000003</v>
      </c>
      <c r="K461" s="82">
        <v>0.95381300000000002</v>
      </c>
    </row>
    <row r="462" spans="1:11" ht="15">
      <c r="A462" s="82">
        <v>460</v>
      </c>
      <c r="B462" s="82">
        <v>0.93808800000000003</v>
      </c>
      <c r="C462" s="82">
        <v>0.91625599999999996</v>
      </c>
      <c r="D462" s="82">
        <v>0.96079300000000001</v>
      </c>
      <c r="E462" s="82">
        <v>0.92354099999999995</v>
      </c>
      <c r="F462" s="82">
        <v>0.969387</v>
      </c>
      <c r="G462" s="82">
        <v>0.93699600000000005</v>
      </c>
      <c r="H462" s="82">
        <v>0.86987599999999998</v>
      </c>
      <c r="I462" s="82">
        <v>0.95628100000000005</v>
      </c>
      <c r="J462" s="82">
        <v>0.928284</v>
      </c>
      <c r="K462" s="82">
        <v>0.95385500000000001</v>
      </c>
    </row>
    <row r="463" spans="1:11" ht="15">
      <c r="A463" s="82">
        <v>461</v>
      </c>
      <c r="B463" s="82">
        <v>0.93810300000000002</v>
      </c>
      <c r="C463" s="82">
        <v>0.91630100000000003</v>
      </c>
      <c r="D463" s="82">
        <v>0.96079499999999995</v>
      </c>
      <c r="E463" s="82">
        <v>0.92358300000000004</v>
      </c>
      <c r="F463" s="82">
        <v>0.96939900000000001</v>
      </c>
      <c r="G463" s="82">
        <v>0.937079</v>
      </c>
      <c r="H463" s="82">
        <v>0.86991799999999997</v>
      </c>
      <c r="I463" s="82">
        <v>0.95628400000000002</v>
      </c>
      <c r="J463" s="82">
        <v>0.92830299999999999</v>
      </c>
      <c r="K463" s="82">
        <v>0.95389699999999999</v>
      </c>
    </row>
    <row r="464" spans="1:11" ht="15">
      <c r="A464" s="82">
        <v>462</v>
      </c>
      <c r="B464" s="82">
        <v>0.93811699999999998</v>
      </c>
      <c r="C464" s="82">
        <v>0.91635200000000006</v>
      </c>
      <c r="D464" s="82">
        <v>0.96079800000000004</v>
      </c>
      <c r="E464" s="82">
        <v>0.92361899999999997</v>
      </c>
      <c r="F464" s="82">
        <v>0.96941100000000002</v>
      </c>
      <c r="G464" s="82">
        <v>0.93716299999999997</v>
      </c>
      <c r="H464" s="82">
        <v>0.86996300000000004</v>
      </c>
      <c r="I464" s="82">
        <v>0.956287</v>
      </c>
      <c r="J464" s="82">
        <v>0.92832199999999998</v>
      </c>
      <c r="K464" s="82">
        <v>0.95393899999999998</v>
      </c>
    </row>
    <row r="465" spans="1:11" ht="15">
      <c r="A465" s="82">
        <v>463</v>
      </c>
      <c r="B465" s="82">
        <v>0.93813100000000005</v>
      </c>
      <c r="C465" s="82">
        <v>0.91639300000000001</v>
      </c>
      <c r="D465" s="82">
        <v>0.96079999999999999</v>
      </c>
      <c r="E465" s="82">
        <v>0.92365399999999998</v>
      </c>
      <c r="F465" s="82">
        <v>0.96942499999999998</v>
      </c>
      <c r="G465" s="82">
        <v>0.93724700000000005</v>
      </c>
      <c r="H465" s="82">
        <v>0.87000599999999995</v>
      </c>
      <c r="I465" s="82">
        <v>0.95628999999999997</v>
      </c>
      <c r="J465" s="82">
        <v>0.92834000000000005</v>
      </c>
      <c r="K465" s="82">
        <v>0.95398300000000003</v>
      </c>
    </row>
    <row r="466" spans="1:11" ht="15">
      <c r="A466" s="82">
        <v>464</v>
      </c>
      <c r="B466" s="82">
        <v>0.93814799999999998</v>
      </c>
      <c r="C466" s="82">
        <v>0.91643799999999997</v>
      </c>
      <c r="D466" s="82">
        <v>0.96080299999999996</v>
      </c>
      <c r="E466" s="82">
        <v>0.92369000000000001</v>
      </c>
      <c r="F466" s="82">
        <v>0.96944600000000003</v>
      </c>
      <c r="G466" s="82">
        <v>0.93731600000000004</v>
      </c>
      <c r="H466" s="82">
        <v>0.87004800000000004</v>
      </c>
      <c r="I466" s="82">
        <v>0.95629299999999995</v>
      </c>
      <c r="J466" s="82">
        <v>0.92835999999999996</v>
      </c>
      <c r="K466" s="82">
        <v>0.95402299999999995</v>
      </c>
    </row>
    <row r="467" spans="1:11" ht="15">
      <c r="A467" s="82">
        <v>465</v>
      </c>
      <c r="B467" s="82">
        <v>0.93817700000000004</v>
      </c>
      <c r="C467" s="82">
        <v>0.91647699999999999</v>
      </c>
      <c r="D467" s="82">
        <v>0.96081799999999995</v>
      </c>
      <c r="E467" s="82">
        <v>0.92373300000000003</v>
      </c>
      <c r="F467" s="82">
        <v>0.96950400000000003</v>
      </c>
      <c r="G467" s="82">
        <v>0.93740100000000004</v>
      </c>
      <c r="H467" s="82">
        <v>0.87009499999999995</v>
      </c>
      <c r="I467" s="82">
        <v>0.95633000000000001</v>
      </c>
      <c r="J467" s="82">
        <v>0.92841499999999999</v>
      </c>
      <c r="K467" s="82">
        <v>0.95413199999999998</v>
      </c>
    </row>
    <row r="468" spans="1:11" ht="15">
      <c r="A468" s="82">
        <v>466</v>
      </c>
      <c r="B468" s="82">
        <v>0.938195</v>
      </c>
      <c r="C468" s="82">
        <v>0.91652699999999998</v>
      </c>
      <c r="D468" s="82">
        <v>0.96082299999999998</v>
      </c>
      <c r="E468" s="82">
        <v>0.92377100000000001</v>
      </c>
      <c r="F468" s="82">
        <v>0.96953100000000003</v>
      </c>
      <c r="G468" s="82">
        <v>0.93748100000000001</v>
      </c>
      <c r="H468" s="82">
        <v>0.87014100000000005</v>
      </c>
      <c r="I468" s="82">
        <v>0.95634399999999997</v>
      </c>
      <c r="J468" s="82">
        <v>0.92843600000000004</v>
      </c>
      <c r="K468" s="82">
        <v>0.95417399999999997</v>
      </c>
    </row>
    <row r="469" spans="1:11" ht="15">
      <c r="A469" s="82">
        <v>467</v>
      </c>
      <c r="B469" s="82">
        <v>0.93821200000000005</v>
      </c>
      <c r="C469" s="82">
        <v>0.91657100000000002</v>
      </c>
      <c r="D469" s="82">
        <v>0.96082599999999996</v>
      </c>
      <c r="E469" s="82">
        <v>0.92380799999999996</v>
      </c>
      <c r="F469" s="82">
        <v>0.96954799999999997</v>
      </c>
      <c r="G469" s="82">
        <v>0.93756700000000004</v>
      </c>
      <c r="H469" s="82">
        <v>0.87018200000000001</v>
      </c>
      <c r="I469" s="82">
        <v>0.956349</v>
      </c>
      <c r="J469" s="82">
        <v>0.92845699999999998</v>
      </c>
      <c r="K469" s="82">
        <v>0.95421699999999998</v>
      </c>
    </row>
    <row r="470" spans="1:11" ht="15">
      <c r="A470" s="82">
        <v>468</v>
      </c>
      <c r="B470" s="82">
        <v>0.938226</v>
      </c>
      <c r="C470" s="82">
        <v>0.91662200000000005</v>
      </c>
      <c r="D470" s="82">
        <v>0.96082900000000004</v>
      </c>
      <c r="E470" s="82">
        <v>0.92384699999999997</v>
      </c>
      <c r="F470" s="82">
        <v>0.96956200000000003</v>
      </c>
      <c r="G470" s="82">
        <v>0.93764700000000001</v>
      </c>
      <c r="H470" s="82">
        <v>0.87022600000000006</v>
      </c>
      <c r="I470" s="82">
        <v>0.95635199999999998</v>
      </c>
      <c r="J470" s="82">
        <v>0.92847800000000003</v>
      </c>
      <c r="K470" s="82">
        <v>0.95425800000000005</v>
      </c>
    </row>
    <row r="471" spans="1:11" ht="15">
      <c r="A471" s="82">
        <v>469</v>
      </c>
      <c r="B471" s="82">
        <v>0.93823999999999996</v>
      </c>
      <c r="C471" s="82">
        <v>0.91666800000000004</v>
      </c>
      <c r="D471" s="82">
        <v>0.96083099999999999</v>
      </c>
      <c r="E471" s="82">
        <v>0.92387699999999995</v>
      </c>
      <c r="F471" s="82">
        <v>0.96957400000000005</v>
      </c>
      <c r="G471" s="82">
        <v>0.93771300000000002</v>
      </c>
      <c r="H471" s="82">
        <v>0.87026800000000004</v>
      </c>
      <c r="I471" s="82">
        <v>0.95635499999999996</v>
      </c>
      <c r="J471" s="82">
        <v>0.92849800000000005</v>
      </c>
      <c r="K471" s="82">
        <v>0.95430000000000004</v>
      </c>
    </row>
    <row r="472" spans="1:11" ht="15">
      <c r="A472" s="82">
        <v>470</v>
      </c>
      <c r="B472" s="82">
        <v>0.93825400000000003</v>
      </c>
      <c r="C472" s="82">
        <v>0.916713</v>
      </c>
      <c r="D472" s="82">
        <v>0.96083399999999997</v>
      </c>
      <c r="E472" s="82">
        <v>0.92391400000000001</v>
      </c>
      <c r="F472" s="82">
        <v>0.96958500000000003</v>
      </c>
      <c r="G472" s="82">
        <v>0.93778700000000004</v>
      </c>
      <c r="H472" s="82">
        <v>0.87031099999999995</v>
      </c>
      <c r="I472" s="82">
        <v>0.95635800000000004</v>
      </c>
      <c r="J472" s="82">
        <v>0.92852100000000004</v>
      </c>
      <c r="K472" s="82">
        <v>0.95433699999999999</v>
      </c>
    </row>
    <row r="473" spans="1:11" ht="15">
      <c r="A473" s="82">
        <v>471</v>
      </c>
      <c r="B473" s="82">
        <v>0.93826600000000004</v>
      </c>
      <c r="C473" s="82">
        <v>0.91675700000000004</v>
      </c>
      <c r="D473" s="82">
        <v>0.96083600000000002</v>
      </c>
      <c r="E473" s="82">
        <v>0.923956</v>
      </c>
      <c r="F473" s="82">
        <v>0.96959899999999999</v>
      </c>
      <c r="G473" s="82">
        <v>0.93785700000000005</v>
      </c>
      <c r="H473" s="82">
        <v>0.87034900000000004</v>
      </c>
      <c r="I473" s="82">
        <v>0.95636100000000002</v>
      </c>
      <c r="J473" s="82">
        <v>0.928539</v>
      </c>
      <c r="K473" s="82">
        <v>0.95437700000000003</v>
      </c>
    </row>
    <row r="474" spans="1:11" ht="15">
      <c r="A474" s="82">
        <v>472</v>
      </c>
      <c r="B474" s="82">
        <v>0.93828</v>
      </c>
      <c r="C474" s="82">
        <v>0.91680499999999998</v>
      </c>
      <c r="D474" s="82">
        <v>0.96083799999999997</v>
      </c>
      <c r="E474" s="82">
        <v>0.92399100000000001</v>
      </c>
      <c r="F474" s="82">
        <v>0.96961900000000001</v>
      </c>
      <c r="G474" s="82">
        <v>0.93793199999999999</v>
      </c>
      <c r="H474" s="82">
        <v>0.87038599999999999</v>
      </c>
      <c r="I474" s="82">
        <v>0.95636399999999999</v>
      </c>
      <c r="J474" s="82">
        <v>0.92856000000000005</v>
      </c>
      <c r="K474" s="82">
        <v>0.95441399999999998</v>
      </c>
    </row>
    <row r="475" spans="1:11" ht="15">
      <c r="A475" s="82">
        <v>473</v>
      </c>
      <c r="B475" s="82">
        <v>0.93829499999999999</v>
      </c>
      <c r="C475" s="82">
        <v>0.916852</v>
      </c>
      <c r="D475" s="82">
        <v>0.96084099999999995</v>
      </c>
      <c r="E475" s="82">
        <v>0.92402600000000001</v>
      </c>
      <c r="F475" s="82">
        <v>0.96966600000000003</v>
      </c>
      <c r="G475" s="82">
        <v>0.93800099999999997</v>
      </c>
      <c r="H475" s="82">
        <v>0.87042699999999995</v>
      </c>
      <c r="I475" s="82">
        <v>0.95636699999999997</v>
      </c>
      <c r="J475" s="82">
        <v>0.92857900000000004</v>
      </c>
      <c r="K475" s="82">
        <v>0.95445100000000005</v>
      </c>
    </row>
    <row r="476" spans="1:11" ht="15">
      <c r="A476" s="82">
        <v>474</v>
      </c>
      <c r="B476" s="82">
        <v>0.93830899999999995</v>
      </c>
      <c r="C476" s="82">
        <v>0.91690899999999997</v>
      </c>
      <c r="D476" s="82">
        <v>0.960843</v>
      </c>
      <c r="E476" s="82">
        <v>0.924064</v>
      </c>
      <c r="F476" s="82">
        <v>0.96969099999999997</v>
      </c>
      <c r="G476" s="82">
        <v>0.93807399999999996</v>
      </c>
      <c r="H476" s="82">
        <v>0.87047099999999999</v>
      </c>
      <c r="I476" s="82">
        <v>0.95637000000000005</v>
      </c>
      <c r="J476" s="82">
        <v>0.92859899999999995</v>
      </c>
      <c r="K476" s="82">
        <v>0.95449300000000004</v>
      </c>
    </row>
    <row r="477" spans="1:11" ht="15">
      <c r="A477" s="82">
        <v>475</v>
      </c>
      <c r="B477" s="82">
        <v>0.93832199999999999</v>
      </c>
      <c r="C477" s="82">
        <v>0.91694900000000001</v>
      </c>
      <c r="D477" s="82">
        <v>0.96084499999999995</v>
      </c>
      <c r="E477" s="82">
        <v>0.924099</v>
      </c>
      <c r="F477" s="82">
        <v>0.96970699999999999</v>
      </c>
      <c r="G477" s="82">
        <v>0.93815599999999999</v>
      </c>
      <c r="H477" s="82">
        <v>0.87051400000000001</v>
      </c>
      <c r="I477" s="82">
        <v>0.956372</v>
      </c>
      <c r="J477" s="82">
        <v>0.92861899999999997</v>
      </c>
      <c r="K477" s="82">
        <v>0.95453100000000002</v>
      </c>
    </row>
    <row r="478" spans="1:11" ht="15">
      <c r="A478" s="82">
        <v>476</v>
      </c>
      <c r="B478" s="82">
        <v>0.93833599999999995</v>
      </c>
      <c r="C478" s="82">
        <v>0.91699699999999995</v>
      </c>
      <c r="D478" s="82">
        <v>0.96084800000000004</v>
      </c>
      <c r="E478" s="82">
        <v>0.92413500000000004</v>
      </c>
      <c r="F478" s="82">
        <v>0.96972000000000003</v>
      </c>
      <c r="G478" s="82">
        <v>0.93823299999999998</v>
      </c>
      <c r="H478" s="82">
        <v>0.87055499999999997</v>
      </c>
      <c r="I478" s="82">
        <v>0.95637499999999998</v>
      </c>
      <c r="J478" s="82">
        <v>0.92863700000000005</v>
      </c>
      <c r="K478" s="82">
        <v>0.95456799999999997</v>
      </c>
    </row>
    <row r="479" spans="1:11" ht="15">
      <c r="A479" s="82">
        <v>477</v>
      </c>
      <c r="B479" s="82">
        <v>0.93834700000000004</v>
      </c>
      <c r="C479" s="82">
        <v>0.91705000000000003</v>
      </c>
      <c r="D479" s="82">
        <v>0.96084999999999998</v>
      </c>
      <c r="E479" s="82">
        <v>0.924176</v>
      </c>
      <c r="F479" s="82">
        <v>0.96973100000000001</v>
      </c>
      <c r="G479" s="82">
        <v>0.938307</v>
      </c>
      <c r="H479" s="82">
        <v>0.87059600000000004</v>
      </c>
      <c r="I479" s="82">
        <v>0.95637799999999995</v>
      </c>
      <c r="J479" s="82">
        <v>0.92865699999999995</v>
      </c>
      <c r="K479" s="82">
        <v>0.95460599999999995</v>
      </c>
    </row>
    <row r="480" spans="1:11" ht="15">
      <c r="A480" s="82">
        <v>478</v>
      </c>
      <c r="B480" s="82">
        <v>0.938361</v>
      </c>
      <c r="C480" s="82">
        <v>0.91709600000000002</v>
      </c>
      <c r="D480" s="82">
        <v>0.96085200000000004</v>
      </c>
      <c r="E480" s="82">
        <v>0.92420899999999995</v>
      </c>
      <c r="F480" s="82">
        <v>0.96974199999999999</v>
      </c>
      <c r="G480" s="82">
        <v>0.93837999999999999</v>
      </c>
      <c r="H480" s="82">
        <v>0.87063800000000002</v>
      </c>
      <c r="I480" s="82">
        <v>0.95638000000000001</v>
      </c>
      <c r="J480" s="82">
        <v>0.928674</v>
      </c>
      <c r="K480" s="82">
        <v>0.95464400000000005</v>
      </c>
    </row>
    <row r="481" spans="1:11" ht="15">
      <c r="A481" s="82">
        <v>479</v>
      </c>
      <c r="B481" s="82">
        <v>0.93837300000000001</v>
      </c>
      <c r="C481" s="82">
        <v>0.91713299999999998</v>
      </c>
      <c r="D481" s="82">
        <v>0.96085399999999999</v>
      </c>
      <c r="E481" s="82">
        <v>0.92424499999999998</v>
      </c>
      <c r="F481" s="82">
        <v>0.969754</v>
      </c>
      <c r="G481" s="82">
        <v>0.93845100000000004</v>
      </c>
      <c r="H481" s="82">
        <v>0.87068000000000001</v>
      </c>
      <c r="I481" s="82">
        <v>0.95638299999999998</v>
      </c>
      <c r="J481" s="82">
        <v>0.92869100000000004</v>
      </c>
      <c r="K481" s="82">
        <v>0.95468399999999998</v>
      </c>
    </row>
    <row r="482" spans="1:11" ht="15">
      <c r="A482" s="82">
        <v>480</v>
      </c>
      <c r="B482" s="82">
        <v>0.93838299999999997</v>
      </c>
      <c r="C482" s="82">
        <v>0.91717499999999996</v>
      </c>
      <c r="D482" s="82">
        <v>0.96085699999999996</v>
      </c>
      <c r="E482" s="82">
        <v>0.92427700000000002</v>
      </c>
      <c r="F482" s="82">
        <v>0.96977400000000002</v>
      </c>
      <c r="G482" s="82">
        <v>0.93852400000000002</v>
      </c>
      <c r="H482" s="82">
        <v>0.87072099999999997</v>
      </c>
      <c r="I482" s="82">
        <v>0.95638500000000004</v>
      </c>
      <c r="J482" s="82">
        <v>0.92871199999999998</v>
      </c>
      <c r="K482" s="82">
        <v>0.95472000000000001</v>
      </c>
    </row>
    <row r="483" spans="1:11" ht="15">
      <c r="A483" s="82">
        <v>481</v>
      </c>
      <c r="B483" s="82">
        <v>0.93840800000000002</v>
      </c>
      <c r="C483" s="82">
        <v>0.91722800000000004</v>
      </c>
      <c r="D483" s="82">
        <v>0.96088300000000004</v>
      </c>
      <c r="E483" s="82">
        <v>0.924315</v>
      </c>
      <c r="F483" s="82">
        <v>0.96982800000000002</v>
      </c>
      <c r="G483" s="82">
        <v>0.93858799999999998</v>
      </c>
      <c r="H483" s="82">
        <v>0.87077000000000004</v>
      </c>
      <c r="I483" s="82">
        <v>0.95642000000000005</v>
      </c>
      <c r="J483" s="82">
        <v>0.92876199999999998</v>
      </c>
      <c r="K483" s="82">
        <v>0.95481899999999997</v>
      </c>
    </row>
    <row r="484" spans="1:11" ht="15">
      <c r="A484" s="82">
        <v>482</v>
      </c>
      <c r="B484" s="82">
        <v>0.93842400000000004</v>
      </c>
      <c r="C484" s="82">
        <v>0.91727999999999998</v>
      </c>
      <c r="D484" s="82">
        <v>0.96089000000000002</v>
      </c>
      <c r="E484" s="82">
        <v>0.92434400000000005</v>
      </c>
      <c r="F484" s="82">
        <v>0.96985299999999997</v>
      </c>
      <c r="G484" s="82">
        <v>0.93864599999999998</v>
      </c>
      <c r="H484" s="82">
        <v>0.87080800000000003</v>
      </c>
      <c r="I484" s="82">
        <v>0.95643199999999995</v>
      </c>
      <c r="J484" s="82">
        <v>0.928782</v>
      </c>
      <c r="K484" s="82">
        <v>0.95485699999999996</v>
      </c>
    </row>
    <row r="485" spans="1:11" ht="15">
      <c r="A485" s="82">
        <v>483</v>
      </c>
      <c r="B485" s="82">
        <v>0.93843799999999999</v>
      </c>
      <c r="C485" s="82">
        <v>0.91732899999999995</v>
      </c>
      <c r="D485" s="82">
        <v>0.96089199999999997</v>
      </c>
      <c r="E485" s="82">
        <v>0.92437499999999995</v>
      </c>
      <c r="F485" s="82">
        <v>0.96986899999999998</v>
      </c>
      <c r="G485" s="82">
        <v>0.93870200000000004</v>
      </c>
      <c r="H485" s="82">
        <v>0.87084899999999998</v>
      </c>
      <c r="I485" s="82">
        <v>0.95643599999999995</v>
      </c>
      <c r="J485" s="82">
        <v>0.92879900000000004</v>
      </c>
      <c r="K485" s="82">
        <v>0.95489500000000005</v>
      </c>
    </row>
    <row r="486" spans="1:11" ht="15">
      <c r="A486" s="82">
        <v>484</v>
      </c>
      <c r="B486" s="82">
        <v>0.93845100000000004</v>
      </c>
      <c r="C486" s="82">
        <v>0.917377</v>
      </c>
      <c r="D486" s="82">
        <v>0.96089500000000005</v>
      </c>
      <c r="E486" s="82">
        <v>0.92440900000000004</v>
      </c>
      <c r="F486" s="82">
        <v>0.96988099999999999</v>
      </c>
      <c r="G486" s="82">
        <v>0.93876000000000004</v>
      </c>
      <c r="H486" s="82">
        <v>0.870896</v>
      </c>
      <c r="I486" s="82">
        <v>0.95643999999999996</v>
      </c>
      <c r="J486" s="82">
        <v>0.928817</v>
      </c>
      <c r="K486" s="82">
        <v>0.95493399999999995</v>
      </c>
    </row>
    <row r="487" spans="1:11" ht="15">
      <c r="A487" s="82">
        <v>485</v>
      </c>
      <c r="B487" s="82">
        <v>0.93846399999999996</v>
      </c>
      <c r="C487" s="82">
        <v>0.91742500000000005</v>
      </c>
      <c r="D487" s="82">
        <v>0.960897</v>
      </c>
      <c r="E487" s="82">
        <v>0.92444400000000004</v>
      </c>
      <c r="F487" s="82">
        <v>0.96989300000000001</v>
      </c>
      <c r="G487" s="82">
        <v>0.93882500000000002</v>
      </c>
      <c r="H487" s="82">
        <v>0.87094000000000005</v>
      </c>
      <c r="I487" s="82">
        <v>0.95644300000000004</v>
      </c>
      <c r="J487" s="82">
        <v>0.92883400000000005</v>
      </c>
      <c r="K487" s="82">
        <v>0.95497200000000004</v>
      </c>
    </row>
    <row r="488" spans="1:11" ht="15">
      <c r="A488" s="82">
        <v>486</v>
      </c>
      <c r="B488" s="82">
        <v>0.93847499999999995</v>
      </c>
      <c r="C488" s="82">
        <v>0.91747599999999996</v>
      </c>
      <c r="D488" s="82">
        <v>0.96089999999999998</v>
      </c>
      <c r="E488" s="82">
        <v>0.92447800000000002</v>
      </c>
      <c r="F488" s="82">
        <v>0.96990399999999999</v>
      </c>
      <c r="G488" s="82">
        <v>0.93888700000000003</v>
      </c>
      <c r="H488" s="82">
        <v>0.87097999999999998</v>
      </c>
      <c r="I488" s="82">
        <v>0.95644600000000002</v>
      </c>
      <c r="J488" s="82">
        <v>0.92885399999999996</v>
      </c>
      <c r="K488" s="82">
        <v>0.95500700000000005</v>
      </c>
    </row>
    <row r="489" spans="1:11" ht="15">
      <c r="A489" s="82">
        <v>487</v>
      </c>
      <c r="B489" s="82">
        <v>0.93848699999999996</v>
      </c>
      <c r="C489" s="82">
        <v>0.91753099999999999</v>
      </c>
      <c r="D489" s="82">
        <v>0.96090200000000003</v>
      </c>
      <c r="E489" s="82">
        <v>0.92451399999999995</v>
      </c>
      <c r="F489" s="82">
        <v>0.969916</v>
      </c>
      <c r="G489" s="82">
        <v>0.93894200000000005</v>
      </c>
      <c r="H489" s="82">
        <v>0.87102000000000002</v>
      </c>
      <c r="I489" s="82">
        <v>0.95644799999999996</v>
      </c>
      <c r="J489" s="82">
        <v>0.92887200000000003</v>
      </c>
      <c r="K489" s="82">
        <v>0.95504199999999995</v>
      </c>
    </row>
    <row r="490" spans="1:11" ht="15">
      <c r="A490" s="82">
        <v>488</v>
      </c>
      <c r="B490" s="82">
        <v>0.9385</v>
      </c>
      <c r="C490" s="82">
        <v>0.91758099999999998</v>
      </c>
      <c r="D490" s="82">
        <v>0.96090399999999998</v>
      </c>
      <c r="E490" s="82">
        <v>0.92454800000000004</v>
      </c>
      <c r="F490" s="82">
        <v>0.96993600000000002</v>
      </c>
      <c r="G490" s="82">
        <v>0.93900600000000001</v>
      </c>
      <c r="H490" s="82">
        <v>0.871058</v>
      </c>
      <c r="I490" s="82">
        <v>0.95645100000000005</v>
      </c>
      <c r="J490" s="82">
        <v>0.92889200000000005</v>
      </c>
      <c r="K490" s="82">
        <v>0.95507399999999998</v>
      </c>
    </row>
    <row r="491" spans="1:11" ht="15">
      <c r="A491" s="82">
        <v>489</v>
      </c>
      <c r="B491" s="82">
        <v>0.93851399999999996</v>
      </c>
      <c r="C491" s="82">
        <v>0.91763799999999995</v>
      </c>
      <c r="D491" s="82">
        <v>0.96090699999999996</v>
      </c>
      <c r="E491" s="82">
        <v>0.92458200000000001</v>
      </c>
      <c r="F491" s="82">
        <v>0.96997999999999995</v>
      </c>
      <c r="G491" s="82">
        <v>0.93906900000000004</v>
      </c>
      <c r="H491" s="82">
        <v>0.87109999999999999</v>
      </c>
      <c r="I491" s="82">
        <v>0.95645400000000003</v>
      </c>
      <c r="J491" s="82">
        <v>0.92890899999999998</v>
      </c>
      <c r="K491" s="82">
        <v>0.95510600000000001</v>
      </c>
    </row>
    <row r="492" spans="1:11" ht="15">
      <c r="A492" s="82">
        <v>490</v>
      </c>
      <c r="B492" s="82">
        <v>0.93852599999999997</v>
      </c>
      <c r="C492" s="82">
        <v>0.91768799999999995</v>
      </c>
      <c r="D492" s="82">
        <v>0.96090900000000001</v>
      </c>
      <c r="E492" s="82">
        <v>0.92461400000000005</v>
      </c>
      <c r="F492" s="82">
        <v>0.97000299999999995</v>
      </c>
      <c r="G492" s="82">
        <v>0.93912700000000005</v>
      </c>
      <c r="H492" s="82">
        <v>0.87114499999999995</v>
      </c>
      <c r="I492" s="82">
        <v>0.956457</v>
      </c>
      <c r="J492" s="82">
        <v>0.92892699999999995</v>
      </c>
      <c r="K492" s="82">
        <v>0.95513899999999996</v>
      </c>
    </row>
    <row r="493" spans="1:11" ht="15">
      <c r="A493" s="82">
        <v>491</v>
      </c>
      <c r="B493" s="82">
        <v>0.93853699999999995</v>
      </c>
      <c r="C493" s="82">
        <v>0.91773899999999997</v>
      </c>
      <c r="D493" s="82">
        <v>0.96091099999999996</v>
      </c>
      <c r="E493" s="82">
        <v>0.92464000000000002</v>
      </c>
      <c r="F493" s="82">
        <v>0.97001800000000005</v>
      </c>
      <c r="G493" s="82">
        <v>0.93918900000000005</v>
      </c>
      <c r="H493" s="82">
        <v>0.87118099999999998</v>
      </c>
      <c r="I493" s="82">
        <v>0.95645899999999995</v>
      </c>
      <c r="J493" s="82">
        <v>0.92894600000000005</v>
      </c>
      <c r="K493" s="82">
        <v>0.95517200000000002</v>
      </c>
    </row>
    <row r="494" spans="1:11" ht="15">
      <c r="A494" s="82">
        <v>492</v>
      </c>
      <c r="B494" s="82">
        <v>0.93854800000000005</v>
      </c>
      <c r="C494" s="82">
        <v>0.91779900000000003</v>
      </c>
      <c r="D494" s="82">
        <v>0.96091300000000002</v>
      </c>
      <c r="E494" s="82">
        <v>0.92466899999999996</v>
      </c>
      <c r="F494" s="82">
        <v>0.97002999999999995</v>
      </c>
      <c r="G494" s="82">
        <v>0.93924799999999997</v>
      </c>
      <c r="H494" s="82">
        <v>0.87122500000000003</v>
      </c>
      <c r="I494" s="82">
        <v>0.95646200000000003</v>
      </c>
      <c r="J494" s="82">
        <v>0.92896199999999995</v>
      </c>
      <c r="K494" s="82">
        <v>0.95520700000000003</v>
      </c>
    </row>
    <row r="495" spans="1:11" ht="15">
      <c r="A495" s="82">
        <v>493</v>
      </c>
      <c r="B495" s="82">
        <v>0.93855999999999995</v>
      </c>
      <c r="C495" s="82">
        <v>0.91784200000000005</v>
      </c>
      <c r="D495" s="82">
        <v>0.96091599999999999</v>
      </c>
      <c r="E495" s="82">
        <v>0.92470300000000005</v>
      </c>
      <c r="F495" s="82">
        <v>0.97004000000000001</v>
      </c>
      <c r="G495" s="82">
        <v>0.93930100000000005</v>
      </c>
      <c r="H495" s="82">
        <v>0.87126599999999998</v>
      </c>
      <c r="I495" s="82">
        <v>0.95646399999999998</v>
      </c>
      <c r="J495" s="82">
        <v>0.92898000000000003</v>
      </c>
      <c r="K495" s="82">
        <v>0.95523800000000003</v>
      </c>
    </row>
    <row r="496" spans="1:11" ht="15">
      <c r="A496" s="82">
        <v>494</v>
      </c>
      <c r="B496" s="82">
        <v>0.93857199999999996</v>
      </c>
      <c r="C496" s="82">
        <v>0.91789600000000005</v>
      </c>
      <c r="D496" s="82">
        <v>0.96091800000000005</v>
      </c>
      <c r="E496" s="82">
        <v>0.924736</v>
      </c>
      <c r="F496" s="82">
        <v>0.970051</v>
      </c>
      <c r="G496" s="82">
        <v>0.93936399999999998</v>
      </c>
      <c r="H496" s="82">
        <v>0.87130600000000002</v>
      </c>
      <c r="I496" s="82">
        <v>0.95646699999999996</v>
      </c>
      <c r="J496" s="82">
        <v>0.92899799999999999</v>
      </c>
      <c r="K496" s="82">
        <v>0.95526900000000003</v>
      </c>
    </row>
    <row r="497" spans="1:11" ht="15">
      <c r="A497" s="82">
        <v>495</v>
      </c>
      <c r="B497" s="82">
        <v>0.93858399999999997</v>
      </c>
      <c r="C497" s="82">
        <v>0.91795300000000002</v>
      </c>
      <c r="D497" s="82">
        <v>0.96092</v>
      </c>
      <c r="E497" s="82">
        <v>0.92476499999999995</v>
      </c>
      <c r="F497" s="82">
        <v>0.97006199999999998</v>
      </c>
      <c r="G497" s="82">
        <v>0.93941799999999998</v>
      </c>
      <c r="H497" s="82">
        <v>0.87134599999999995</v>
      </c>
      <c r="I497" s="82">
        <v>0.95646900000000001</v>
      </c>
      <c r="J497" s="82">
        <v>0.92901699999999998</v>
      </c>
      <c r="K497" s="82">
        <v>0.95530000000000004</v>
      </c>
    </row>
    <row r="498" spans="1:11" ht="15">
      <c r="A498" s="82">
        <v>496</v>
      </c>
      <c r="B498" s="82">
        <v>0.93859700000000001</v>
      </c>
      <c r="C498" s="82">
        <v>0.91800700000000002</v>
      </c>
      <c r="D498" s="82">
        <v>0.96092299999999997</v>
      </c>
      <c r="E498" s="82">
        <v>0.92479699999999998</v>
      </c>
      <c r="F498" s="82">
        <v>0.97008099999999997</v>
      </c>
      <c r="G498" s="82">
        <v>0.93947599999999998</v>
      </c>
      <c r="H498" s="82">
        <v>0.87138400000000005</v>
      </c>
      <c r="I498" s="82">
        <v>0.95647099999999996</v>
      </c>
      <c r="J498" s="82">
        <v>0.92903500000000006</v>
      </c>
      <c r="K498" s="82">
        <v>0.95533299999999999</v>
      </c>
    </row>
    <row r="499" spans="1:11" ht="15">
      <c r="A499" s="82">
        <v>497</v>
      </c>
      <c r="B499" s="82">
        <v>0.93861700000000003</v>
      </c>
      <c r="C499" s="82">
        <v>0.91806900000000002</v>
      </c>
      <c r="D499" s="82">
        <v>0.96093300000000004</v>
      </c>
      <c r="E499" s="82">
        <v>0.92483000000000004</v>
      </c>
      <c r="F499" s="82">
        <v>0.97013099999999997</v>
      </c>
      <c r="G499" s="82">
        <v>0.93952100000000005</v>
      </c>
      <c r="H499" s="82">
        <v>0.87143099999999996</v>
      </c>
      <c r="I499" s="82">
        <v>0.95648599999999995</v>
      </c>
      <c r="J499" s="82">
        <v>0.92907700000000004</v>
      </c>
      <c r="K499" s="82">
        <v>0.95541200000000004</v>
      </c>
    </row>
    <row r="500" spans="1:11" ht="15">
      <c r="A500" s="82">
        <v>498</v>
      </c>
      <c r="B500" s="82">
        <v>0.93863300000000005</v>
      </c>
      <c r="C500" s="82">
        <v>0.91812000000000005</v>
      </c>
      <c r="D500" s="82">
        <v>0.96093700000000004</v>
      </c>
      <c r="E500" s="82">
        <v>0.92486500000000005</v>
      </c>
      <c r="F500" s="82">
        <v>0.97015499999999999</v>
      </c>
      <c r="G500" s="82">
        <v>0.93957400000000002</v>
      </c>
      <c r="H500" s="82">
        <v>0.87146699999999999</v>
      </c>
      <c r="I500" s="82">
        <v>0.95649099999999998</v>
      </c>
      <c r="J500" s="82">
        <v>0.929095</v>
      </c>
      <c r="K500" s="82">
        <v>0.95544300000000004</v>
      </c>
    </row>
    <row r="501" spans="1:11" ht="15">
      <c r="A501" s="82">
        <v>499</v>
      </c>
      <c r="B501" s="82">
        <v>0.93864599999999998</v>
      </c>
      <c r="C501" s="82">
        <v>0.91816799999999998</v>
      </c>
      <c r="D501" s="82">
        <v>0.96094000000000002</v>
      </c>
      <c r="E501" s="82">
        <v>0.92489900000000003</v>
      </c>
      <c r="F501" s="82">
        <v>0.97016999999999998</v>
      </c>
      <c r="G501" s="82">
        <v>0.93962800000000002</v>
      </c>
      <c r="H501" s="82">
        <v>0.87150899999999998</v>
      </c>
      <c r="I501" s="82">
        <v>0.95649399999999996</v>
      </c>
      <c r="J501" s="82">
        <v>0.92911299999999997</v>
      </c>
      <c r="K501" s="82">
        <v>0.95547599999999999</v>
      </c>
    </row>
    <row r="502" spans="1:11" ht="15">
      <c r="A502" s="82">
        <v>500</v>
      </c>
      <c r="B502" s="82">
        <v>0.93865799999999999</v>
      </c>
      <c r="C502" s="82">
        <v>0.91821699999999995</v>
      </c>
      <c r="D502" s="82">
        <v>0.96094199999999996</v>
      </c>
      <c r="E502" s="82">
        <v>0.924929</v>
      </c>
      <c r="F502" s="82">
        <v>0.97018199999999999</v>
      </c>
      <c r="G502" s="82">
        <v>0.93968300000000005</v>
      </c>
      <c r="H502" s="82">
        <v>0.87154799999999999</v>
      </c>
      <c r="I502" s="82">
        <v>0.95649700000000004</v>
      </c>
      <c r="J502" s="82">
        <v>0.92913000000000001</v>
      </c>
      <c r="K502" s="82">
        <v>0.95550400000000002</v>
      </c>
    </row>
    <row r="503" spans="1:11" ht="15">
      <c r="A503" s="82">
        <v>501</v>
      </c>
      <c r="B503" s="82">
        <v>0.93867</v>
      </c>
      <c r="C503" s="82">
        <v>0.91825800000000002</v>
      </c>
      <c r="D503" s="82">
        <v>0.96094400000000002</v>
      </c>
      <c r="E503" s="82">
        <v>0.92495799999999995</v>
      </c>
      <c r="F503" s="82">
        <v>0.97019200000000005</v>
      </c>
      <c r="G503" s="82">
        <v>0.93972599999999995</v>
      </c>
      <c r="H503" s="82">
        <v>0.87158400000000003</v>
      </c>
      <c r="I503" s="82">
        <v>0.95649899999999999</v>
      </c>
      <c r="J503" s="82">
        <v>0.92914699999999995</v>
      </c>
      <c r="K503" s="82">
        <v>0.95553699999999997</v>
      </c>
    </row>
    <row r="504" spans="1:11" ht="15">
      <c r="A504" s="82">
        <v>502</v>
      </c>
      <c r="B504" s="82">
        <v>0.93868300000000005</v>
      </c>
      <c r="C504" s="82">
        <v>0.91831399999999996</v>
      </c>
      <c r="D504" s="82">
        <v>0.96094599999999997</v>
      </c>
      <c r="E504" s="82">
        <v>0.92499399999999998</v>
      </c>
      <c r="F504" s="82">
        <v>0.97020200000000001</v>
      </c>
      <c r="G504" s="82">
        <v>0.93977599999999994</v>
      </c>
      <c r="H504" s="82">
        <v>0.87162200000000001</v>
      </c>
      <c r="I504" s="82">
        <v>0.95650199999999996</v>
      </c>
      <c r="J504" s="82">
        <v>0.92916500000000002</v>
      </c>
      <c r="K504" s="82">
        <v>0.95556700000000006</v>
      </c>
    </row>
    <row r="505" spans="1:11" ht="15">
      <c r="A505" s="82">
        <v>503</v>
      </c>
      <c r="B505" s="82">
        <v>0.938697</v>
      </c>
      <c r="C505" s="82">
        <v>0.91835999999999995</v>
      </c>
      <c r="D505" s="82">
        <v>0.96094800000000002</v>
      </c>
      <c r="E505" s="82">
        <v>0.92502300000000004</v>
      </c>
      <c r="F505" s="82">
        <v>0.97021400000000002</v>
      </c>
      <c r="G505" s="82">
        <v>0.93982699999999997</v>
      </c>
      <c r="H505" s="82">
        <v>0.87166100000000002</v>
      </c>
      <c r="I505" s="82">
        <v>0.95650400000000002</v>
      </c>
      <c r="J505" s="82">
        <v>0.92918100000000003</v>
      </c>
      <c r="K505" s="82">
        <v>0.95559300000000003</v>
      </c>
    </row>
    <row r="506" spans="1:11" ht="15">
      <c r="A506" s="82">
        <v>504</v>
      </c>
      <c r="B506" s="82">
        <v>0.93870699999999996</v>
      </c>
      <c r="C506" s="82">
        <v>0.91840999999999995</v>
      </c>
      <c r="D506" s="82">
        <v>0.96094999999999997</v>
      </c>
      <c r="E506" s="82">
        <v>0.92505400000000004</v>
      </c>
      <c r="F506" s="82">
        <v>0.97023199999999998</v>
      </c>
      <c r="G506" s="82">
        <v>0.93987900000000002</v>
      </c>
      <c r="H506" s="82">
        <v>0.87170199999999998</v>
      </c>
      <c r="I506" s="82">
        <v>0.956507</v>
      </c>
      <c r="J506" s="82">
        <v>0.92919499999999999</v>
      </c>
      <c r="K506" s="82">
        <v>0.955623</v>
      </c>
    </row>
    <row r="507" spans="1:11" ht="15">
      <c r="A507" s="82">
        <v>505</v>
      </c>
      <c r="B507" s="82">
        <v>0.93871499999999997</v>
      </c>
      <c r="C507" s="82">
        <v>0.91846300000000003</v>
      </c>
      <c r="D507" s="82">
        <v>0.96095200000000003</v>
      </c>
      <c r="E507" s="82">
        <v>0.92508900000000005</v>
      </c>
      <c r="F507" s="82">
        <v>0.97027200000000002</v>
      </c>
      <c r="G507" s="82">
        <v>0.93992399999999998</v>
      </c>
      <c r="H507" s="82">
        <v>0.87174300000000005</v>
      </c>
      <c r="I507" s="82">
        <v>0.95650900000000005</v>
      </c>
      <c r="J507" s="82">
        <v>0.92921200000000004</v>
      </c>
      <c r="K507" s="82">
        <v>0.95565599999999995</v>
      </c>
    </row>
    <row r="508" spans="1:11" ht="15">
      <c r="A508" s="82">
        <v>506</v>
      </c>
      <c r="B508" s="82">
        <v>0.93872800000000001</v>
      </c>
      <c r="C508" s="82">
        <v>0.91850200000000004</v>
      </c>
      <c r="D508" s="82">
        <v>0.96095399999999997</v>
      </c>
      <c r="E508" s="82">
        <v>0.925118</v>
      </c>
      <c r="F508" s="82">
        <v>0.97029399999999999</v>
      </c>
      <c r="G508" s="82">
        <v>0.93997399999999998</v>
      </c>
      <c r="H508" s="82">
        <v>0.87178100000000003</v>
      </c>
      <c r="I508" s="82">
        <v>0.95651200000000003</v>
      </c>
      <c r="J508" s="82">
        <v>0.92922800000000005</v>
      </c>
      <c r="K508" s="82">
        <v>0.95568699999999995</v>
      </c>
    </row>
    <row r="509" spans="1:11" ht="15">
      <c r="A509" s="82">
        <v>507</v>
      </c>
      <c r="B509" s="82">
        <v>0.93874000000000002</v>
      </c>
      <c r="C509" s="82">
        <v>0.918547</v>
      </c>
      <c r="D509" s="82">
        <v>0.96095699999999995</v>
      </c>
      <c r="E509" s="82">
        <v>0.92514700000000005</v>
      </c>
      <c r="F509" s="82">
        <v>0.97030899999999998</v>
      </c>
      <c r="G509" s="82">
        <v>0.94001599999999996</v>
      </c>
      <c r="H509" s="82">
        <v>0.87182099999999996</v>
      </c>
      <c r="I509" s="82">
        <v>0.95651399999999998</v>
      </c>
      <c r="J509" s="82">
        <v>0.92924399999999996</v>
      </c>
      <c r="K509" s="82">
        <v>0.95571600000000001</v>
      </c>
    </row>
    <row r="510" spans="1:11" ht="15">
      <c r="A510" s="82">
        <v>508</v>
      </c>
      <c r="B510" s="82">
        <v>0.93875299999999995</v>
      </c>
      <c r="C510" s="82">
        <v>0.91859199999999996</v>
      </c>
      <c r="D510" s="82">
        <v>0.96095900000000001</v>
      </c>
      <c r="E510" s="82">
        <v>0.92517899999999997</v>
      </c>
      <c r="F510" s="82">
        <v>0.97031900000000004</v>
      </c>
      <c r="G510" s="82">
        <v>0.94005700000000003</v>
      </c>
      <c r="H510" s="82">
        <v>0.87185900000000005</v>
      </c>
      <c r="I510" s="82">
        <v>0.95651600000000003</v>
      </c>
      <c r="J510" s="82">
        <v>0.92926200000000003</v>
      </c>
      <c r="K510" s="82">
        <v>0.95574099999999995</v>
      </c>
    </row>
    <row r="511" spans="1:11" ht="15">
      <c r="A511" s="82">
        <v>509</v>
      </c>
      <c r="B511" s="82">
        <v>0.93876300000000001</v>
      </c>
      <c r="C511" s="82">
        <v>0.91863499999999998</v>
      </c>
      <c r="D511" s="82">
        <v>0.96096099999999995</v>
      </c>
      <c r="E511" s="82">
        <v>0.92521100000000001</v>
      </c>
      <c r="F511" s="82">
        <v>0.970329</v>
      </c>
      <c r="G511" s="82">
        <v>0.94009799999999999</v>
      </c>
      <c r="H511" s="82">
        <v>0.871892</v>
      </c>
      <c r="I511" s="82">
        <v>0.95651900000000001</v>
      </c>
      <c r="J511" s="82">
        <v>0.92927599999999999</v>
      </c>
      <c r="K511" s="82">
        <v>0.95577100000000004</v>
      </c>
    </row>
    <row r="512" spans="1:11" ht="15">
      <c r="A512" s="82">
        <v>510</v>
      </c>
      <c r="B512" s="82">
        <v>0.93877500000000003</v>
      </c>
      <c r="C512" s="82">
        <v>0.91867799999999999</v>
      </c>
      <c r="D512" s="82">
        <v>0.96096300000000001</v>
      </c>
      <c r="E512" s="82">
        <v>0.92524700000000004</v>
      </c>
      <c r="F512" s="82">
        <v>0.97033800000000003</v>
      </c>
      <c r="G512" s="82">
        <v>0.94015300000000002</v>
      </c>
      <c r="H512" s="82">
        <v>0.87192700000000001</v>
      </c>
      <c r="I512" s="82">
        <v>0.95652099999999995</v>
      </c>
      <c r="J512" s="82">
        <v>0.92929099999999998</v>
      </c>
      <c r="K512" s="82">
        <v>0.95579800000000004</v>
      </c>
    </row>
    <row r="513" spans="1:11" ht="15">
      <c r="A513" s="82">
        <v>511</v>
      </c>
      <c r="B513" s="82">
        <v>0.93878499999999998</v>
      </c>
      <c r="C513" s="82">
        <v>0.91871700000000001</v>
      </c>
      <c r="D513" s="82">
        <v>0.96096499999999996</v>
      </c>
      <c r="E513" s="82">
        <v>0.92527999999999999</v>
      </c>
      <c r="F513" s="82">
        <v>0.97034900000000002</v>
      </c>
      <c r="G513" s="82">
        <v>0.94020499999999996</v>
      </c>
      <c r="H513" s="82">
        <v>0.87196600000000002</v>
      </c>
      <c r="I513" s="82">
        <v>0.95652300000000001</v>
      </c>
      <c r="J513" s="82">
        <v>0.92930500000000005</v>
      </c>
      <c r="K513" s="82">
        <v>0.95582400000000001</v>
      </c>
    </row>
    <row r="514" spans="1:11" ht="15">
      <c r="A514" s="82">
        <v>512</v>
      </c>
      <c r="B514" s="82">
        <v>0.93879599999999996</v>
      </c>
      <c r="C514" s="82">
        <v>0.91876599999999997</v>
      </c>
      <c r="D514" s="82">
        <v>0.96096700000000002</v>
      </c>
      <c r="E514" s="82">
        <v>0.92530999999999997</v>
      </c>
      <c r="F514" s="82">
        <v>0.97036699999999998</v>
      </c>
      <c r="G514" s="82">
        <v>0.94025000000000003</v>
      </c>
      <c r="H514" s="82">
        <v>0.872</v>
      </c>
      <c r="I514" s="82">
        <v>0.95652499999999996</v>
      </c>
      <c r="J514" s="82">
        <v>0.92932300000000001</v>
      </c>
      <c r="K514" s="82">
        <v>0.95585100000000001</v>
      </c>
    </row>
    <row r="515" spans="1:11" ht="15">
      <c r="A515" s="82">
        <v>513</v>
      </c>
      <c r="B515" s="82">
        <v>0.93881700000000001</v>
      </c>
      <c r="C515" s="82">
        <v>0.91881999999999997</v>
      </c>
      <c r="D515" s="82">
        <v>0.96097500000000002</v>
      </c>
      <c r="E515" s="82">
        <v>0.92534700000000003</v>
      </c>
      <c r="F515" s="82">
        <v>0.97041200000000005</v>
      </c>
      <c r="G515" s="82">
        <v>0.94029200000000002</v>
      </c>
      <c r="H515" s="82">
        <v>0.87204300000000001</v>
      </c>
      <c r="I515" s="82">
        <v>0.956534</v>
      </c>
      <c r="J515" s="82">
        <v>0.92936099999999999</v>
      </c>
      <c r="K515" s="82">
        <v>0.955928</v>
      </c>
    </row>
    <row r="516" spans="1:11" ht="15">
      <c r="A516" s="82">
        <v>514</v>
      </c>
      <c r="B516" s="82">
        <v>0.938828</v>
      </c>
      <c r="C516" s="82">
        <v>0.91887200000000002</v>
      </c>
      <c r="D516" s="82">
        <v>0.96097900000000003</v>
      </c>
      <c r="E516" s="82">
        <v>0.92538399999999998</v>
      </c>
      <c r="F516" s="82">
        <v>0.97043500000000005</v>
      </c>
      <c r="G516" s="82">
        <v>0.94033199999999995</v>
      </c>
      <c r="H516" s="82">
        <v>0.87208799999999997</v>
      </c>
      <c r="I516" s="82">
        <v>0.956538</v>
      </c>
      <c r="J516" s="82">
        <v>0.92937899999999996</v>
      </c>
      <c r="K516" s="82">
        <v>0.95595300000000005</v>
      </c>
    </row>
    <row r="517" spans="1:11" ht="15">
      <c r="A517" s="82">
        <v>515</v>
      </c>
      <c r="B517" s="82">
        <v>0.93884000000000001</v>
      </c>
      <c r="C517" s="82">
        <v>0.91891900000000004</v>
      </c>
      <c r="D517" s="82">
        <v>0.96098099999999997</v>
      </c>
      <c r="E517" s="82">
        <v>0.92541399999999996</v>
      </c>
      <c r="F517" s="82">
        <v>0.97044900000000001</v>
      </c>
      <c r="G517" s="82">
        <v>0.94037599999999999</v>
      </c>
      <c r="H517" s="82">
        <v>0.87212400000000001</v>
      </c>
      <c r="I517" s="82">
        <v>0.95654099999999997</v>
      </c>
      <c r="J517" s="82">
        <v>0.929396</v>
      </c>
      <c r="K517" s="82">
        <v>0.95597799999999999</v>
      </c>
    </row>
    <row r="518" spans="1:11" ht="15">
      <c r="A518" s="82">
        <v>516</v>
      </c>
      <c r="B518" s="82">
        <v>0.93885200000000002</v>
      </c>
      <c r="C518" s="82">
        <v>0.91896699999999998</v>
      </c>
      <c r="D518" s="82">
        <v>0.96098300000000003</v>
      </c>
      <c r="E518" s="82">
        <v>0.92544899999999997</v>
      </c>
      <c r="F518" s="82">
        <v>0.97045899999999996</v>
      </c>
      <c r="G518" s="82">
        <v>0.940419</v>
      </c>
      <c r="H518" s="82">
        <v>0.87216300000000002</v>
      </c>
      <c r="I518" s="82">
        <v>0.95654300000000003</v>
      </c>
      <c r="J518" s="82">
        <v>0.92941200000000002</v>
      </c>
      <c r="K518" s="82">
        <v>0.95600499999999999</v>
      </c>
    </row>
    <row r="519" spans="1:11" ht="15">
      <c r="A519" s="82">
        <v>517</v>
      </c>
      <c r="B519" s="82">
        <v>0.938863</v>
      </c>
      <c r="C519" s="82">
        <v>0.91901600000000006</v>
      </c>
      <c r="D519" s="82">
        <v>0.96098499999999998</v>
      </c>
      <c r="E519" s="82">
        <v>0.92548299999999994</v>
      </c>
      <c r="F519" s="82">
        <v>0.97047000000000005</v>
      </c>
      <c r="G519" s="82">
        <v>0.94046099999999999</v>
      </c>
      <c r="H519" s="82">
        <v>0.87219899999999995</v>
      </c>
      <c r="I519" s="82">
        <v>0.95654600000000001</v>
      </c>
      <c r="J519" s="82">
        <v>0.929427</v>
      </c>
      <c r="K519" s="82">
        <v>0.95603300000000002</v>
      </c>
    </row>
    <row r="520" spans="1:11" ht="15">
      <c r="A520" s="82">
        <v>518</v>
      </c>
      <c r="B520" s="82">
        <v>0.93887299999999996</v>
      </c>
      <c r="C520" s="82">
        <v>0.919068</v>
      </c>
      <c r="D520" s="82">
        <v>0.96098700000000004</v>
      </c>
      <c r="E520" s="82">
        <v>0.92551700000000003</v>
      </c>
      <c r="F520" s="82">
        <v>0.97047899999999998</v>
      </c>
      <c r="G520" s="82">
        <v>0.94049899999999997</v>
      </c>
      <c r="H520" s="82">
        <v>0.87223899999999999</v>
      </c>
      <c r="I520" s="82">
        <v>0.95654799999999995</v>
      </c>
      <c r="J520" s="82">
        <v>0.92944499999999997</v>
      </c>
      <c r="K520" s="82">
        <v>0.95605799999999996</v>
      </c>
    </row>
    <row r="521" spans="1:11" ht="15">
      <c r="A521" s="82">
        <v>519</v>
      </c>
      <c r="B521" s="82">
        <v>0.938886</v>
      </c>
      <c r="C521" s="82">
        <v>0.91911600000000004</v>
      </c>
      <c r="D521" s="82">
        <v>0.96098899999999998</v>
      </c>
      <c r="E521" s="82">
        <v>0.92554899999999996</v>
      </c>
      <c r="F521" s="82">
        <v>0.97048999999999996</v>
      </c>
      <c r="G521" s="82">
        <v>0.94053600000000004</v>
      </c>
      <c r="H521" s="82">
        <v>0.87227500000000002</v>
      </c>
      <c r="I521" s="82">
        <v>0.95655100000000004</v>
      </c>
      <c r="J521" s="82">
        <v>0.92945800000000001</v>
      </c>
      <c r="K521" s="82">
        <v>0.95608300000000002</v>
      </c>
    </row>
    <row r="522" spans="1:11" ht="15">
      <c r="A522" s="82">
        <v>520</v>
      </c>
      <c r="B522" s="82">
        <v>0.93889699999999998</v>
      </c>
      <c r="C522" s="82">
        <v>0.91917199999999999</v>
      </c>
      <c r="D522" s="82">
        <v>0.96099199999999996</v>
      </c>
      <c r="E522" s="82">
        <v>0.92558099999999999</v>
      </c>
      <c r="F522" s="82">
        <v>0.97050700000000001</v>
      </c>
      <c r="G522" s="82">
        <v>0.940581</v>
      </c>
      <c r="H522" s="82">
        <v>0.87230700000000005</v>
      </c>
      <c r="I522" s="82">
        <v>0.95655299999999999</v>
      </c>
      <c r="J522" s="82">
        <v>0.92947299999999999</v>
      </c>
      <c r="K522" s="82">
        <v>0.95610700000000004</v>
      </c>
    </row>
    <row r="523" spans="1:11" ht="15">
      <c r="A523" s="82">
        <v>521</v>
      </c>
      <c r="B523" s="82">
        <v>0.93890700000000005</v>
      </c>
      <c r="C523" s="82">
        <v>0.91921600000000003</v>
      </c>
      <c r="D523" s="82">
        <v>0.96099400000000001</v>
      </c>
      <c r="E523" s="82">
        <v>0.92562199999999994</v>
      </c>
      <c r="F523" s="82">
        <v>0.97054499999999999</v>
      </c>
      <c r="G523" s="82">
        <v>0.94061899999999998</v>
      </c>
      <c r="H523" s="82">
        <v>0.87234500000000004</v>
      </c>
      <c r="I523" s="82">
        <v>0.95655500000000004</v>
      </c>
      <c r="J523" s="82">
        <v>0.92948699999999995</v>
      </c>
      <c r="K523" s="82">
        <v>0.95613499999999996</v>
      </c>
    </row>
    <row r="524" spans="1:11" ht="15">
      <c r="A524" s="82">
        <v>522</v>
      </c>
      <c r="B524" s="82">
        <v>0.93891899999999995</v>
      </c>
      <c r="C524" s="82">
        <v>0.91926600000000003</v>
      </c>
      <c r="D524" s="82">
        <v>0.96099599999999996</v>
      </c>
      <c r="E524" s="82">
        <v>0.92566099999999996</v>
      </c>
      <c r="F524" s="82">
        <v>0.97056600000000004</v>
      </c>
      <c r="G524" s="82">
        <v>0.940662</v>
      </c>
      <c r="H524" s="82">
        <v>0.87238099999999996</v>
      </c>
      <c r="I524" s="82">
        <v>0.95655699999999999</v>
      </c>
      <c r="J524" s="82">
        <v>0.92950200000000005</v>
      </c>
      <c r="K524" s="82">
        <v>0.95615799999999995</v>
      </c>
    </row>
    <row r="525" spans="1:11" ht="15">
      <c r="A525" s="82">
        <v>523</v>
      </c>
      <c r="B525" s="82">
        <v>0.93892799999999998</v>
      </c>
      <c r="C525" s="82">
        <v>0.91931499999999999</v>
      </c>
      <c r="D525" s="82">
        <v>0.96099800000000002</v>
      </c>
      <c r="E525" s="82">
        <v>0.92569400000000002</v>
      </c>
      <c r="F525" s="82">
        <v>0.97057899999999997</v>
      </c>
      <c r="G525" s="82">
        <v>0.94070399999999998</v>
      </c>
      <c r="H525" s="82">
        <v>0.872417</v>
      </c>
      <c r="I525" s="82">
        <v>0.95655900000000005</v>
      </c>
      <c r="J525" s="82">
        <v>0.92951700000000004</v>
      </c>
      <c r="K525" s="82">
        <v>0.95618300000000001</v>
      </c>
    </row>
    <row r="526" spans="1:11" ht="15">
      <c r="A526" s="82">
        <v>524</v>
      </c>
      <c r="B526" s="82">
        <v>0.93893899999999997</v>
      </c>
      <c r="C526" s="82">
        <v>0.91936300000000004</v>
      </c>
      <c r="D526" s="82">
        <v>0.96099999999999997</v>
      </c>
      <c r="E526" s="82">
        <v>0.92572900000000002</v>
      </c>
      <c r="F526" s="82">
        <v>0.97058900000000004</v>
      </c>
      <c r="G526" s="82">
        <v>0.94074500000000005</v>
      </c>
      <c r="H526" s="82">
        <v>0.87245200000000001</v>
      </c>
      <c r="I526" s="82">
        <v>0.95656200000000002</v>
      </c>
      <c r="J526" s="82">
        <v>0.92953300000000005</v>
      </c>
      <c r="K526" s="82">
        <v>0.95620700000000003</v>
      </c>
    </row>
    <row r="527" spans="1:11" ht="15">
      <c r="A527" s="82">
        <v>525</v>
      </c>
      <c r="B527" s="82">
        <v>0.93894999999999995</v>
      </c>
      <c r="C527" s="82">
        <v>0.91941099999999998</v>
      </c>
      <c r="D527" s="82">
        <v>0.96100200000000002</v>
      </c>
      <c r="E527" s="82">
        <v>0.92576499999999995</v>
      </c>
      <c r="F527" s="82">
        <v>0.97059799999999996</v>
      </c>
      <c r="G527" s="82">
        <v>0.94078099999999998</v>
      </c>
      <c r="H527" s="82">
        <v>0.87248800000000004</v>
      </c>
      <c r="I527" s="82">
        <v>0.95656399999999997</v>
      </c>
      <c r="J527" s="82">
        <v>0.92954800000000004</v>
      </c>
      <c r="K527" s="82">
        <v>0.95623000000000002</v>
      </c>
    </row>
    <row r="528" spans="1:11" ht="15">
      <c r="A528" s="82">
        <v>526</v>
      </c>
      <c r="B528" s="82">
        <v>0.93896199999999996</v>
      </c>
      <c r="C528" s="82">
        <v>0.91946000000000006</v>
      </c>
      <c r="D528" s="82">
        <v>0.96100399999999997</v>
      </c>
      <c r="E528" s="82">
        <v>0.92580099999999999</v>
      </c>
      <c r="F528" s="82">
        <v>0.970607</v>
      </c>
      <c r="G528" s="82">
        <v>0.94082200000000005</v>
      </c>
      <c r="H528" s="82">
        <v>0.872525</v>
      </c>
      <c r="I528" s="82">
        <v>0.95656600000000003</v>
      </c>
      <c r="J528" s="82">
        <v>0.92956300000000003</v>
      </c>
      <c r="K528" s="82">
        <v>0.95625199999999999</v>
      </c>
    </row>
    <row r="529" spans="1:11" ht="15">
      <c r="A529" s="82">
        <v>527</v>
      </c>
      <c r="B529" s="82">
        <v>0.93897200000000003</v>
      </c>
      <c r="C529" s="82">
        <v>0.91949899999999996</v>
      </c>
      <c r="D529" s="82">
        <v>0.96100600000000003</v>
      </c>
      <c r="E529" s="82">
        <v>0.92584</v>
      </c>
      <c r="F529" s="82">
        <v>0.97061699999999995</v>
      </c>
      <c r="G529" s="82">
        <v>0.94086599999999998</v>
      </c>
      <c r="H529" s="82">
        <v>0.87256</v>
      </c>
      <c r="I529" s="82">
        <v>0.95656799999999997</v>
      </c>
      <c r="J529" s="82">
        <v>0.92957699999999999</v>
      </c>
      <c r="K529" s="82">
        <v>0.95627799999999996</v>
      </c>
    </row>
    <row r="530" spans="1:11" ht="15">
      <c r="A530" s="82">
        <v>528</v>
      </c>
      <c r="B530" s="82">
        <v>0.93898199999999998</v>
      </c>
      <c r="C530" s="82">
        <v>0.91955100000000001</v>
      </c>
      <c r="D530" s="82">
        <v>0.96100799999999997</v>
      </c>
      <c r="E530" s="82">
        <v>0.925875</v>
      </c>
      <c r="F530" s="82">
        <v>0.970634</v>
      </c>
      <c r="G530" s="82">
        <v>0.94091100000000005</v>
      </c>
      <c r="H530" s="82">
        <v>0.87259699999999996</v>
      </c>
      <c r="I530" s="82">
        <v>0.95657000000000003</v>
      </c>
      <c r="J530" s="82">
        <v>0.92959400000000003</v>
      </c>
      <c r="K530" s="82">
        <v>0.95629900000000001</v>
      </c>
    </row>
    <row r="531" spans="1:11" ht="15">
      <c r="A531" s="82">
        <v>529</v>
      </c>
      <c r="B531" s="82">
        <v>0.93900399999999995</v>
      </c>
      <c r="C531" s="82">
        <v>0.91958899999999999</v>
      </c>
      <c r="D531" s="82">
        <v>0.96101499999999995</v>
      </c>
      <c r="E531" s="82">
        <v>0.92591000000000001</v>
      </c>
      <c r="F531" s="82">
        <v>0.97067700000000001</v>
      </c>
      <c r="G531" s="82">
        <v>0.94094599999999995</v>
      </c>
      <c r="H531" s="82">
        <v>0.87263400000000002</v>
      </c>
      <c r="I531" s="82">
        <v>0.95657499999999995</v>
      </c>
      <c r="J531" s="82">
        <v>0.92962900000000004</v>
      </c>
      <c r="K531" s="82">
        <v>0.95636500000000002</v>
      </c>
    </row>
    <row r="532" spans="1:11" ht="15">
      <c r="A532" s="82">
        <v>530</v>
      </c>
      <c r="B532" s="82">
        <v>0.93901400000000002</v>
      </c>
      <c r="C532" s="82">
        <v>0.91962999999999995</v>
      </c>
      <c r="D532" s="82">
        <v>0.96101800000000004</v>
      </c>
      <c r="E532" s="82">
        <v>0.92594500000000002</v>
      </c>
      <c r="F532" s="82">
        <v>0.97069799999999995</v>
      </c>
      <c r="G532" s="82">
        <v>0.94097900000000001</v>
      </c>
      <c r="H532" s="82">
        <v>0.87266600000000005</v>
      </c>
      <c r="I532" s="82">
        <v>0.95657800000000004</v>
      </c>
      <c r="J532" s="82">
        <v>0.92964400000000003</v>
      </c>
      <c r="K532" s="82">
        <v>0.95638900000000004</v>
      </c>
    </row>
    <row r="533" spans="1:11" ht="15">
      <c r="A533" s="82">
        <v>531</v>
      </c>
      <c r="B533" s="82">
        <v>0.93902600000000003</v>
      </c>
      <c r="C533" s="82">
        <v>0.91967299999999996</v>
      </c>
      <c r="D533" s="82">
        <v>0.96101999999999999</v>
      </c>
      <c r="E533" s="82">
        <v>0.92598800000000003</v>
      </c>
      <c r="F533" s="82">
        <v>0.97071200000000002</v>
      </c>
      <c r="G533" s="82">
        <v>0.94101800000000002</v>
      </c>
      <c r="H533" s="82">
        <v>0.87270000000000003</v>
      </c>
      <c r="I533" s="82">
        <v>0.95657999999999999</v>
      </c>
      <c r="J533" s="82">
        <v>0.92965799999999998</v>
      </c>
      <c r="K533" s="82">
        <v>0.95641299999999996</v>
      </c>
    </row>
    <row r="534" spans="1:11" ht="15">
      <c r="A534" s="82">
        <v>532</v>
      </c>
      <c r="B534" s="82">
        <v>0.93903499999999995</v>
      </c>
      <c r="C534" s="82">
        <v>0.91971499999999995</v>
      </c>
      <c r="D534" s="82">
        <v>0.96102200000000004</v>
      </c>
      <c r="E534" s="82">
        <v>0.92603000000000002</v>
      </c>
      <c r="F534" s="82">
        <v>0.97072199999999997</v>
      </c>
      <c r="G534" s="82">
        <v>0.94105499999999997</v>
      </c>
      <c r="H534" s="82">
        <v>0.87273299999999998</v>
      </c>
      <c r="I534" s="82">
        <v>0.95658299999999996</v>
      </c>
      <c r="J534" s="82">
        <v>0.92967299999999997</v>
      </c>
      <c r="K534" s="82">
        <v>0.95643800000000001</v>
      </c>
    </row>
    <row r="535" spans="1:11" ht="15">
      <c r="A535" s="82">
        <v>533</v>
      </c>
      <c r="B535" s="82">
        <v>0.93904399999999999</v>
      </c>
      <c r="C535" s="82">
        <v>0.919763</v>
      </c>
      <c r="D535" s="82">
        <v>0.96102399999999999</v>
      </c>
      <c r="E535" s="82">
        <v>0.92607200000000001</v>
      </c>
      <c r="F535" s="82">
        <v>0.97073100000000001</v>
      </c>
      <c r="G535" s="82">
        <v>0.94108999999999998</v>
      </c>
      <c r="H535" s="82">
        <v>0.87276799999999999</v>
      </c>
      <c r="I535" s="82">
        <v>0.95658500000000002</v>
      </c>
      <c r="J535" s="82">
        <v>0.92968700000000004</v>
      </c>
      <c r="K535" s="82">
        <v>0.95645899999999995</v>
      </c>
    </row>
    <row r="536" spans="1:11" ht="15">
      <c r="A536" s="82">
        <v>534</v>
      </c>
      <c r="B536" s="82">
        <v>0.93905400000000006</v>
      </c>
      <c r="C536" s="82">
        <v>0.91980399999999995</v>
      </c>
      <c r="D536" s="82">
        <v>0.96102600000000005</v>
      </c>
      <c r="E536" s="82">
        <v>0.92611299999999996</v>
      </c>
      <c r="F536" s="82">
        <v>0.97074000000000005</v>
      </c>
      <c r="G536" s="82">
        <v>0.94112499999999999</v>
      </c>
      <c r="H536" s="82">
        <v>0.87279899999999999</v>
      </c>
      <c r="I536" s="82">
        <v>0.95658699999999997</v>
      </c>
      <c r="J536" s="82">
        <v>0.929701</v>
      </c>
      <c r="K536" s="82">
        <v>0.95648200000000005</v>
      </c>
    </row>
    <row r="537" spans="1:11" ht="15">
      <c r="A537" s="82">
        <v>535</v>
      </c>
      <c r="B537" s="82">
        <v>0.93906400000000001</v>
      </c>
      <c r="C537" s="82">
        <v>0.919848</v>
      </c>
      <c r="D537" s="82">
        <v>0.96102799999999999</v>
      </c>
      <c r="E537" s="82">
        <v>0.92615499999999995</v>
      </c>
      <c r="F537" s="82">
        <v>0.97075</v>
      </c>
      <c r="G537" s="82">
        <v>0.94116100000000003</v>
      </c>
      <c r="H537" s="82">
        <v>0.87283299999999997</v>
      </c>
      <c r="I537" s="82">
        <v>0.95658900000000002</v>
      </c>
      <c r="J537" s="82">
        <v>0.92971700000000002</v>
      </c>
      <c r="K537" s="82">
        <v>0.95650500000000005</v>
      </c>
    </row>
    <row r="538" spans="1:11" ht="15">
      <c r="A538" s="82">
        <v>536</v>
      </c>
      <c r="B538" s="82">
        <v>0.93907300000000005</v>
      </c>
      <c r="C538" s="82">
        <v>0.91988999999999999</v>
      </c>
      <c r="D538" s="82">
        <v>0.96103000000000005</v>
      </c>
      <c r="E538" s="82">
        <v>0.92619300000000004</v>
      </c>
      <c r="F538" s="82">
        <v>0.97076600000000002</v>
      </c>
      <c r="G538" s="82">
        <v>0.941195</v>
      </c>
      <c r="H538" s="82">
        <v>0.872865</v>
      </c>
      <c r="I538" s="82">
        <v>0.95659099999999997</v>
      </c>
      <c r="J538" s="82">
        <v>0.929732</v>
      </c>
      <c r="K538" s="82">
        <v>0.95652800000000004</v>
      </c>
    </row>
    <row r="539" spans="1:11" ht="15">
      <c r="A539" s="82">
        <v>537</v>
      </c>
      <c r="B539" s="82">
        <v>0.93908100000000005</v>
      </c>
      <c r="C539" s="82">
        <v>0.91993199999999997</v>
      </c>
      <c r="D539" s="82">
        <v>0.961032</v>
      </c>
      <c r="E539" s="82">
        <v>0.92623</v>
      </c>
      <c r="F539" s="82">
        <v>0.97080200000000005</v>
      </c>
      <c r="G539" s="82">
        <v>0.94122700000000004</v>
      </c>
      <c r="H539" s="82">
        <v>0.87290000000000001</v>
      </c>
      <c r="I539" s="82">
        <v>0.95659300000000003</v>
      </c>
      <c r="J539" s="82">
        <v>0.92974599999999996</v>
      </c>
      <c r="K539" s="82">
        <v>0.95654899999999998</v>
      </c>
    </row>
    <row r="540" spans="1:11" ht="15">
      <c r="A540" s="82">
        <v>538</v>
      </c>
      <c r="B540" s="82">
        <v>0.93909200000000004</v>
      </c>
      <c r="C540" s="82">
        <v>0.91997099999999998</v>
      </c>
      <c r="D540" s="82">
        <v>0.96103400000000005</v>
      </c>
      <c r="E540" s="82">
        <v>0.92626500000000001</v>
      </c>
      <c r="F540" s="82">
        <v>0.97082100000000005</v>
      </c>
      <c r="G540" s="82">
        <v>0.94126100000000001</v>
      </c>
      <c r="H540" s="82">
        <v>0.87293299999999996</v>
      </c>
      <c r="I540" s="82">
        <v>0.95659499999999997</v>
      </c>
      <c r="J540" s="82">
        <v>0.92976000000000003</v>
      </c>
      <c r="K540" s="82">
        <v>0.95657099999999995</v>
      </c>
    </row>
    <row r="541" spans="1:11" ht="15">
      <c r="A541" s="82">
        <v>539</v>
      </c>
      <c r="B541" s="82">
        <v>0.93910099999999996</v>
      </c>
      <c r="C541" s="82">
        <v>0.92000999999999999</v>
      </c>
      <c r="D541" s="82">
        <v>0.961036</v>
      </c>
      <c r="E541" s="82">
        <v>0.92630199999999996</v>
      </c>
      <c r="F541" s="82">
        <v>0.97083399999999997</v>
      </c>
      <c r="G541" s="82">
        <v>0.94128900000000004</v>
      </c>
      <c r="H541" s="82">
        <v>0.87296899999999999</v>
      </c>
      <c r="I541" s="82">
        <v>0.95659799999999995</v>
      </c>
      <c r="J541" s="82">
        <v>0.92977600000000005</v>
      </c>
      <c r="K541" s="82">
        <v>0.95659099999999997</v>
      </c>
    </row>
    <row r="542" spans="1:11" ht="15">
      <c r="A542" s="82">
        <v>540</v>
      </c>
      <c r="B542" s="82">
        <v>0.93911100000000003</v>
      </c>
      <c r="C542" s="82">
        <v>0.92005499999999996</v>
      </c>
      <c r="D542" s="82">
        <v>0.96103799999999995</v>
      </c>
      <c r="E542" s="82">
        <v>0.92634099999999997</v>
      </c>
      <c r="F542" s="82">
        <v>0.97084300000000001</v>
      </c>
      <c r="G542" s="82">
        <v>0.94132199999999999</v>
      </c>
      <c r="H542" s="82">
        <v>0.873</v>
      </c>
      <c r="I542" s="82">
        <v>0.95660000000000001</v>
      </c>
      <c r="J542" s="82">
        <v>0.92978899999999998</v>
      </c>
      <c r="K542" s="82">
        <v>0.95661300000000005</v>
      </c>
    </row>
    <row r="543" spans="1:11" ht="15">
      <c r="A543" s="82">
        <v>541</v>
      </c>
      <c r="B543" s="82">
        <v>0.93912200000000001</v>
      </c>
      <c r="C543" s="82">
        <v>0.92010099999999995</v>
      </c>
      <c r="D543" s="82">
        <v>0.96104000000000001</v>
      </c>
      <c r="E543" s="82">
        <v>0.92638299999999996</v>
      </c>
      <c r="F543" s="82">
        <v>0.97085200000000005</v>
      </c>
      <c r="G543" s="82">
        <v>0.94135599999999997</v>
      </c>
      <c r="H543" s="82">
        <v>0.873031</v>
      </c>
      <c r="I543" s="82">
        <v>0.95660199999999995</v>
      </c>
      <c r="J543" s="82">
        <v>0.92980300000000005</v>
      </c>
      <c r="K543" s="82">
        <v>0.95663100000000001</v>
      </c>
    </row>
    <row r="544" spans="1:11" ht="15">
      <c r="A544" s="82">
        <v>542</v>
      </c>
      <c r="B544" s="82">
        <v>0.939133</v>
      </c>
      <c r="C544" s="82">
        <v>0.92014399999999996</v>
      </c>
      <c r="D544" s="82">
        <v>0.96104199999999995</v>
      </c>
      <c r="E544" s="82">
        <v>0.926423</v>
      </c>
      <c r="F544" s="82">
        <v>0.97085999999999995</v>
      </c>
      <c r="G544" s="82">
        <v>0.94139399999999995</v>
      </c>
      <c r="H544" s="82">
        <v>0.87306399999999995</v>
      </c>
      <c r="I544" s="82">
        <v>0.95660400000000001</v>
      </c>
      <c r="J544" s="82">
        <v>0.92981800000000003</v>
      </c>
      <c r="K544" s="82">
        <v>0.95665</v>
      </c>
    </row>
    <row r="545" spans="1:11" ht="15">
      <c r="A545" s="82">
        <v>543</v>
      </c>
      <c r="B545" s="82">
        <v>0.93914299999999995</v>
      </c>
      <c r="C545" s="82">
        <v>0.92019300000000004</v>
      </c>
      <c r="D545" s="82">
        <v>0.96104400000000001</v>
      </c>
      <c r="E545" s="82">
        <v>0.92646600000000001</v>
      </c>
      <c r="F545" s="82">
        <v>0.97087000000000001</v>
      </c>
      <c r="G545" s="82">
        <v>0.94142499999999996</v>
      </c>
      <c r="H545" s="82">
        <v>0.87309899999999996</v>
      </c>
      <c r="I545" s="82">
        <v>0.95660599999999996</v>
      </c>
      <c r="J545" s="82">
        <v>0.92983300000000002</v>
      </c>
      <c r="K545" s="82">
        <v>0.95667100000000005</v>
      </c>
    </row>
    <row r="546" spans="1:11" ht="15">
      <c r="A546" s="82">
        <v>544</v>
      </c>
      <c r="B546" s="82">
        <v>0.93915300000000002</v>
      </c>
      <c r="C546" s="82">
        <v>0.92022999999999999</v>
      </c>
      <c r="D546" s="82">
        <v>0.96104599999999996</v>
      </c>
      <c r="E546" s="82">
        <v>0.92650500000000002</v>
      </c>
      <c r="F546" s="82">
        <v>0.97088600000000003</v>
      </c>
      <c r="G546" s="82">
        <v>0.94145800000000002</v>
      </c>
      <c r="H546" s="82">
        <v>0.87313300000000005</v>
      </c>
      <c r="I546" s="82">
        <v>0.95660800000000001</v>
      </c>
      <c r="J546" s="82">
        <v>0.92984800000000001</v>
      </c>
      <c r="K546" s="82">
        <v>0.95669099999999996</v>
      </c>
    </row>
    <row r="547" spans="1:11" ht="15">
      <c r="A547" s="82">
        <v>545</v>
      </c>
      <c r="B547" s="82">
        <v>0.93916699999999997</v>
      </c>
      <c r="C547" s="82">
        <v>0.92026799999999997</v>
      </c>
      <c r="D547" s="82">
        <v>0.96105099999999999</v>
      </c>
      <c r="E547" s="82">
        <v>0.92654099999999995</v>
      </c>
      <c r="F547" s="82">
        <v>0.97092599999999996</v>
      </c>
      <c r="G547" s="82">
        <v>0.94148900000000002</v>
      </c>
      <c r="H547" s="82">
        <v>0.87317299999999998</v>
      </c>
      <c r="I547" s="82">
        <v>0.95661099999999999</v>
      </c>
      <c r="J547" s="82">
        <v>0.92987799999999998</v>
      </c>
      <c r="K547" s="82">
        <v>0.95675100000000002</v>
      </c>
    </row>
    <row r="548" spans="1:11" ht="15">
      <c r="A548" s="82">
        <v>546</v>
      </c>
      <c r="B548" s="82">
        <v>0.93917799999999996</v>
      </c>
      <c r="C548" s="82">
        <v>0.92030699999999999</v>
      </c>
      <c r="D548" s="82">
        <v>0.96105300000000005</v>
      </c>
      <c r="E548" s="82">
        <v>0.92658099999999999</v>
      </c>
      <c r="F548" s="82">
        <v>0.97094599999999998</v>
      </c>
      <c r="G548" s="82">
        <v>0.94151799999999997</v>
      </c>
      <c r="H548" s="82">
        <v>0.87320699999999996</v>
      </c>
      <c r="I548" s="82">
        <v>0.95661300000000005</v>
      </c>
      <c r="J548" s="82">
        <v>0.92989100000000002</v>
      </c>
      <c r="K548" s="82">
        <v>0.95677000000000001</v>
      </c>
    </row>
    <row r="549" spans="1:11" ht="15">
      <c r="A549" s="82">
        <v>547</v>
      </c>
      <c r="B549" s="82">
        <v>0.93918699999999999</v>
      </c>
      <c r="C549" s="82">
        <v>0.92035299999999998</v>
      </c>
      <c r="D549" s="82">
        <v>0.96105499999999999</v>
      </c>
      <c r="E549" s="82">
        <v>0.92662</v>
      </c>
      <c r="F549" s="82">
        <v>0.97095900000000002</v>
      </c>
      <c r="G549" s="82">
        <v>0.94154499999999997</v>
      </c>
      <c r="H549" s="82">
        <v>0.87324199999999996</v>
      </c>
      <c r="I549" s="82">
        <v>0.95661600000000002</v>
      </c>
      <c r="J549" s="82">
        <v>0.92990600000000001</v>
      </c>
      <c r="K549" s="82">
        <v>0.956789</v>
      </c>
    </row>
    <row r="550" spans="1:11" ht="15">
      <c r="A550" s="82">
        <v>548</v>
      </c>
      <c r="B550" s="82">
        <v>0.93919900000000001</v>
      </c>
      <c r="C550" s="82">
        <v>0.92039499999999996</v>
      </c>
      <c r="D550" s="82">
        <v>0.96105700000000005</v>
      </c>
      <c r="E550" s="82">
        <v>0.92665600000000004</v>
      </c>
      <c r="F550" s="82">
        <v>0.97096800000000005</v>
      </c>
      <c r="G550" s="82">
        <v>0.94157800000000003</v>
      </c>
      <c r="H550" s="82">
        <v>0.87327699999999997</v>
      </c>
      <c r="I550" s="82">
        <v>0.95661799999999997</v>
      </c>
      <c r="J550" s="82">
        <v>0.92992200000000003</v>
      </c>
      <c r="K550" s="82">
        <v>0.95681000000000005</v>
      </c>
    </row>
    <row r="551" spans="1:11" ht="15">
      <c r="A551" s="82">
        <v>549</v>
      </c>
      <c r="B551" s="82">
        <v>0.93920999999999999</v>
      </c>
      <c r="C551" s="82">
        <v>0.920431</v>
      </c>
      <c r="D551" s="82">
        <v>0.961059</v>
      </c>
      <c r="E551" s="82">
        <v>0.92670200000000003</v>
      </c>
      <c r="F551" s="82">
        <v>0.97097699999999998</v>
      </c>
      <c r="G551" s="82">
        <v>0.941608</v>
      </c>
      <c r="H551" s="82">
        <v>0.87331000000000003</v>
      </c>
      <c r="I551" s="82">
        <v>0.95662000000000003</v>
      </c>
      <c r="J551" s="82">
        <v>0.92993800000000004</v>
      </c>
      <c r="K551" s="82">
        <v>0.95683099999999999</v>
      </c>
    </row>
    <row r="552" spans="1:11" ht="15">
      <c r="A552" s="82">
        <v>550</v>
      </c>
      <c r="B552" s="82">
        <v>0.93922000000000005</v>
      </c>
      <c r="C552" s="82">
        <v>0.92047400000000001</v>
      </c>
      <c r="D552" s="82">
        <v>0.96106100000000005</v>
      </c>
      <c r="E552" s="82">
        <v>0.92674100000000004</v>
      </c>
      <c r="F552" s="82">
        <v>0.97098499999999999</v>
      </c>
      <c r="G552" s="82">
        <v>0.94164000000000003</v>
      </c>
      <c r="H552" s="82">
        <v>0.87334100000000003</v>
      </c>
      <c r="I552" s="82">
        <v>0.95662199999999997</v>
      </c>
      <c r="J552" s="82">
        <v>0.929952</v>
      </c>
      <c r="K552" s="82">
        <v>0.95685100000000001</v>
      </c>
    </row>
    <row r="553" spans="1:11" ht="15">
      <c r="A553" s="82">
        <v>551</v>
      </c>
      <c r="B553" s="82">
        <v>0.93923000000000001</v>
      </c>
      <c r="C553" s="82">
        <v>0.92051099999999997</v>
      </c>
      <c r="D553" s="82">
        <v>0.96106199999999997</v>
      </c>
      <c r="E553" s="82">
        <v>0.92678099999999997</v>
      </c>
      <c r="F553" s="82">
        <v>0.97099500000000005</v>
      </c>
      <c r="G553" s="82">
        <v>0.94166899999999998</v>
      </c>
      <c r="H553" s="82">
        <v>0.87337500000000001</v>
      </c>
      <c r="I553" s="82">
        <v>0.956623</v>
      </c>
      <c r="J553" s="82">
        <v>0.92996599999999996</v>
      </c>
      <c r="K553" s="82">
        <v>0.95686899999999997</v>
      </c>
    </row>
    <row r="554" spans="1:11" ht="15">
      <c r="A554" s="82">
        <v>552</v>
      </c>
      <c r="B554" s="82">
        <v>0.93923800000000002</v>
      </c>
      <c r="C554" s="82">
        <v>0.92055200000000004</v>
      </c>
      <c r="D554" s="82">
        <v>0.96106400000000003</v>
      </c>
      <c r="E554" s="82">
        <v>0.92682100000000001</v>
      </c>
      <c r="F554" s="82">
        <v>0.97101000000000004</v>
      </c>
      <c r="G554" s="82">
        <v>0.94169899999999995</v>
      </c>
      <c r="H554" s="82">
        <v>0.87341100000000005</v>
      </c>
      <c r="I554" s="82">
        <v>0.95662499999999995</v>
      </c>
      <c r="J554" s="82">
        <v>0.92998000000000003</v>
      </c>
      <c r="K554" s="82">
        <v>0.95688499999999999</v>
      </c>
    </row>
    <row r="555" spans="1:11" ht="15">
      <c r="A555" s="82">
        <v>553</v>
      </c>
      <c r="B555" s="82">
        <v>0.93924600000000003</v>
      </c>
      <c r="C555" s="82">
        <v>0.92059199999999997</v>
      </c>
      <c r="D555" s="82">
        <v>0.96106599999999998</v>
      </c>
      <c r="E555" s="82">
        <v>0.92686100000000005</v>
      </c>
      <c r="F555" s="82">
        <v>0.97104400000000002</v>
      </c>
      <c r="G555" s="82">
        <v>0.94173300000000004</v>
      </c>
      <c r="H555" s="82">
        <v>0.87344500000000003</v>
      </c>
      <c r="I555" s="82">
        <v>0.95662700000000001</v>
      </c>
      <c r="J555" s="82">
        <v>0.92999399999999999</v>
      </c>
      <c r="K555" s="82">
        <v>0.95690500000000001</v>
      </c>
    </row>
    <row r="556" spans="1:11" ht="15">
      <c r="A556" s="82">
        <v>554</v>
      </c>
      <c r="B556" s="82">
        <v>0.93925499999999995</v>
      </c>
      <c r="C556" s="82">
        <v>0.92063899999999999</v>
      </c>
      <c r="D556" s="82">
        <v>0.96106800000000003</v>
      </c>
      <c r="E556" s="82">
        <v>0.92689900000000003</v>
      </c>
      <c r="F556" s="82">
        <v>0.97106199999999998</v>
      </c>
      <c r="G556" s="82">
        <v>0.94176599999999999</v>
      </c>
      <c r="H556" s="82">
        <v>0.87347699999999995</v>
      </c>
      <c r="I556" s="82">
        <v>0.95662899999999995</v>
      </c>
      <c r="J556" s="82">
        <v>0.93000899999999997</v>
      </c>
      <c r="K556" s="82">
        <v>0.95692100000000002</v>
      </c>
    </row>
    <row r="557" spans="1:11" ht="15">
      <c r="A557" s="82">
        <v>555</v>
      </c>
      <c r="B557" s="82">
        <v>0.93926600000000005</v>
      </c>
      <c r="C557" s="82">
        <v>0.92068799999999995</v>
      </c>
      <c r="D557" s="82">
        <v>0.96106899999999995</v>
      </c>
      <c r="E557" s="82">
        <v>0.92694100000000001</v>
      </c>
      <c r="F557" s="82">
        <v>0.97107399999999999</v>
      </c>
      <c r="G557" s="82">
        <v>0.94180799999999998</v>
      </c>
      <c r="H557" s="82">
        <v>0.87350899999999998</v>
      </c>
      <c r="I557" s="82">
        <v>0.95663100000000001</v>
      </c>
      <c r="J557" s="82">
        <v>0.93002200000000002</v>
      </c>
      <c r="K557" s="82">
        <v>0.95693899999999998</v>
      </c>
    </row>
    <row r="558" spans="1:11" ht="15">
      <c r="A558" s="82">
        <v>556</v>
      </c>
      <c r="B558" s="82">
        <v>0.93927499999999997</v>
      </c>
      <c r="C558" s="82">
        <v>0.92073300000000002</v>
      </c>
      <c r="D558" s="82">
        <v>0.96107100000000001</v>
      </c>
      <c r="E558" s="82">
        <v>0.92698100000000005</v>
      </c>
      <c r="F558" s="82">
        <v>0.97108300000000003</v>
      </c>
      <c r="G558" s="82">
        <v>0.94183399999999995</v>
      </c>
      <c r="H558" s="82">
        <v>0.87353800000000004</v>
      </c>
      <c r="I558" s="82">
        <v>0.95663299999999996</v>
      </c>
      <c r="J558" s="82">
        <v>0.930037</v>
      </c>
      <c r="K558" s="82">
        <v>0.95695799999999998</v>
      </c>
    </row>
    <row r="559" spans="1:11" ht="15">
      <c r="A559" s="82">
        <v>557</v>
      </c>
      <c r="B559" s="82">
        <v>0.93928400000000001</v>
      </c>
      <c r="C559" s="82">
        <v>0.92079100000000003</v>
      </c>
      <c r="D559" s="82">
        <v>0.96107299999999996</v>
      </c>
      <c r="E559" s="82">
        <v>0.92702300000000004</v>
      </c>
      <c r="F559" s="82">
        <v>0.97109100000000004</v>
      </c>
      <c r="G559" s="82">
        <v>0.94186599999999998</v>
      </c>
      <c r="H559" s="82">
        <v>0.87356900000000004</v>
      </c>
      <c r="I559" s="82">
        <v>0.95663500000000001</v>
      </c>
      <c r="J559" s="82">
        <v>0.93004900000000001</v>
      </c>
      <c r="K559" s="82">
        <v>0.95697900000000002</v>
      </c>
    </row>
    <row r="560" spans="1:11" ht="15">
      <c r="A560" s="82">
        <v>558</v>
      </c>
      <c r="B560" s="82">
        <v>0.93929399999999996</v>
      </c>
      <c r="C560" s="82">
        <v>0.920848</v>
      </c>
      <c r="D560" s="82">
        <v>0.96107500000000001</v>
      </c>
      <c r="E560" s="82">
        <v>0.92706299999999997</v>
      </c>
      <c r="F560" s="82">
        <v>0.97109900000000005</v>
      </c>
      <c r="G560" s="82">
        <v>0.94189699999999998</v>
      </c>
      <c r="H560" s="82">
        <v>0.87359900000000001</v>
      </c>
      <c r="I560" s="82">
        <v>0.95663699999999996</v>
      </c>
      <c r="J560" s="82">
        <v>0.93006100000000003</v>
      </c>
      <c r="K560" s="82">
        <v>0.95699699999999999</v>
      </c>
    </row>
    <row r="561" spans="1:11" ht="15">
      <c r="A561" s="82">
        <v>559</v>
      </c>
      <c r="B561" s="82">
        <v>0.93930400000000003</v>
      </c>
      <c r="C561" s="82">
        <v>0.92088899999999996</v>
      </c>
      <c r="D561" s="82">
        <v>0.96107600000000004</v>
      </c>
      <c r="E561" s="82">
        <v>0.92710199999999998</v>
      </c>
      <c r="F561" s="82">
        <v>0.97110799999999997</v>
      </c>
      <c r="G561" s="82">
        <v>0.94192600000000004</v>
      </c>
      <c r="H561" s="82">
        <v>0.87363000000000002</v>
      </c>
      <c r="I561" s="82">
        <v>0.95663900000000002</v>
      </c>
      <c r="J561" s="82">
        <v>0.93007399999999996</v>
      </c>
      <c r="K561" s="82">
        <v>0.95701499999999995</v>
      </c>
    </row>
    <row r="562" spans="1:11" ht="15">
      <c r="A562" s="82">
        <v>560</v>
      </c>
      <c r="B562" s="82">
        <v>0.93931100000000001</v>
      </c>
      <c r="C562" s="82">
        <v>0.920929</v>
      </c>
      <c r="D562" s="82">
        <v>0.96107799999999999</v>
      </c>
      <c r="E562" s="82">
        <v>0.92714200000000002</v>
      </c>
      <c r="F562" s="82">
        <v>0.97112299999999996</v>
      </c>
      <c r="G562" s="82">
        <v>0.94195600000000002</v>
      </c>
      <c r="H562" s="82">
        <v>0.87366200000000005</v>
      </c>
      <c r="I562" s="82">
        <v>0.95664099999999996</v>
      </c>
      <c r="J562" s="82">
        <v>0.93008599999999997</v>
      </c>
      <c r="K562" s="82">
        <v>0.95703300000000002</v>
      </c>
    </row>
    <row r="563" spans="1:11" ht="15">
      <c r="A563" s="82">
        <v>561</v>
      </c>
      <c r="B563" s="82">
        <v>0.93932400000000005</v>
      </c>
      <c r="C563" s="82">
        <v>0.92096500000000003</v>
      </c>
      <c r="D563" s="82">
        <v>0.96108300000000002</v>
      </c>
      <c r="E563" s="82">
        <v>0.92718199999999995</v>
      </c>
      <c r="F563" s="82">
        <v>0.97115899999999999</v>
      </c>
      <c r="G563" s="82">
        <v>0.94199200000000005</v>
      </c>
      <c r="H563" s="82">
        <v>0.87370300000000001</v>
      </c>
      <c r="I563" s="82">
        <v>0.95664400000000005</v>
      </c>
      <c r="J563" s="82">
        <v>0.930114</v>
      </c>
      <c r="K563" s="82">
        <v>0.95708400000000005</v>
      </c>
    </row>
    <row r="564" spans="1:11" ht="15">
      <c r="A564" s="82">
        <v>562</v>
      </c>
      <c r="B564" s="82">
        <v>0.93933299999999997</v>
      </c>
      <c r="C564" s="82">
        <v>0.92100099999999996</v>
      </c>
      <c r="D564" s="82">
        <v>0.96108499999999997</v>
      </c>
      <c r="E564" s="82">
        <v>0.92721699999999996</v>
      </c>
      <c r="F564" s="82">
        <v>0.97117799999999999</v>
      </c>
      <c r="G564" s="82">
        <v>0.94202300000000005</v>
      </c>
      <c r="H564" s="82">
        <v>0.87373199999999995</v>
      </c>
      <c r="I564" s="82">
        <v>0.956646</v>
      </c>
      <c r="J564" s="82">
        <v>0.93012799999999995</v>
      </c>
      <c r="K564" s="82">
        <v>0.95709999999999995</v>
      </c>
    </row>
    <row r="565" spans="1:11" ht="15">
      <c r="A565" s="82">
        <v>563</v>
      </c>
      <c r="B565" s="82">
        <v>0.93933999999999995</v>
      </c>
      <c r="C565" s="82">
        <v>0.92103800000000002</v>
      </c>
      <c r="D565" s="82">
        <v>0.96108700000000002</v>
      </c>
      <c r="E565" s="82">
        <v>0.92725999999999997</v>
      </c>
      <c r="F565" s="82">
        <v>0.97118899999999997</v>
      </c>
      <c r="G565" s="82">
        <v>0.94205499999999998</v>
      </c>
      <c r="H565" s="82">
        <v>0.87376600000000004</v>
      </c>
      <c r="I565" s="82">
        <v>0.95664800000000005</v>
      </c>
      <c r="J565" s="82">
        <v>0.93013900000000005</v>
      </c>
      <c r="K565" s="82">
        <v>0.95711800000000002</v>
      </c>
    </row>
    <row r="566" spans="1:11" ht="15">
      <c r="A566" s="82">
        <v>564</v>
      </c>
      <c r="B566" s="82">
        <v>0.93935000000000002</v>
      </c>
      <c r="C566" s="82">
        <v>0.92107700000000003</v>
      </c>
      <c r="D566" s="82">
        <v>0.96108899999999997</v>
      </c>
      <c r="E566" s="82">
        <v>0.92730000000000001</v>
      </c>
      <c r="F566" s="82">
        <v>0.97119800000000001</v>
      </c>
      <c r="G566" s="82">
        <v>0.942083</v>
      </c>
      <c r="H566" s="82">
        <v>0.87379499999999999</v>
      </c>
      <c r="I566" s="82">
        <v>0.95665</v>
      </c>
      <c r="J566" s="82">
        <v>0.93015099999999995</v>
      </c>
      <c r="K566" s="82">
        <v>0.95713800000000004</v>
      </c>
    </row>
    <row r="567" spans="1:11" ht="15">
      <c r="A567" s="82">
        <v>565</v>
      </c>
      <c r="B567" s="82">
        <v>0.93935999999999997</v>
      </c>
      <c r="C567" s="82">
        <v>0.92111399999999999</v>
      </c>
      <c r="D567" s="82">
        <v>0.96109100000000003</v>
      </c>
      <c r="E567" s="82">
        <v>0.92734300000000003</v>
      </c>
      <c r="F567" s="82">
        <v>0.97120600000000001</v>
      </c>
      <c r="G567" s="82">
        <v>0.94211100000000003</v>
      </c>
      <c r="H567" s="82">
        <v>0.87382599999999999</v>
      </c>
      <c r="I567" s="82">
        <v>0.95665199999999995</v>
      </c>
      <c r="J567" s="82">
        <v>0.93016200000000004</v>
      </c>
      <c r="K567" s="82">
        <v>0.95715499999999998</v>
      </c>
    </row>
    <row r="568" spans="1:11" ht="15">
      <c r="A568" s="82">
        <v>566</v>
      </c>
      <c r="B568" s="82">
        <v>0.93936900000000001</v>
      </c>
      <c r="C568" s="82">
        <v>0.92115000000000002</v>
      </c>
      <c r="D568" s="82">
        <v>0.96109199999999995</v>
      </c>
      <c r="E568" s="82">
        <v>0.92737400000000003</v>
      </c>
      <c r="F568" s="82">
        <v>0.97121299999999999</v>
      </c>
      <c r="G568" s="82">
        <v>0.94213899999999995</v>
      </c>
      <c r="H568" s="82">
        <v>0.87385299999999999</v>
      </c>
      <c r="I568" s="82">
        <v>0.956654</v>
      </c>
      <c r="J568" s="82">
        <v>0.930176</v>
      </c>
      <c r="K568" s="82">
        <v>0.95717099999999999</v>
      </c>
    </row>
    <row r="569" spans="1:11" ht="15">
      <c r="A569" s="82">
        <v>567</v>
      </c>
      <c r="B569" s="82">
        <v>0.93937599999999999</v>
      </c>
      <c r="C569" s="82">
        <v>0.92119300000000004</v>
      </c>
      <c r="D569" s="82">
        <v>0.961094</v>
      </c>
      <c r="E569" s="82">
        <v>0.92741600000000002</v>
      </c>
      <c r="F569" s="82">
        <v>0.97122200000000003</v>
      </c>
      <c r="G569" s="82">
        <v>0.94216599999999995</v>
      </c>
      <c r="H569" s="82">
        <v>0.87388500000000002</v>
      </c>
      <c r="I569" s="82">
        <v>0.95665599999999995</v>
      </c>
      <c r="J569" s="82">
        <v>0.93018800000000001</v>
      </c>
      <c r="K569" s="82">
        <v>0.95718599999999998</v>
      </c>
    </row>
    <row r="570" spans="1:11" ht="15">
      <c r="A570" s="82">
        <v>568</v>
      </c>
      <c r="B570" s="82">
        <v>0.93938699999999997</v>
      </c>
      <c r="C570" s="82">
        <v>0.92123200000000005</v>
      </c>
      <c r="D570" s="82">
        <v>0.96109599999999995</v>
      </c>
      <c r="E570" s="82">
        <v>0.92745299999999997</v>
      </c>
      <c r="F570" s="82">
        <v>0.97123700000000002</v>
      </c>
      <c r="G570" s="82">
        <v>0.94219600000000003</v>
      </c>
      <c r="H570" s="82">
        <v>0.87391600000000003</v>
      </c>
      <c r="I570" s="82">
        <v>0.95665800000000001</v>
      </c>
      <c r="J570" s="82">
        <v>0.93020199999999997</v>
      </c>
      <c r="K570" s="82">
        <v>0.95720300000000003</v>
      </c>
    </row>
    <row r="571" spans="1:11" ht="15">
      <c r="A571" s="82">
        <v>569</v>
      </c>
      <c r="B571" s="82">
        <v>0.93939399999999995</v>
      </c>
      <c r="C571" s="82">
        <v>0.92126699999999995</v>
      </c>
      <c r="D571" s="82">
        <v>0.96109800000000001</v>
      </c>
      <c r="E571" s="82">
        <v>0.92748699999999995</v>
      </c>
      <c r="F571" s="82">
        <v>0.97126800000000002</v>
      </c>
      <c r="G571" s="82">
        <v>0.94222399999999995</v>
      </c>
      <c r="H571" s="82">
        <v>0.87394899999999998</v>
      </c>
      <c r="I571" s="82">
        <v>0.95665900000000004</v>
      </c>
      <c r="J571" s="82">
        <v>0.93021500000000001</v>
      </c>
      <c r="K571" s="82">
        <v>0.95721800000000001</v>
      </c>
    </row>
    <row r="572" spans="1:11" ht="15">
      <c r="A572" s="82">
        <v>570</v>
      </c>
      <c r="B572" s="82">
        <v>0.93940299999999999</v>
      </c>
      <c r="C572" s="82">
        <v>0.92131300000000005</v>
      </c>
      <c r="D572" s="82">
        <v>0.96109999999999995</v>
      </c>
      <c r="E572" s="82">
        <v>0.92752400000000002</v>
      </c>
      <c r="F572" s="82">
        <v>0.97128599999999998</v>
      </c>
      <c r="G572" s="82">
        <v>0.94225599999999998</v>
      </c>
      <c r="H572" s="82">
        <v>0.87398100000000001</v>
      </c>
      <c r="I572" s="82">
        <v>0.95666099999999998</v>
      </c>
      <c r="J572" s="82">
        <v>0.93022800000000005</v>
      </c>
      <c r="K572" s="82">
        <v>0.95723199999999997</v>
      </c>
    </row>
    <row r="573" spans="1:11" ht="15">
      <c r="A573" s="82">
        <v>571</v>
      </c>
      <c r="B573" s="82">
        <v>0.93941300000000005</v>
      </c>
      <c r="C573" s="82">
        <v>0.92135</v>
      </c>
      <c r="D573" s="82">
        <v>0.96110099999999998</v>
      </c>
      <c r="E573" s="82">
        <v>0.92755799999999999</v>
      </c>
      <c r="F573" s="82">
        <v>0.97129600000000005</v>
      </c>
      <c r="G573" s="82">
        <v>0.94228000000000001</v>
      </c>
      <c r="H573" s="82">
        <v>0.87401200000000001</v>
      </c>
      <c r="I573" s="82">
        <v>0.95666300000000004</v>
      </c>
      <c r="J573" s="82">
        <v>0.93023900000000004</v>
      </c>
      <c r="K573" s="82">
        <v>0.95724600000000004</v>
      </c>
    </row>
    <row r="574" spans="1:11" ht="15">
      <c r="A574" s="82">
        <v>572</v>
      </c>
      <c r="B574" s="82">
        <v>0.93942300000000001</v>
      </c>
      <c r="C574" s="82">
        <v>0.92138600000000004</v>
      </c>
      <c r="D574" s="82">
        <v>0.96110300000000004</v>
      </c>
      <c r="E574" s="82">
        <v>0.92759499999999995</v>
      </c>
      <c r="F574" s="82">
        <v>0.97130499999999997</v>
      </c>
      <c r="G574" s="82">
        <v>0.94230199999999997</v>
      </c>
      <c r="H574" s="82">
        <v>0.87404199999999999</v>
      </c>
      <c r="I574" s="82">
        <v>0.95666399999999996</v>
      </c>
      <c r="J574" s="82">
        <v>0.93025100000000005</v>
      </c>
      <c r="K574" s="82">
        <v>0.95726199999999995</v>
      </c>
    </row>
    <row r="575" spans="1:11" ht="15">
      <c r="A575" s="82">
        <v>573</v>
      </c>
      <c r="B575" s="82">
        <v>0.93942999999999999</v>
      </c>
      <c r="C575" s="82">
        <v>0.92142400000000002</v>
      </c>
      <c r="D575" s="82">
        <v>0.96110499999999999</v>
      </c>
      <c r="E575" s="82">
        <v>0.92762999999999995</v>
      </c>
      <c r="F575" s="82">
        <v>0.97131199999999995</v>
      </c>
      <c r="G575" s="82">
        <v>0.94232300000000002</v>
      </c>
      <c r="H575" s="82">
        <v>0.87407100000000004</v>
      </c>
      <c r="I575" s="82">
        <v>0.95666600000000002</v>
      </c>
      <c r="J575" s="82">
        <v>0.93026399999999998</v>
      </c>
      <c r="K575" s="82">
        <v>0.95727700000000004</v>
      </c>
    </row>
    <row r="576" spans="1:11" ht="15">
      <c r="A576" s="82">
        <v>574</v>
      </c>
      <c r="B576" s="82">
        <v>0.93943900000000002</v>
      </c>
      <c r="C576" s="82">
        <v>0.92145600000000005</v>
      </c>
      <c r="D576" s="82">
        <v>0.96110700000000004</v>
      </c>
      <c r="E576" s="82">
        <v>0.92766099999999996</v>
      </c>
      <c r="F576" s="82">
        <v>0.97131900000000004</v>
      </c>
      <c r="G576" s="82">
        <v>0.94235000000000002</v>
      </c>
      <c r="H576" s="82">
        <v>0.87410200000000005</v>
      </c>
      <c r="I576" s="82">
        <v>0.95666799999999996</v>
      </c>
      <c r="J576" s="82">
        <v>0.93027499999999996</v>
      </c>
      <c r="K576" s="82">
        <v>0.957291</v>
      </c>
    </row>
    <row r="577" spans="1:11" ht="15">
      <c r="A577" s="82">
        <v>575</v>
      </c>
      <c r="B577" s="82">
        <v>0.93944700000000003</v>
      </c>
      <c r="C577" s="82">
        <v>0.92150200000000004</v>
      </c>
      <c r="D577" s="82">
        <v>0.96110899999999999</v>
      </c>
      <c r="E577" s="82">
        <v>0.92769599999999997</v>
      </c>
      <c r="F577" s="82">
        <v>0.97132799999999997</v>
      </c>
      <c r="G577" s="82">
        <v>0.94237400000000004</v>
      </c>
      <c r="H577" s="82">
        <v>0.87413099999999999</v>
      </c>
      <c r="I577" s="82">
        <v>0.95667000000000002</v>
      </c>
      <c r="J577" s="82">
        <v>0.930288</v>
      </c>
      <c r="K577" s="82">
        <v>0.95730599999999999</v>
      </c>
    </row>
    <row r="578" spans="1:11" ht="15">
      <c r="A578" s="82">
        <v>576</v>
      </c>
      <c r="B578" s="82">
        <v>0.93945599999999996</v>
      </c>
      <c r="C578" s="82">
        <v>0.92154000000000003</v>
      </c>
      <c r="D578" s="82">
        <v>0.96111000000000002</v>
      </c>
      <c r="E578" s="82">
        <v>0.92772500000000002</v>
      </c>
      <c r="F578" s="82">
        <v>0.97134200000000004</v>
      </c>
      <c r="G578" s="82">
        <v>0.94239899999999999</v>
      </c>
      <c r="H578" s="82">
        <v>0.87415699999999996</v>
      </c>
      <c r="I578" s="82">
        <v>0.95667199999999997</v>
      </c>
      <c r="J578" s="82">
        <v>0.93030000000000002</v>
      </c>
      <c r="K578" s="82">
        <v>0.95731999999999995</v>
      </c>
    </row>
    <row r="579" spans="1:11" ht="15">
      <c r="A579" s="82">
        <v>577</v>
      </c>
      <c r="B579" s="82">
        <v>0.93946499999999999</v>
      </c>
      <c r="C579" s="82">
        <v>0.92158300000000004</v>
      </c>
      <c r="D579" s="82">
        <v>0.96111400000000002</v>
      </c>
      <c r="E579" s="82">
        <v>0.92775799999999997</v>
      </c>
      <c r="F579" s="82">
        <v>0.97137600000000002</v>
      </c>
      <c r="G579" s="82">
        <v>0.94242800000000004</v>
      </c>
      <c r="H579" s="82">
        <v>0.87419199999999997</v>
      </c>
      <c r="I579" s="82">
        <v>0.95667400000000002</v>
      </c>
      <c r="J579" s="82">
        <v>0.93032899999999996</v>
      </c>
      <c r="K579" s="82">
        <v>0.95736100000000002</v>
      </c>
    </row>
    <row r="580" spans="1:11" ht="15">
      <c r="A580" s="82">
        <v>578</v>
      </c>
      <c r="B580" s="82">
        <v>0.93947499999999995</v>
      </c>
      <c r="C580" s="82">
        <v>0.92162699999999997</v>
      </c>
      <c r="D580" s="82">
        <v>0.96111599999999997</v>
      </c>
      <c r="E580" s="82">
        <v>0.92779100000000003</v>
      </c>
      <c r="F580" s="82">
        <v>0.97139399999999998</v>
      </c>
      <c r="G580" s="82">
        <v>0.94245500000000004</v>
      </c>
      <c r="H580" s="82">
        <v>0.87422100000000003</v>
      </c>
      <c r="I580" s="82">
        <v>0.95667599999999997</v>
      </c>
      <c r="J580" s="82">
        <v>0.93034300000000003</v>
      </c>
      <c r="K580" s="82">
        <v>0.95737399999999995</v>
      </c>
    </row>
    <row r="581" spans="1:11" ht="15">
      <c r="A581" s="82">
        <v>579</v>
      </c>
      <c r="B581" s="82">
        <v>0.93948299999999996</v>
      </c>
      <c r="C581" s="82">
        <v>0.92166899999999996</v>
      </c>
      <c r="D581" s="82">
        <v>0.96111800000000003</v>
      </c>
      <c r="E581" s="82">
        <v>0.92782200000000004</v>
      </c>
      <c r="F581" s="82">
        <v>0.97140499999999996</v>
      </c>
      <c r="G581" s="82">
        <v>0.94248100000000001</v>
      </c>
      <c r="H581" s="82">
        <v>0.874251</v>
      </c>
      <c r="I581" s="82">
        <v>0.95667800000000003</v>
      </c>
      <c r="J581" s="82">
        <v>0.93035500000000004</v>
      </c>
      <c r="K581" s="82">
        <v>0.95738699999999999</v>
      </c>
    </row>
    <row r="582" spans="1:11" ht="15">
      <c r="A582" s="82">
        <v>580</v>
      </c>
      <c r="B582" s="82">
        <v>0.93949099999999997</v>
      </c>
      <c r="C582" s="82">
        <v>0.92170799999999997</v>
      </c>
      <c r="D582" s="82">
        <v>0.96111899999999995</v>
      </c>
      <c r="E582" s="82">
        <v>0.92785600000000001</v>
      </c>
      <c r="F582" s="82">
        <v>0.97141299999999997</v>
      </c>
      <c r="G582" s="82">
        <v>0.94250599999999995</v>
      </c>
      <c r="H582" s="82">
        <v>0.874278</v>
      </c>
      <c r="I582" s="82">
        <v>0.95667999999999997</v>
      </c>
      <c r="J582" s="82">
        <v>0.93036700000000006</v>
      </c>
      <c r="K582" s="82">
        <v>0.95740199999999998</v>
      </c>
    </row>
    <row r="583" spans="1:11" ht="15">
      <c r="A583" s="82">
        <v>581</v>
      </c>
      <c r="B583" s="82">
        <v>0.93949800000000006</v>
      </c>
      <c r="C583" s="82">
        <v>0.92175499999999999</v>
      </c>
      <c r="D583" s="82">
        <v>0.961121</v>
      </c>
      <c r="E583" s="82">
        <v>0.92789200000000005</v>
      </c>
      <c r="F583" s="82">
        <v>0.97141999999999995</v>
      </c>
      <c r="G583" s="82">
        <v>0.94253299999999995</v>
      </c>
      <c r="H583" s="82">
        <v>0.87430699999999995</v>
      </c>
      <c r="I583" s="82">
        <v>0.956681</v>
      </c>
      <c r="J583" s="82">
        <v>0.93037800000000004</v>
      </c>
      <c r="K583" s="82">
        <v>0.95741500000000002</v>
      </c>
    </row>
    <row r="584" spans="1:11" ht="15">
      <c r="A584" s="82">
        <v>582</v>
      </c>
      <c r="B584" s="82">
        <v>0.93950599999999995</v>
      </c>
      <c r="C584" s="82">
        <v>0.92179</v>
      </c>
      <c r="D584" s="82">
        <v>0.96112299999999995</v>
      </c>
      <c r="E584" s="82">
        <v>0.927925</v>
      </c>
      <c r="F584" s="82">
        <v>0.97142799999999996</v>
      </c>
      <c r="G584" s="82">
        <v>0.94255699999999998</v>
      </c>
      <c r="H584" s="82">
        <v>0.87433399999999994</v>
      </c>
      <c r="I584" s="82">
        <v>0.95668299999999995</v>
      </c>
      <c r="J584" s="82">
        <v>0.93039000000000005</v>
      </c>
      <c r="K584" s="82">
        <v>0.95742899999999997</v>
      </c>
    </row>
    <row r="585" spans="1:11" ht="15">
      <c r="A585" s="82">
        <v>583</v>
      </c>
      <c r="B585" s="82">
        <v>0.93951600000000002</v>
      </c>
      <c r="C585" s="82">
        <v>0.92183000000000004</v>
      </c>
      <c r="D585" s="82">
        <v>0.96112399999999998</v>
      </c>
      <c r="E585" s="82">
        <v>0.92796000000000001</v>
      </c>
      <c r="F585" s="82">
        <v>0.97143599999999997</v>
      </c>
      <c r="G585" s="82">
        <v>0.94257999999999997</v>
      </c>
      <c r="H585" s="82">
        <v>0.87436400000000003</v>
      </c>
      <c r="I585" s="82">
        <v>0.95668500000000001</v>
      </c>
      <c r="J585" s="82">
        <v>0.93040199999999995</v>
      </c>
      <c r="K585" s="82">
        <v>0.95744399999999996</v>
      </c>
    </row>
    <row r="586" spans="1:11" ht="15">
      <c r="A586" s="82">
        <v>584</v>
      </c>
      <c r="B586" s="82">
        <v>0.939523</v>
      </c>
      <c r="C586" s="82">
        <v>0.92186999999999997</v>
      </c>
      <c r="D586" s="82">
        <v>0.96112600000000004</v>
      </c>
      <c r="E586" s="82">
        <v>0.92799399999999999</v>
      </c>
      <c r="F586" s="82">
        <v>0.97145000000000004</v>
      </c>
      <c r="G586" s="82">
        <v>0.94260699999999997</v>
      </c>
      <c r="H586" s="82">
        <v>0.87439500000000003</v>
      </c>
      <c r="I586" s="82">
        <v>0.95668600000000004</v>
      </c>
      <c r="J586" s="82">
        <v>0.93041499999999999</v>
      </c>
      <c r="K586" s="82">
        <v>0.95745800000000003</v>
      </c>
    </row>
    <row r="587" spans="1:11" ht="15">
      <c r="A587" s="82">
        <v>585</v>
      </c>
      <c r="B587" s="82">
        <v>0.93953100000000001</v>
      </c>
      <c r="C587" s="82">
        <v>0.92190499999999997</v>
      </c>
      <c r="D587" s="82">
        <v>0.96112799999999998</v>
      </c>
      <c r="E587" s="82">
        <v>0.92803000000000002</v>
      </c>
      <c r="F587" s="82">
        <v>0.97147899999999998</v>
      </c>
      <c r="G587" s="82">
        <v>0.94262900000000005</v>
      </c>
      <c r="H587" s="82">
        <v>0.87442500000000001</v>
      </c>
      <c r="I587" s="82">
        <v>0.95668799999999998</v>
      </c>
      <c r="J587" s="82">
        <v>0.93042800000000003</v>
      </c>
      <c r="K587" s="82">
        <v>0.95747300000000002</v>
      </c>
    </row>
    <row r="588" spans="1:11" ht="15">
      <c r="A588" s="82">
        <v>586</v>
      </c>
      <c r="B588" s="82">
        <v>0.93953699999999996</v>
      </c>
      <c r="C588" s="82">
        <v>0.92193499999999995</v>
      </c>
      <c r="D588" s="82">
        <v>0.96113000000000004</v>
      </c>
      <c r="E588" s="82">
        <v>0.92805800000000005</v>
      </c>
      <c r="F588" s="82">
        <v>0.97149600000000003</v>
      </c>
      <c r="G588" s="82">
        <v>0.94265299999999996</v>
      </c>
      <c r="H588" s="82">
        <v>0.87445499999999998</v>
      </c>
      <c r="I588" s="82">
        <v>0.95669000000000004</v>
      </c>
      <c r="J588" s="82">
        <v>0.93044000000000004</v>
      </c>
      <c r="K588" s="82">
        <v>0.95748900000000003</v>
      </c>
    </row>
    <row r="589" spans="1:11" ht="15">
      <c r="A589" s="82">
        <v>587</v>
      </c>
      <c r="B589" s="82">
        <v>0.93954499999999996</v>
      </c>
      <c r="C589" s="82">
        <v>0.92196999999999996</v>
      </c>
      <c r="D589" s="82">
        <v>0.96113099999999996</v>
      </c>
      <c r="E589" s="82">
        <v>0.92808999999999997</v>
      </c>
      <c r="F589" s="82">
        <v>0.97150599999999998</v>
      </c>
      <c r="G589" s="82">
        <v>0.94267699999999999</v>
      </c>
      <c r="H589" s="82">
        <v>0.87448700000000001</v>
      </c>
      <c r="I589" s="82">
        <v>0.95669199999999999</v>
      </c>
      <c r="J589" s="82">
        <v>0.93045100000000003</v>
      </c>
      <c r="K589" s="82">
        <v>0.95750199999999996</v>
      </c>
    </row>
    <row r="590" spans="1:11" ht="15">
      <c r="A590" s="82">
        <v>588</v>
      </c>
      <c r="B590" s="82">
        <v>0.93955299999999997</v>
      </c>
      <c r="C590" s="82">
        <v>0.92200099999999996</v>
      </c>
      <c r="D590" s="82">
        <v>0.96113300000000002</v>
      </c>
      <c r="E590" s="82">
        <v>0.928122</v>
      </c>
      <c r="F590" s="82">
        <v>0.97151299999999996</v>
      </c>
      <c r="G590" s="82">
        <v>0.94270299999999996</v>
      </c>
      <c r="H590" s="82">
        <v>0.87451999999999996</v>
      </c>
      <c r="I590" s="82">
        <v>0.95669400000000004</v>
      </c>
      <c r="J590" s="82">
        <v>0.93046200000000001</v>
      </c>
      <c r="K590" s="82">
        <v>0.95751699999999995</v>
      </c>
    </row>
    <row r="591" spans="1:11" ht="15">
      <c r="A591" s="82">
        <v>589</v>
      </c>
      <c r="B591" s="82">
        <v>0.93955999999999995</v>
      </c>
      <c r="C591" s="82">
        <v>0.92203299999999999</v>
      </c>
      <c r="D591" s="82">
        <v>0.96113499999999996</v>
      </c>
      <c r="E591" s="82">
        <v>0.92815400000000003</v>
      </c>
      <c r="F591" s="82">
        <v>0.97152000000000005</v>
      </c>
      <c r="G591" s="82">
        <v>0.94272500000000004</v>
      </c>
      <c r="H591" s="82">
        <v>0.87455000000000005</v>
      </c>
      <c r="I591" s="82">
        <v>0.95669499999999996</v>
      </c>
      <c r="J591" s="82">
        <v>0.93047199999999997</v>
      </c>
      <c r="K591" s="82">
        <v>0.95753100000000002</v>
      </c>
    </row>
    <row r="592" spans="1:11" ht="15">
      <c r="A592" s="82">
        <v>590</v>
      </c>
      <c r="B592" s="82">
        <v>0.93956899999999999</v>
      </c>
      <c r="C592" s="82">
        <v>0.92206299999999997</v>
      </c>
      <c r="D592" s="82">
        <v>0.96113599999999999</v>
      </c>
      <c r="E592" s="82">
        <v>0.92818500000000004</v>
      </c>
      <c r="F592" s="82">
        <v>0.97152700000000003</v>
      </c>
      <c r="G592" s="82">
        <v>0.94275500000000001</v>
      </c>
      <c r="H592" s="82">
        <v>0.87458400000000003</v>
      </c>
      <c r="I592" s="82">
        <v>0.95669700000000002</v>
      </c>
      <c r="J592" s="82">
        <v>0.93048299999999995</v>
      </c>
      <c r="K592" s="82">
        <v>0.95753999999999995</v>
      </c>
    </row>
    <row r="593" spans="1:11" ht="15">
      <c r="A593" s="82">
        <v>591</v>
      </c>
      <c r="B593" s="82">
        <v>0.93957800000000002</v>
      </c>
      <c r="C593" s="82">
        <v>0.92209600000000003</v>
      </c>
      <c r="D593" s="82">
        <v>0.96113800000000005</v>
      </c>
      <c r="E593" s="82">
        <v>0.92821500000000001</v>
      </c>
      <c r="F593" s="82">
        <v>0.97153500000000004</v>
      </c>
      <c r="G593" s="82">
        <v>0.94278099999999998</v>
      </c>
      <c r="H593" s="82">
        <v>0.87461800000000001</v>
      </c>
      <c r="I593" s="82">
        <v>0.95669899999999997</v>
      </c>
      <c r="J593" s="82">
        <v>0.93049400000000004</v>
      </c>
      <c r="K593" s="82">
        <v>0.95755199999999996</v>
      </c>
    </row>
    <row r="594" spans="1:11" ht="15">
      <c r="A594" s="82">
        <v>592</v>
      </c>
      <c r="B594" s="82">
        <v>0.93958600000000003</v>
      </c>
      <c r="C594" s="82">
        <v>0.92212799999999995</v>
      </c>
      <c r="D594" s="82">
        <v>0.96113899999999997</v>
      </c>
      <c r="E594" s="82">
        <v>0.92824399999999996</v>
      </c>
      <c r="F594" s="82">
        <v>0.971549</v>
      </c>
      <c r="G594" s="82">
        <v>0.94280399999999998</v>
      </c>
      <c r="H594" s="82">
        <v>0.87465199999999999</v>
      </c>
      <c r="I594" s="82">
        <v>0.95669999999999999</v>
      </c>
      <c r="J594" s="82">
        <v>0.93050500000000003</v>
      </c>
      <c r="K594" s="82">
        <v>0.95756600000000003</v>
      </c>
    </row>
    <row r="595" spans="1:11" ht="15">
      <c r="A595" s="82">
        <v>593</v>
      </c>
      <c r="B595" s="82">
        <v>0.93959400000000004</v>
      </c>
      <c r="C595" s="82">
        <v>0.92215800000000003</v>
      </c>
      <c r="D595" s="82">
        <v>0.96114200000000005</v>
      </c>
      <c r="E595" s="82">
        <v>0.92827800000000005</v>
      </c>
      <c r="F595" s="82">
        <v>0.97158199999999995</v>
      </c>
      <c r="G595" s="82">
        <v>0.94282900000000003</v>
      </c>
      <c r="H595" s="82">
        <v>0.87468599999999996</v>
      </c>
      <c r="I595" s="82">
        <v>0.95670299999999997</v>
      </c>
      <c r="J595" s="82">
        <v>0.93052999999999997</v>
      </c>
      <c r="K595" s="82">
        <v>0.95760100000000004</v>
      </c>
    </row>
    <row r="596" spans="1:11" ht="15">
      <c r="A596" s="82">
        <v>594</v>
      </c>
      <c r="B596" s="82">
        <v>0.93960399999999999</v>
      </c>
      <c r="C596" s="82">
        <v>0.92219300000000004</v>
      </c>
      <c r="D596" s="82">
        <v>0.961144</v>
      </c>
      <c r="E596" s="82">
        <v>0.92830800000000002</v>
      </c>
      <c r="F596" s="82">
        <v>0.97159899999999999</v>
      </c>
      <c r="G596" s="82">
        <v>0.94285099999999999</v>
      </c>
      <c r="H596" s="82">
        <v>0.87471500000000002</v>
      </c>
      <c r="I596" s="82">
        <v>0.95670500000000003</v>
      </c>
      <c r="J596" s="82">
        <v>0.93054400000000004</v>
      </c>
      <c r="K596" s="82">
        <v>0.95761499999999999</v>
      </c>
    </row>
    <row r="597" spans="1:11" ht="15">
      <c r="A597" s="82">
        <v>595</v>
      </c>
      <c r="B597" s="82">
        <v>0.93961099999999997</v>
      </c>
      <c r="C597" s="82">
        <v>0.92222099999999996</v>
      </c>
      <c r="D597" s="82">
        <v>0.96114599999999994</v>
      </c>
      <c r="E597" s="82">
        <v>0.92834000000000005</v>
      </c>
      <c r="F597" s="82">
        <v>0.97160899999999994</v>
      </c>
      <c r="G597" s="82">
        <v>0.94287399999999999</v>
      </c>
      <c r="H597" s="82">
        <v>0.87474600000000002</v>
      </c>
      <c r="I597" s="82">
        <v>0.95670699999999997</v>
      </c>
      <c r="J597" s="82">
        <v>0.93055500000000002</v>
      </c>
      <c r="K597" s="82">
        <v>0.95762700000000001</v>
      </c>
    </row>
    <row r="598" spans="1:11" ht="15">
      <c r="A598" s="82">
        <v>596</v>
      </c>
      <c r="B598" s="82">
        <v>0.93962100000000004</v>
      </c>
      <c r="C598" s="82">
        <v>0.92225299999999999</v>
      </c>
      <c r="D598" s="82">
        <v>0.961148</v>
      </c>
      <c r="E598" s="82">
        <v>0.92837099999999995</v>
      </c>
      <c r="F598" s="82">
        <v>0.97161600000000004</v>
      </c>
      <c r="G598" s="82">
        <v>0.94289500000000004</v>
      </c>
      <c r="H598" s="82">
        <v>0.87477899999999997</v>
      </c>
      <c r="I598" s="82">
        <v>0.95670900000000003</v>
      </c>
      <c r="J598" s="82">
        <v>0.93056700000000003</v>
      </c>
      <c r="K598" s="82">
        <v>0.95763699999999996</v>
      </c>
    </row>
    <row r="599" spans="1:11" ht="15">
      <c r="A599" s="82">
        <v>597</v>
      </c>
      <c r="B599" s="82">
        <v>0.93962999999999997</v>
      </c>
      <c r="C599" s="82">
        <v>0.92228900000000003</v>
      </c>
      <c r="D599" s="82">
        <v>0.96114999999999995</v>
      </c>
      <c r="E599" s="82">
        <v>0.92840199999999995</v>
      </c>
      <c r="F599" s="82">
        <v>0.97162400000000004</v>
      </c>
      <c r="G599" s="82">
        <v>0.94291499999999995</v>
      </c>
      <c r="H599" s="82">
        <v>0.874807</v>
      </c>
      <c r="I599" s="82">
        <v>0.95670999999999995</v>
      </c>
      <c r="J599" s="82">
        <v>0.93057800000000002</v>
      </c>
      <c r="K599" s="82">
        <v>0.95764899999999997</v>
      </c>
    </row>
    <row r="600" spans="1:11" ht="15">
      <c r="A600" s="82">
        <v>598</v>
      </c>
      <c r="B600" s="82">
        <v>0.939639</v>
      </c>
      <c r="C600" s="82">
        <v>0.92232199999999998</v>
      </c>
      <c r="D600" s="82">
        <v>0.96115200000000001</v>
      </c>
      <c r="E600" s="82">
        <v>0.92843500000000001</v>
      </c>
      <c r="F600" s="82">
        <v>0.97162999999999999</v>
      </c>
      <c r="G600" s="82">
        <v>0.94293700000000003</v>
      </c>
      <c r="H600" s="82">
        <v>0.87483699999999998</v>
      </c>
      <c r="I600" s="82">
        <v>0.95671200000000001</v>
      </c>
      <c r="J600" s="82">
        <v>0.93059000000000003</v>
      </c>
      <c r="K600" s="82">
        <v>0.95765999999999996</v>
      </c>
    </row>
    <row r="601" spans="1:11" ht="15">
      <c r="A601" s="82">
        <v>599</v>
      </c>
      <c r="B601" s="82">
        <v>0.93964499999999995</v>
      </c>
      <c r="C601" s="82">
        <v>0.92235199999999995</v>
      </c>
      <c r="D601" s="82">
        <v>0.96115300000000004</v>
      </c>
      <c r="E601" s="82">
        <v>0.92846399999999996</v>
      </c>
      <c r="F601" s="82">
        <v>0.971638</v>
      </c>
      <c r="G601" s="82">
        <v>0.942963</v>
      </c>
      <c r="H601" s="82">
        <v>0.87486399999999998</v>
      </c>
      <c r="I601" s="82">
        <v>0.95671399999999995</v>
      </c>
      <c r="J601" s="82">
        <v>0.93060100000000001</v>
      </c>
      <c r="K601" s="82">
        <v>0.95767100000000005</v>
      </c>
    </row>
    <row r="602" spans="1:11" ht="15">
      <c r="A602" s="82">
        <v>600</v>
      </c>
      <c r="B602" s="82">
        <v>0.93965200000000004</v>
      </c>
      <c r="C602" s="82">
        <v>0.92238799999999999</v>
      </c>
      <c r="D602" s="82">
        <v>0.96115499999999998</v>
      </c>
      <c r="E602" s="82">
        <v>0.92849400000000004</v>
      </c>
      <c r="F602" s="82">
        <v>0.97165100000000004</v>
      </c>
      <c r="G602" s="82">
        <v>0.94298700000000002</v>
      </c>
      <c r="H602" s="82">
        <v>0.87489300000000003</v>
      </c>
      <c r="I602" s="82">
        <v>0.95671600000000001</v>
      </c>
      <c r="J602" s="82">
        <v>0.93061199999999999</v>
      </c>
      <c r="K602" s="82">
        <v>0.95768299999999995</v>
      </c>
    </row>
    <row r="603" spans="1:11" ht="15">
      <c r="A603" s="82">
        <v>601</v>
      </c>
      <c r="B603" s="82">
        <v>0.93966000000000005</v>
      </c>
      <c r="C603" s="82">
        <v>0.92242000000000002</v>
      </c>
      <c r="D603" s="82">
        <v>0.96115700000000004</v>
      </c>
      <c r="E603" s="82">
        <v>0.92852400000000002</v>
      </c>
      <c r="F603" s="82">
        <v>0.97167899999999996</v>
      </c>
      <c r="G603" s="82">
        <v>0.94301199999999996</v>
      </c>
      <c r="H603" s="82">
        <v>0.874919</v>
      </c>
      <c r="I603" s="82">
        <v>0.95671799999999996</v>
      </c>
      <c r="J603" s="82">
        <v>0.93062400000000001</v>
      </c>
      <c r="K603" s="82">
        <v>0.95769300000000002</v>
      </c>
    </row>
    <row r="604" spans="1:11" ht="15">
      <c r="A604" s="82">
        <v>602</v>
      </c>
      <c r="B604" s="82">
        <v>0.93966899999999998</v>
      </c>
      <c r="C604" s="82">
        <v>0.92245100000000002</v>
      </c>
      <c r="D604" s="82">
        <v>0.96115799999999996</v>
      </c>
      <c r="E604" s="82">
        <v>0.92855500000000002</v>
      </c>
      <c r="F604" s="82">
        <v>0.97169499999999998</v>
      </c>
      <c r="G604" s="82">
        <v>0.94303599999999999</v>
      </c>
      <c r="H604" s="82">
        <v>0.87494799999999995</v>
      </c>
      <c r="I604" s="82">
        <v>0.95671899999999999</v>
      </c>
      <c r="J604" s="82">
        <v>0.93063600000000002</v>
      </c>
      <c r="K604" s="82">
        <v>0.95770500000000003</v>
      </c>
    </row>
    <row r="605" spans="1:11" ht="15">
      <c r="A605" s="82">
        <v>603</v>
      </c>
      <c r="B605" s="82">
        <v>0.93967699999999998</v>
      </c>
      <c r="C605" s="82">
        <v>0.92249000000000003</v>
      </c>
      <c r="D605" s="82">
        <v>0.96116000000000001</v>
      </c>
      <c r="E605" s="82">
        <v>0.92858200000000002</v>
      </c>
      <c r="F605" s="82">
        <v>0.97170500000000004</v>
      </c>
      <c r="G605" s="82">
        <v>0.94305700000000003</v>
      </c>
      <c r="H605" s="82">
        <v>0.87497599999999998</v>
      </c>
      <c r="I605" s="82">
        <v>0.95672100000000004</v>
      </c>
      <c r="J605" s="82">
        <v>0.930647</v>
      </c>
      <c r="K605" s="82">
        <v>0.95771600000000001</v>
      </c>
    </row>
    <row r="606" spans="1:11" ht="15">
      <c r="A606" s="82">
        <v>604</v>
      </c>
      <c r="B606" s="82">
        <v>0.93968600000000002</v>
      </c>
      <c r="C606" s="82">
        <v>0.92251700000000003</v>
      </c>
      <c r="D606" s="82">
        <v>0.96116100000000004</v>
      </c>
      <c r="E606" s="82">
        <v>0.92861300000000002</v>
      </c>
      <c r="F606" s="82">
        <v>0.97171200000000002</v>
      </c>
      <c r="G606" s="82">
        <v>0.94307799999999997</v>
      </c>
      <c r="H606" s="82">
        <v>0.87500900000000004</v>
      </c>
      <c r="I606" s="82">
        <v>0.95672299999999999</v>
      </c>
      <c r="J606" s="82">
        <v>0.93065799999999999</v>
      </c>
      <c r="K606" s="82">
        <v>0.95772599999999997</v>
      </c>
    </row>
    <row r="607" spans="1:11" ht="15">
      <c r="A607" s="82">
        <v>605</v>
      </c>
      <c r="B607" s="82">
        <v>0.93969400000000003</v>
      </c>
      <c r="C607" s="82">
        <v>0.92254400000000003</v>
      </c>
      <c r="D607" s="82">
        <v>0.96116299999999999</v>
      </c>
      <c r="E607" s="82">
        <v>0.92863899999999999</v>
      </c>
      <c r="F607" s="82">
        <v>0.97171799999999997</v>
      </c>
      <c r="G607" s="82">
        <v>0.94310000000000005</v>
      </c>
      <c r="H607" s="82">
        <v>0.87503600000000004</v>
      </c>
      <c r="I607" s="82">
        <v>0.95672400000000002</v>
      </c>
      <c r="J607" s="82">
        <v>0.93066899999999997</v>
      </c>
      <c r="K607" s="82">
        <v>0.95773799999999998</v>
      </c>
    </row>
    <row r="608" spans="1:11" ht="15">
      <c r="A608" s="82">
        <v>606</v>
      </c>
      <c r="B608" s="82">
        <v>0.93970100000000001</v>
      </c>
      <c r="C608" s="82">
        <v>0.92257500000000003</v>
      </c>
      <c r="D608" s="82">
        <v>0.96116500000000005</v>
      </c>
      <c r="E608" s="82">
        <v>0.92866700000000002</v>
      </c>
      <c r="F608" s="82">
        <v>0.97172499999999995</v>
      </c>
      <c r="G608" s="82">
        <v>0.94312499999999999</v>
      </c>
      <c r="H608" s="82">
        <v>0.87506300000000004</v>
      </c>
      <c r="I608" s="82">
        <v>0.95672599999999997</v>
      </c>
      <c r="J608" s="82">
        <v>0.93067999999999995</v>
      </c>
      <c r="K608" s="82">
        <v>0.95774999999999999</v>
      </c>
    </row>
    <row r="609" spans="1:11" ht="15">
      <c r="A609" s="82">
        <v>607</v>
      </c>
      <c r="B609" s="82">
        <v>0.93970799999999999</v>
      </c>
      <c r="C609" s="82">
        <v>0.92260500000000001</v>
      </c>
      <c r="D609" s="82">
        <v>0.96116599999999996</v>
      </c>
      <c r="E609" s="82">
        <v>0.92869100000000004</v>
      </c>
      <c r="F609" s="82">
        <v>0.97173200000000004</v>
      </c>
      <c r="G609" s="82">
        <v>0.94314799999999999</v>
      </c>
      <c r="H609" s="82">
        <v>0.87508900000000001</v>
      </c>
      <c r="I609" s="82">
        <v>0.95672800000000002</v>
      </c>
      <c r="J609" s="82">
        <v>0.93069299999999999</v>
      </c>
      <c r="K609" s="82">
        <v>0.95776300000000003</v>
      </c>
    </row>
    <row r="610" spans="1:11" ht="15">
      <c r="A610" s="82">
        <v>608</v>
      </c>
      <c r="B610" s="82">
        <v>0.939716</v>
      </c>
      <c r="C610" s="82">
        <v>0.92264100000000004</v>
      </c>
      <c r="D610" s="82">
        <v>0.96116800000000002</v>
      </c>
      <c r="E610" s="82">
        <v>0.92871800000000004</v>
      </c>
      <c r="F610" s="82">
        <v>0.97174499999999997</v>
      </c>
      <c r="G610" s="82">
        <v>0.94317600000000001</v>
      </c>
      <c r="H610" s="82">
        <v>0.875116</v>
      </c>
      <c r="I610" s="82">
        <v>0.95672900000000005</v>
      </c>
      <c r="J610" s="82">
        <v>0.930705</v>
      </c>
      <c r="K610" s="82">
        <v>0.95777299999999999</v>
      </c>
    </row>
    <row r="611" spans="1:11" ht="15">
      <c r="A611" s="82">
        <v>609</v>
      </c>
      <c r="B611" s="82">
        <v>0.93972599999999995</v>
      </c>
      <c r="C611" s="82">
        <v>0.92267299999999997</v>
      </c>
      <c r="D611" s="82">
        <v>0.96116999999999997</v>
      </c>
      <c r="E611" s="82">
        <v>0.92874900000000005</v>
      </c>
      <c r="F611" s="82">
        <v>0.97177599999999997</v>
      </c>
      <c r="G611" s="82">
        <v>0.94320599999999999</v>
      </c>
      <c r="H611" s="82">
        <v>0.87514599999999998</v>
      </c>
      <c r="I611" s="82">
        <v>0.95673200000000003</v>
      </c>
      <c r="J611" s="82">
        <v>0.93073099999999998</v>
      </c>
      <c r="K611" s="82">
        <v>0.95780500000000002</v>
      </c>
    </row>
    <row r="612" spans="1:11" ht="15">
      <c r="A612" s="82">
        <v>610</v>
      </c>
      <c r="B612" s="82">
        <v>0.93973300000000004</v>
      </c>
      <c r="C612" s="82">
        <v>0.92270600000000003</v>
      </c>
      <c r="D612" s="82">
        <v>0.96117200000000003</v>
      </c>
      <c r="E612" s="82">
        <v>0.92877900000000002</v>
      </c>
      <c r="F612" s="82">
        <v>0.97179199999999999</v>
      </c>
      <c r="G612" s="82">
        <v>0.94322899999999998</v>
      </c>
      <c r="H612" s="82">
        <v>0.87517800000000001</v>
      </c>
      <c r="I612" s="82">
        <v>0.95673299999999994</v>
      </c>
      <c r="J612" s="82">
        <v>0.93074299999999999</v>
      </c>
      <c r="K612" s="82">
        <v>0.957816</v>
      </c>
    </row>
    <row r="613" spans="1:11" ht="15">
      <c r="A613" s="82">
        <v>611</v>
      </c>
      <c r="B613" s="82">
        <v>0.93974000000000002</v>
      </c>
      <c r="C613" s="82">
        <v>0.92273099999999997</v>
      </c>
      <c r="D613" s="82">
        <v>0.96117399999999997</v>
      </c>
      <c r="E613" s="82">
        <v>0.928809</v>
      </c>
      <c r="F613" s="82">
        <v>0.97180100000000003</v>
      </c>
      <c r="G613" s="82">
        <v>0.94325400000000004</v>
      </c>
      <c r="H613" s="82">
        <v>0.87520500000000001</v>
      </c>
      <c r="I613" s="82">
        <v>0.956735</v>
      </c>
      <c r="J613" s="82">
        <v>0.93075399999999997</v>
      </c>
      <c r="K613" s="82">
        <v>0.95782500000000004</v>
      </c>
    </row>
    <row r="614" spans="1:11" ht="15">
      <c r="A614" s="82">
        <v>612</v>
      </c>
      <c r="B614" s="82">
        <v>0.939747</v>
      </c>
      <c r="C614" s="82">
        <v>0.92277200000000004</v>
      </c>
      <c r="D614" s="82">
        <v>0.96117600000000003</v>
      </c>
      <c r="E614" s="82">
        <v>0.92884</v>
      </c>
      <c r="F614" s="82">
        <v>0.97180900000000003</v>
      </c>
      <c r="G614" s="82">
        <v>0.94328299999999998</v>
      </c>
      <c r="H614" s="82">
        <v>0.87523799999999996</v>
      </c>
      <c r="I614" s="82">
        <v>0.95673699999999995</v>
      </c>
      <c r="J614" s="82">
        <v>0.93076499999999995</v>
      </c>
      <c r="K614" s="82">
        <v>0.95783600000000002</v>
      </c>
    </row>
    <row r="615" spans="1:11" ht="15">
      <c r="A615" s="82">
        <v>613</v>
      </c>
      <c r="B615" s="82">
        <v>0.93975399999999998</v>
      </c>
      <c r="C615" s="82">
        <v>0.92279800000000001</v>
      </c>
      <c r="D615" s="82">
        <v>0.96117699999999995</v>
      </c>
      <c r="E615" s="82">
        <v>0.92886999999999997</v>
      </c>
      <c r="F615" s="82">
        <v>0.97181499999999998</v>
      </c>
      <c r="G615" s="82">
        <v>0.94330400000000003</v>
      </c>
      <c r="H615" s="82">
        <v>0.87526899999999996</v>
      </c>
      <c r="I615" s="82">
        <v>0.95673799999999998</v>
      </c>
      <c r="J615" s="82">
        <v>0.93077399999999999</v>
      </c>
      <c r="K615" s="82">
        <v>0.957847</v>
      </c>
    </row>
    <row r="616" spans="1:11" ht="15">
      <c r="A616" s="82">
        <v>614</v>
      </c>
      <c r="B616" s="82">
        <v>0.93976300000000001</v>
      </c>
      <c r="C616" s="82">
        <v>0.92283000000000004</v>
      </c>
      <c r="D616" s="82">
        <v>0.96117900000000001</v>
      </c>
      <c r="E616" s="82">
        <v>0.92890099999999998</v>
      </c>
      <c r="F616" s="82">
        <v>0.97182199999999996</v>
      </c>
      <c r="G616" s="82">
        <v>0.943326</v>
      </c>
      <c r="H616" s="82">
        <v>0.87529699999999999</v>
      </c>
      <c r="I616" s="82">
        <v>0.95674000000000003</v>
      </c>
      <c r="J616" s="82">
        <v>0.93078499999999997</v>
      </c>
      <c r="K616" s="82">
        <v>0.95785500000000001</v>
      </c>
    </row>
    <row r="617" spans="1:11" ht="15">
      <c r="A617" s="82">
        <v>615</v>
      </c>
      <c r="B617" s="82">
        <v>0.93977100000000002</v>
      </c>
      <c r="C617" s="82">
        <v>0.92286100000000004</v>
      </c>
      <c r="D617" s="82">
        <v>0.96118099999999995</v>
      </c>
      <c r="E617" s="82">
        <v>0.92893199999999998</v>
      </c>
      <c r="F617" s="82">
        <v>0.97182999999999997</v>
      </c>
      <c r="G617" s="82">
        <v>0.94334799999999996</v>
      </c>
      <c r="H617" s="82">
        <v>0.87532500000000002</v>
      </c>
      <c r="I617" s="82">
        <v>0.95674199999999998</v>
      </c>
      <c r="J617" s="82">
        <v>0.93079500000000004</v>
      </c>
      <c r="K617" s="82">
        <v>0.95786400000000005</v>
      </c>
    </row>
    <row r="618" spans="1:11" ht="15">
      <c r="A618" s="82">
        <v>616</v>
      </c>
      <c r="B618" s="82">
        <v>0.93977699999999997</v>
      </c>
      <c r="C618" s="82">
        <v>0.92289399999999999</v>
      </c>
      <c r="D618" s="82">
        <v>0.96118300000000001</v>
      </c>
      <c r="E618" s="82">
        <v>0.92896100000000004</v>
      </c>
      <c r="F618" s="82">
        <v>0.97184199999999998</v>
      </c>
      <c r="G618" s="82">
        <v>0.94336699999999996</v>
      </c>
      <c r="H618" s="82">
        <v>0.87535200000000002</v>
      </c>
      <c r="I618" s="82">
        <v>0.95674400000000004</v>
      </c>
      <c r="J618" s="82">
        <v>0.93080600000000002</v>
      </c>
      <c r="K618" s="82">
        <v>0.957874</v>
      </c>
    </row>
    <row r="619" spans="1:11" ht="15">
      <c r="A619" s="82">
        <v>617</v>
      </c>
      <c r="B619" s="82">
        <v>0.93978300000000004</v>
      </c>
      <c r="C619" s="82">
        <v>0.92291900000000004</v>
      </c>
      <c r="D619" s="82">
        <v>0.96118499999999996</v>
      </c>
      <c r="E619" s="82">
        <v>0.92898700000000001</v>
      </c>
      <c r="F619" s="82">
        <v>0.97186899999999998</v>
      </c>
      <c r="G619" s="82">
        <v>0.943384</v>
      </c>
      <c r="H619" s="82">
        <v>0.87538000000000005</v>
      </c>
      <c r="I619" s="82">
        <v>0.95674499999999996</v>
      </c>
      <c r="J619" s="82">
        <v>0.93081800000000003</v>
      </c>
      <c r="K619" s="82">
        <v>0.95788300000000004</v>
      </c>
    </row>
    <row r="620" spans="1:11" ht="15">
      <c r="A620" s="82">
        <v>618</v>
      </c>
      <c r="B620" s="82">
        <v>0.93979100000000004</v>
      </c>
      <c r="C620" s="82">
        <v>0.92295199999999999</v>
      </c>
      <c r="D620" s="82">
        <v>0.96118599999999998</v>
      </c>
      <c r="E620" s="82">
        <v>0.92901299999999998</v>
      </c>
      <c r="F620" s="82">
        <v>0.97188399999999997</v>
      </c>
      <c r="G620" s="82">
        <v>0.94340800000000002</v>
      </c>
      <c r="H620" s="82">
        <v>0.87540799999999996</v>
      </c>
      <c r="I620" s="82">
        <v>0.95674700000000001</v>
      </c>
      <c r="J620" s="82">
        <v>0.93083000000000005</v>
      </c>
      <c r="K620" s="82">
        <v>0.95789299999999999</v>
      </c>
    </row>
    <row r="621" spans="1:11" ht="15">
      <c r="A621" s="82">
        <v>619</v>
      </c>
      <c r="B621" s="82">
        <v>0.93979599999999996</v>
      </c>
      <c r="C621" s="82">
        <v>0.92298000000000002</v>
      </c>
      <c r="D621" s="82">
        <v>0.96118800000000004</v>
      </c>
      <c r="E621" s="82">
        <v>0.92904100000000001</v>
      </c>
      <c r="F621" s="82">
        <v>0.97189300000000001</v>
      </c>
      <c r="G621" s="82">
        <v>0.94342800000000004</v>
      </c>
      <c r="H621" s="82">
        <v>0.87543499999999996</v>
      </c>
      <c r="I621" s="82">
        <v>0.95674899999999996</v>
      </c>
      <c r="J621" s="82">
        <v>0.93084</v>
      </c>
      <c r="K621" s="82">
        <v>0.95790399999999998</v>
      </c>
    </row>
    <row r="622" spans="1:11" ht="15">
      <c r="A622" s="82">
        <v>620</v>
      </c>
      <c r="B622" s="82">
        <v>0.93980300000000006</v>
      </c>
      <c r="C622" s="82">
        <v>0.92301599999999995</v>
      </c>
      <c r="D622" s="82">
        <v>0.96118999999999999</v>
      </c>
      <c r="E622" s="82">
        <v>0.92907099999999998</v>
      </c>
      <c r="F622" s="82">
        <v>0.97189999999999999</v>
      </c>
      <c r="G622" s="82">
        <v>0.94344600000000001</v>
      </c>
      <c r="H622" s="82">
        <v>0.87546000000000002</v>
      </c>
      <c r="I622" s="82">
        <v>0.95674999999999999</v>
      </c>
      <c r="J622" s="82">
        <v>0.93085200000000001</v>
      </c>
      <c r="K622" s="82">
        <v>0.95791400000000004</v>
      </c>
    </row>
    <row r="623" spans="1:11" ht="15">
      <c r="A623" s="82">
        <v>621</v>
      </c>
      <c r="B623" s="82">
        <v>0.93980900000000001</v>
      </c>
      <c r="C623" s="82">
        <v>0.92304399999999998</v>
      </c>
      <c r="D623" s="82">
        <v>0.96119100000000002</v>
      </c>
      <c r="E623" s="82">
        <v>0.92910099999999995</v>
      </c>
      <c r="F623" s="82">
        <v>0.97190600000000005</v>
      </c>
      <c r="G623" s="82">
        <v>0.94347000000000003</v>
      </c>
      <c r="H623" s="82">
        <v>0.87548700000000002</v>
      </c>
      <c r="I623" s="82">
        <v>0.95675200000000005</v>
      </c>
      <c r="J623" s="82">
        <v>0.93086199999999997</v>
      </c>
      <c r="K623" s="82">
        <v>0.95792500000000003</v>
      </c>
    </row>
    <row r="624" spans="1:11" ht="15">
      <c r="A624" s="82">
        <v>622</v>
      </c>
      <c r="B624" s="82">
        <v>0.93981599999999998</v>
      </c>
      <c r="C624" s="82">
        <v>0.92307499999999998</v>
      </c>
      <c r="D624" s="82">
        <v>0.96119299999999996</v>
      </c>
      <c r="E624" s="82">
        <v>0.92913199999999996</v>
      </c>
      <c r="F624" s="82">
        <v>0.971912</v>
      </c>
      <c r="G624" s="82">
        <v>0.94348900000000002</v>
      </c>
      <c r="H624" s="82">
        <v>0.87551100000000004</v>
      </c>
      <c r="I624" s="82">
        <v>0.95675299999999996</v>
      </c>
      <c r="J624" s="82">
        <v>0.93087200000000003</v>
      </c>
      <c r="K624" s="82">
        <v>0.95793499999999998</v>
      </c>
    </row>
    <row r="625" spans="1:11" ht="15">
      <c r="A625" s="82">
        <v>623</v>
      </c>
      <c r="B625" s="82">
        <v>0.93982200000000005</v>
      </c>
      <c r="C625" s="82">
        <v>0.92310400000000004</v>
      </c>
      <c r="D625" s="82">
        <v>0.96119500000000002</v>
      </c>
      <c r="E625" s="82">
        <v>0.92916100000000001</v>
      </c>
      <c r="F625" s="82">
        <v>0.97192000000000001</v>
      </c>
      <c r="G625" s="82">
        <v>0.94351600000000002</v>
      </c>
      <c r="H625" s="82">
        <v>0.87553599999999998</v>
      </c>
      <c r="I625" s="82">
        <v>0.95675500000000002</v>
      </c>
      <c r="J625" s="82">
        <v>0.93088300000000002</v>
      </c>
      <c r="K625" s="82">
        <v>0.95794400000000002</v>
      </c>
    </row>
    <row r="626" spans="1:11" ht="15">
      <c r="A626" s="82">
        <v>624</v>
      </c>
      <c r="B626" s="82">
        <v>0.93983000000000005</v>
      </c>
      <c r="C626" s="82">
        <v>0.92313400000000001</v>
      </c>
      <c r="D626" s="82">
        <v>0.96119600000000005</v>
      </c>
      <c r="E626" s="82">
        <v>0.92918999999999996</v>
      </c>
      <c r="F626" s="82">
        <v>0.97193200000000002</v>
      </c>
      <c r="G626" s="82">
        <v>0.94353600000000004</v>
      </c>
      <c r="H626" s="82">
        <v>0.87556199999999995</v>
      </c>
      <c r="I626" s="82">
        <v>0.95675600000000005</v>
      </c>
      <c r="J626" s="82">
        <v>0.930894</v>
      </c>
      <c r="K626" s="82">
        <v>0.957955</v>
      </c>
    </row>
    <row r="627" spans="1:11" ht="15">
      <c r="A627" s="82">
        <v>625</v>
      </c>
      <c r="B627" s="82">
        <v>0.93983799999999995</v>
      </c>
      <c r="C627" s="82">
        <v>0.92316200000000004</v>
      </c>
      <c r="D627" s="82">
        <v>0.96119900000000003</v>
      </c>
      <c r="E627" s="82">
        <v>0.92921900000000002</v>
      </c>
      <c r="F627" s="82">
        <v>0.97196099999999996</v>
      </c>
      <c r="G627" s="82">
        <v>0.94355500000000003</v>
      </c>
      <c r="H627" s="82">
        <v>0.87558899999999995</v>
      </c>
      <c r="I627" s="82">
        <v>0.956758</v>
      </c>
      <c r="J627" s="82">
        <v>0.93091999999999997</v>
      </c>
      <c r="K627" s="82">
        <v>0.95798399999999995</v>
      </c>
    </row>
    <row r="628" spans="1:11" ht="15">
      <c r="A628" s="82">
        <v>626</v>
      </c>
      <c r="B628" s="82">
        <v>0.93984500000000004</v>
      </c>
      <c r="C628" s="82">
        <v>0.92319499999999999</v>
      </c>
      <c r="D628" s="82">
        <v>0.96120000000000005</v>
      </c>
      <c r="E628" s="82">
        <v>0.92924600000000002</v>
      </c>
      <c r="F628" s="82">
        <v>0.97197699999999998</v>
      </c>
      <c r="G628" s="82">
        <v>0.94357800000000003</v>
      </c>
      <c r="H628" s="82">
        <v>0.87561699999999998</v>
      </c>
      <c r="I628" s="82">
        <v>0.95676000000000005</v>
      </c>
      <c r="J628" s="82">
        <v>0.93093099999999995</v>
      </c>
      <c r="K628" s="82">
        <v>0.95799599999999996</v>
      </c>
    </row>
    <row r="629" spans="1:11" ht="15">
      <c r="A629" s="82">
        <v>627</v>
      </c>
      <c r="B629" s="82">
        <v>0.939855</v>
      </c>
      <c r="C629" s="82">
        <v>0.92322800000000005</v>
      </c>
      <c r="D629" s="82">
        <v>0.961202</v>
      </c>
      <c r="E629" s="82">
        <v>0.92927199999999999</v>
      </c>
      <c r="F629" s="82">
        <v>0.97198600000000002</v>
      </c>
      <c r="G629" s="82">
        <v>0.94359599999999999</v>
      </c>
      <c r="H629" s="82">
        <v>0.87564699999999995</v>
      </c>
      <c r="I629" s="82">
        <v>0.956762</v>
      </c>
      <c r="J629" s="82">
        <v>0.93094200000000005</v>
      </c>
      <c r="K629" s="82">
        <v>0.958005</v>
      </c>
    </row>
    <row r="630" spans="1:11" ht="15">
      <c r="A630" s="82">
        <v>628</v>
      </c>
      <c r="B630" s="82">
        <v>0.93986199999999998</v>
      </c>
      <c r="C630" s="82">
        <v>0.92325900000000005</v>
      </c>
      <c r="D630" s="82">
        <v>0.96120399999999995</v>
      </c>
      <c r="E630" s="82">
        <v>0.92930599999999997</v>
      </c>
      <c r="F630" s="82">
        <v>0.971993</v>
      </c>
      <c r="G630" s="82">
        <v>0.94361700000000004</v>
      </c>
      <c r="H630" s="82">
        <v>0.87567200000000001</v>
      </c>
      <c r="I630" s="82">
        <v>0.95676399999999995</v>
      </c>
      <c r="J630" s="82">
        <v>0.93095099999999997</v>
      </c>
      <c r="K630" s="82">
        <v>0.95801499999999995</v>
      </c>
    </row>
    <row r="631" spans="1:11" ht="15">
      <c r="A631" s="82">
        <v>629</v>
      </c>
      <c r="B631" s="82">
        <v>0.93986800000000004</v>
      </c>
      <c r="C631" s="82">
        <v>0.92328900000000003</v>
      </c>
      <c r="D631" s="82">
        <v>0.96120499999999998</v>
      </c>
      <c r="E631" s="82">
        <v>0.92932999999999999</v>
      </c>
      <c r="F631" s="82">
        <v>0.97199899999999995</v>
      </c>
      <c r="G631" s="82">
        <v>0.94363900000000001</v>
      </c>
      <c r="H631" s="82">
        <v>0.87569900000000001</v>
      </c>
      <c r="I631" s="82">
        <v>0.95676499999999998</v>
      </c>
      <c r="J631" s="82">
        <v>0.93096299999999998</v>
      </c>
      <c r="K631" s="82">
        <v>0.95802299999999996</v>
      </c>
    </row>
    <row r="632" spans="1:11" ht="15">
      <c r="A632" s="82">
        <v>630</v>
      </c>
      <c r="B632" s="82">
        <v>0.93987399999999999</v>
      </c>
      <c r="C632" s="82">
        <v>0.92331300000000005</v>
      </c>
      <c r="D632" s="82">
        <v>0.96120700000000003</v>
      </c>
      <c r="E632" s="82">
        <v>0.92935599999999996</v>
      </c>
      <c r="F632" s="82">
        <v>0.97200600000000004</v>
      </c>
      <c r="G632" s="82">
        <v>0.94365699999999997</v>
      </c>
      <c r="H632" s="82">
        <v>0.87572899999999998</v>
      </c>
      <c r="I632" s="82">
        <v>0.95676700000000003</v>
      </c>
      <c r="J632" s="82">
        <v>0.930975</v>
      </c>
      <c r="K632" s="82">
        <v>0.95803199999999999</v>
      </c>
    </row>
    <row r="633" spans="1:11" ht="15">
      <c r="A633" s="82">
        <v>631</v>
      </c>
      <c r="B633" s="82">
        <v>0.93988000000000005</v>
      </c>
      <c r="C633" s="82">
        <v>0.92333699999999996</v>
      </c>
      <c r="D633" s="82">
        <v>0.96120899999999998</v>
      </c>
      <c r="E633" s="82">
        <v>0.92937999999999998</v>
      </c>
      <c r="F633" s="82">
        <v>0.97201300000000002</v>
      </c>
      <c r="G633" s="82">
        <v>0.94368200000000002</v>
      </c>
      <c r="H633" s="82">
        <v>0.875753</v>
      </c>
      <c r="I633" s="82">
        <v>0.95676899999999998</v>
      </c>
      <c r="J633" s="82">
        <v>0.93098499999999995</v>
      </c>
      <c r="K633" s="82">
        <v>0.95804100000000003</v>
      </c>
    </row>
    <row r="634" spans="1:11" ht="15">
      <c r="A634" s="82">
        <v>632</v>
      </c>
      <c r="B634" s="82">
        <v>0.939886</v>
      </c>
      <c r="C634" s="82">
        <v>0.923369</v>
      </c>
      <c r="D634" s="82">
        <v>0.96121000000000001</v>
      </c>
      <c r="E634" s="82">
        <v>0.92941300000000004</v>
      </c>
      <c r="F634" s="82">
        <v>0.972024</v>
      </c>
      <c r="G634" s="82">
        <v>0.94370799999999999</v>
      </c>
      <c r="H634" s="82">
        <v>0.87577799999999995</v>
      </c>
      <c r="I634" s="82">
        <v>0.95677000000000001</v>
      </c>
      <c r="J634" s="82">
        <v>0.93099600000000005</v>
      </c>
      <c r="K634" s="82">
        <v>0.95804999999999996</v>
      </c>
    </row>
    <row r="635" spans="1:11" ht="15">
      <c r="A635" s="82">
        <v>633</v>
      </c>
      <c r="B635" s="82">
        <v>0.93989299999999998</v>
      </c>
      <c r="C635" s="82">
        <v>0.92339499999999997</v>
      </c>
      <c r="D635" s="82">
        <v>0.96121199999999996</v>
      </c>
      <c r="E635" s="82">
        <v>0.92944400000000005</v>
      </c>
      <c r="F635" s="82">
        <v>0.97204900000000005</v>
      </c>
      <c r="G635" s="82">
        <v>0.94372699999999998</v>
      </c>
      <c r="H635" s="82">
        <v>0.87580800000000003</v>
      </c>
      <c r="I635" s="82">
        <v>0.95677199999999996</v>
      </c>
      <c r="J635" s="82">
        <v>0.931006</v>
      </c>
      <c r="K635" s="82">
        <v>0.95806000000000002</v>
      </c>
    </row>
    <row r="636" spans="1:11" ht="15">
      <c r="A636" s="82">
        <v>634</v>
      </c>
      <c r="B636" s="82">
        <v>0.93989999999999996</v>
      </c>
      <c r="C636" s="82">
        <v>0.92341899999999999</v>
      </c>
      <c r="D636" s="82">
        <v>0.96121299999999998</v>
      </c>
      <c r="E636" s="82">
        <v>0.92947199999999996</v>
      </c>
      <c r="F636" s="82">
        <v>0.97206400000000004</v>
      </c>
      <c r="G636" s="82">
        <v>0.94374899999999995</v>
      </c>
      <c r="H636" s="82">
        <v>0.87583599999999995</v>
      </c>
      <c r="I636" s="82">
        <v>0.95677299999999998</v>
      </c>
      <c r="J636" s="82">
        <v>0.93101800000000001</v>
      </c>
      <c r="K636" s="82">
        <v>0.95806899999999995</v>
      </c>
    </row>
    <row r="637" spans="1:11" ht="15">
      <c r="A637" s="82">
        <v>635</v>
      </c>
      <c r="B637" s="82">
        <v>0.93990600000000002</v>
      </c>
      <c r="C637" s="82">
        <v>0.92344599999999999</v>
      </c>
      <c r="D637" s="82">
        <v>0.96121500000000004</v>
      </c>
      <c r="E637" s="82">
        <v>0.92949899999999996</v>
      </c>
      <c r="F637" s="82">
        <v>0.97207299999999996</v>
      </c>
      <c r="G637" s="82">
        <v>0.94376400000000005</v>
      </c>
      <c r="H637" s="82">
        <v>0.87585800000000003</v>
      </c>
      <c r="I637" s="82">
        <v>0.95677500000000004</v>
      </c>
      <c r="J637" s="82">
        <v>0.93103100000000005</v>
      </c>
      <c r="K637" s="82">
        <v>0.95807699999999996</v>
      </c>
    </row>
    <row r="638" spans="1:11" ht="15">
      <c r="A638" s="82">
        <v>636</v>
      </c>
      <c r="B638" s="82">
        <v>0.93991199999999997</v>
      </c>
      <c r="C638" s="82">
        <v>0.92347400000000002</v>
      </c>
      <c r="D638" s="82">
        <v>0.96121599999999996</v>
      </c>
      <c r="E638" s="82">
        <v>0.92952599999999996</v>
      </c>
      <c r="F638" s="82">
        <v>0.97207900000000003</v>
      </c>
      <c r="G638" s="82">
        <v>0.94378300000000004</v>
      </c>
      <c r="H638" s="82">
        <v>0.87588500000000002</v>
      </c>
      <c r="I638" s="82">
        <v>0.95677599999999996</v>
      </c>
      <c r="J638" s="82">
        <v>0.93104100000000001</v>
      </c>
      <c r="K638" s="82">
        <v>0.95808400000000005</v>
      </c>
    </row>
    <row r="639" spans="1:11" ht="15">
      <c r="A639" s="82">
        <v>637</v>
      </c>
      <c r="B639" s="82">
        <v>0.93991800000000003</v>
      </c>
      <c r="C639" s="82">
        <v>0.92350500000000002</v>
      </c>
      <c r="D639" s="82">
        <v>0.96121800000000002</v>
      </c>
      <c r="E639" s="82">
        <v>0.929558</v>
      </c>
      <c r="F639" s="82">
        <v>0.97208499999999998</v>
      </c>
      <c r="G639" s="82">
        <v>0.94380399999999998</v>
      </c>
      <c r="H639" s="82">
        <v>0.87591200000000002</v>
      </c>
      <c r="I639" s="82">
        <v>0.95677800000000002</v>
      </c>
      <c r="J639" s="82">
        <v>0.93105099999999996</v>
      </c>
      <c r="K639" s="82">
        <v>0.958094</v>
      </c>
    </row>
    <row r="640" spans="1:11" ht="15">
      <c r="A640" s="82">
        <v>638</v>
      </c>
      <c r="B640" s="82">
        <v>0.93992299999999995</v>
      </c>
      <c r="C640" s="82">
        <v>0.92353300000000005</v>
      </c>
      <c r="D640" s="82">
        <v>0.96121999999999996</v>
      </c>
      <c r="E640" s="82">
        <v>0.92958600000000002</v>
      </c>
      <c r="F640" s="82">
        <v>0.97209100000000004</v>
      </c>
      <c r="G640" s="82">
        <v>0.94382100000000002</v>
      </c>
      <c r="H640" s="82">
        <v>0.87593500000000002</v>
      </c>
      <c r="I640" s="82">
        <v>0.95677900000000005</v>
      </c>
      <c r="J640" s="82">
        <v>0.93106100000000003</v>
      </c>
      <c r="K640" s="82">
        <v>0.95810300000000004</v>
      </c>
    </row>
    <row r="641" spans="1:11" ht="15">
      <c r="A641" s="82">
        <v>639</v>
      </c>
      <c r="B641" s="82">
        <v>0.93993000000000004</v>
      </c>
      <c r="C641" s="82">
        <v>0.92356400000000005</v>
      </c>
      <c r="D641" s="82">
        <v>0.96122099999999999</v>
      </c>
      <c r="E641" s="82">
        <v>0.92961499999999997</v>
      </c>
      <c r="F641" s="82">
        <v>0.97209800000000002</v>
      </c>
      <c r="G641" s="82">
        <v>0.94384000000000001</v>
      </c>
      <c r="H641" s="82">
        <v>0.87595999999999996</v>
      </c>
      <c r="I641" s="82">
        <v>0.95678099999999999</v>
      </c>
      <c r="J641" s="82">
        <v>0.93107099999999998</v>
      </c>
      <c r="K641" s="82">
        <v>0.95811299999999999</v>
      </c>
    </row>
    <row r="642" spans="1:11" ht="15">
      <c r="A642" s="82">
        <v>640</v>
      </c>
      <c r="B642" s="82">
        <v>0.93993800000000005</v>
      </c>
      <c r="C642" s="82">
        <v>0.92359100000000005</v>
      </c>
      <c r="D642" s="82">
        <v>0.96122300000000005</v>
      </c>
      <c r="E642" s="82">
        <v>0.92964199999999997</v>
      </c>
      <c r="F642" s="82">
        <v>0.972109</v>
      </c>
      <c r="G642" s="82">
        <v>0.94386199999999998</v>
      </c>
      <c r="H642" s="82">
        <v>0.87598500000000001</v>
      </c>
      <c r="I642" s="82">
        <v>0.95678300000000005</v>
      </c>
      <c r="J642" s="82">
        <v>0.93108199999999997</v>
      </c>
      <c r="K642" s="82">
        <v>0.95812200000000003</v>
      </c>
    </row>
    <row r="643" spans="1:11" ht="15">
      <c r="A643" s="82">
        <v>641</v>
      </c>
      <c r="B643" s="82">
        <v>0.93994500000000003</v>
      </c>
      <c r="C643" s="82">
        <v>0.92362599999999995</v>
      </c>
      <c r="D643" s="82">
        <v>0.961225</v>
      </c>
      <c r="E643" s="82">
        <v>0.92967100000000003</v>
      </c>
      <c r="F643" s="82">
        <v>0.97213700000000003</v>
      </c>
      <c r="G643" s="82">
        <v>0.943882</v>
      </c>
      <c r="H643" s="82">
        <v>0.87601799999999996</v>
      </c>
      <c r="I643" s="82">
        <v>0.95678399999999997</v>
      </c>
      <c r="J643" s="82">
        <v>0.93110599999999999</v>
      </c>
      <c r="K643" s="82">
        <v>0.95815099999999997</v>
      </c>
    </row>
    <row r="644" spans="1:11" ht="15">
      <c r="A644" s="82">
        <v>642</v>
      </c>
      <c r="B644" s="82">
        <v>0.93995300000000004</v>
      </c>
      <c r="C644" s="82">
        <v>0.92364800000000002</v>
      </c>
      <c r="D644" s="82">
        <v>0.96122600000000002</v>
      </c>
      <c r="E644" s="82">
        <v>0.929701</v>
      </c>
      <c r="F644" s="82">
        <v>0.97215200000000002</v>
      </c>
      <c r="G644" s="82">
        <v>0.94390200000000002</v>
      </c>
      <c r="H644" s="82">
        <v>0.87604800000000005</v>
      </c>
      <c r="I644" s="82">
        <v>0.95678600000000003</v>
      </c>
      <c r="J644" s="82">
        <v>0.93111699999999997</v>
      </c>
      <c r="K644" s="82">
        <v>0.95816100000000004</v>
      </c>
    </row>
    <row r="645" spans="1:11" ht="15">
      <c r="A645" s="82">
        <v>643</v>
      </c>
      <c r="B645" s="82">
        <v>0.93996000000000002</v>
      </c>
      <c r="C645" s="82">
        <v>0.92367200000000005</v>
      </c>
      <c r="D645" s="82">
        <v>0.96122799999999997</v>
      </c>
      <c r="E645" s="82">
        <v>0.929728</v>
      </c>
      <c r="F645" s="82">
        <v>0.97216100000000005</v>
      </c>
      <c r="G645" s="82">
        <v>0.94391599999999998</v>
      </c>
      <c r="H645" s="82">
        <v>0.87607500000000005</v>
      </c>
      <c r="I645" s="82">
        <v>0.95678799999999997</v>
      </c>
      <c r="J645" s="82">
        <v>0.93112700000000004</v>
      </c>
      <c r="K645" s="82">
        <v>0.95817099999999999</v>
      </c>
    </row>
    <row r="646" spans="1:11" ht="15">
      <c r="A646" s="82">
        <v>644</v>
      </c>
      <c r="B646" s="82">
        <v>0.939967</v>
      </c>
      <c r="C646" s="82">
        <v>0.92369800000000002</v>
      </c>
      <c r="D646" s="82">
        <v>0.96123000000000003</v>
      </c>
      <c r="E646" s="82">
        <v>0.92975200000000002</v>
      </c>
      <c r="F646" s="82">
        <v>0.97216800000000003</v>
      </c>
      <c r="G646" s="82">
        <v>0.943936</v>
      </c>
      <c r="H646" s="82">
        <v>0.87609899999999996</v>
      </c>
      <c r="I646" s="82">
        <v>0.956789</v>
      </c>
      <c r="J646" s="82">
        <v>0.93113900000000005</v>
      </c>
      <c r="K646" s="82">
        <v>0.95818099999999995</v>
      </c>
    </row>
    <row r="647" spans="1:11" ht="15">
      <c r="A647" s="82">
        <v>645</v>
      </c>
      <c r="B647" s="82">
        <v>0.93997399999999998</v>
      </c>
      <c r="C647" s="82">
        <v>0.92372699999999996</v>
      </c>
      <c r="D647" s="82">
        <v>0.96123099999999995</v>
      </c>
      <c r="E647" s="82">
        <v>0.92977799999999999</v>
      </c>
      <c r="F647" s="82">
        <v>0.97217399999999998</v>
      </c>
      <c r="G647" s="82">
        <v>0.94395700000000005</v>
      </c>
      <c r="H647" s="82">
        <v>0.87612400000000001</v>
      </c>
      <c r="I647" s="82">
        <v>0.95679099999999995</v>
      </c>
      <c r="J647" s="82">
        <v>0.93114699999999995</v>
      </c>
      <c r="K647" s="82">
        <v>0.95819100000000001</v>
      </c>
    </row>
    <row r="648" spans="1:11" ht="15">
      <c r="A648" s="82">
        <v>646</v>
      </c>
      <c r="B648" s="82">
        <v>0.93998099999999996</v>
      </c>
      <c r="C648" s="82">
        <v>0.92375300000000005</v>
      </c>
      <c r="D648" s="82">
        <v>0.961233</v>
      </c>
      <c r="E648" s="82">
        <v>0.92981199999999997</v>
      </c>
      <c r="F648" s="82">
        <v>0.97217900000000002</v>
      </c>
      <c r="G648" s="82">
        <v>0.94397399999999998</v>
      </c>
      <c r="H648" s="82">
        <v>0.87614999999999998</v>
      </c>
      <c r="I648" s="82">
        <v>0.95679199999999998</v>
      </c>
      <c r="J648" s="82">
        <v>0.93115700000000001</v>
      </c>
      <c r="K648" s="82">
        <v>0.95819799999999999</v>
      </c>
    </row>
    <row r="649" spans="1:11" ht="15">
      <c r="A649" s="82">
        <v>647</v>
      </c>
      <c r="B649" s="82">
        <v>0.93998800000000005</v>
      </c>
      <c r="C649" s="82">
        <v>0.92377900000000002</v>
      </c>
      <c r="D649" s="82">
        <v>0.96123400000000003</v>
      </c>
      <c r="E649" s="82">
        <v>0.92983899999999997</v>
      </c>
      <c r="F649" s="82">
        <v>0.97218599999999999</v>
      </c>
      <c r="G649" s="82">
        <v>0.943994</v>
      </c>
      <c r="H649" s="82">
        <v>0.87617500000000004</v>
      </c>
      <c r="I649" s="82">
        <v>0.95679400000000003</v>
      </c>
      <c r="J649" s="82">
        <v>0.93116699999999997</v>
      </c>
      <c r="K649" s="82">
        <v>0.95820700000000003</v>
      </c>
    </row>
    <row r="650" spans="1:11" ht="15">
      <c r="A650" s="82">
        <v>648</v>
      </c>
      <c r="B650" s="82">
        <v>0.939994</v>
      </c>
      <c r="C650" s="82">
        <v>0.92380600000000002</v>
      </c>
      <c r="D650" s="82">
        <v>0.96123599999999998</v>
      </c>
      <c r="E650" s="82">
        <v>0.92986199999999997</v>
      </c>
      <c r="F650" s="82">
        <v>0.97219800000000001</v>
      </c>
      <c r="G650" s="82">
        <v>0.94401800000000002</v>
      </c>
      <c r="H650" s="82">
        <v>0.87619800000000003</v>
      </c>
      <c r="I650" s="82">
        <v>0.95679499999999995</v>
      </c>
      <c r="J650" s="82">
        <v>0.931176</v>
      </c>
      <c r="K650" s="82">
        <v>0.95821699999999999</v>
      </c>
    </row>
    <row r="651" spans="1:11" ht="15">
      <c r="A651" s="82">
        <v>649</v>
      </c>
      <c r="B651" s="82">
        <v>0.94000099999999998</v>
      </c>
      <c r="C651" s="82">
        <v>0.92383199999999999</v>
      </c>
      <c r="D651" s="82">
        <v>0.96123700000000001</v>
      </c>
      <c r="E651" s="82">
        <v>0.92988899999999997</v>
      </c>
      <c r="F651" s="82">
        <v>0.97222200000000003</v>
      </c>
      <c r="G651" s="82">
        <v>0.94404100000000002</v>
      </c>
      <c r="H651" s="82">
        <v>0.87622699999999998</v>
      </c>
      <c r="I651" s="82">
        <v>0.95679700000000001</v>
      </c>
      <c r="J651" s="82">
        <v>0.93118699999999999</v>
      </c>
      <c r="K651" s="82">
        <v>0.95822700000000005</v>
      </c>
    </row>
    <row r="652" spans="1:11" ht="15">
      <c r="A652" s="82">
        <v>650</v>
      </c>
      <c r="B652" s="82">
        <v>0.94000799999999995</v>
      </c>
      <c r="C652" s="82">
        <v>0.92385799999999996</v>
      </c>
      <c r="D652" s="82">
        <v>0.96123899999999995</v>
      </c>
      <c r="E652" s="82">
        <v>0.92991699999999999</v>
      </c>
      <c r="F652" s="82">
        <v>0.97223599999999999</v>
      </c>
      <c r="G652" s="82">
        <v>0.94406299999999999</v>
      </c>
      <c r="H652" s="82">
        <v>0.87625200000000003</v>
      </c>
      <c r="I652" s="82">
        <v>0.95679899999999996</v>
      </c>
      <c r="J652" s="82">
        <v>0.93119600000000002</v>
      </c>
      <c r="K652" s="82">
        <v>0.95823599999999998</v>
      </c>
    </row>
    <row r="653" spans="1:11" ht="15">
      <c r="A653" s="82">
        <v>651</v>
      </c>
      <c r="B653" s="82">
        <v>0.94001500000000004</v>
      </c>
      <c r="C653" s="82">
        <v>0.92388000000000003</v>
      </c>
      <c r="D653" s="82">
        <v>0.96123999999999998</v>
      </c>
      <c r="E653" s="82">
        <v>0.92994299999999996</v>
      </c>
      <c r="F653" s="82">
        <v>0.972244</v>
      </c>
      <c r="G653" s="82">
        <v>0.94408800000000004</v>
      </c>
      <c r="H653" s="82">
        <v>0.87627999999999995</v>
      </c>
      <c r="I653" s="82">
        <v>0.95679999999999998</v>
      </c>
      <c r="J653" s="82">
        <v>0.93120499999999995</v>
      </c>
      <c r="K653" s="82">
        <v>0.95824500000000001</v>
      </c>
    </row>
    <row r="654" spans="1:11" ht="15">
      <c r="A654" s="82">
        <v>652</v>
      </c>
      <c r="B654" s="82">
        <v>0.940021</v>
      </c>
      <c r="C654" s="82">
        <v>0.92391599999999996</v>
      </c>
      <c r="D654" s="82">
        <v>0.96124200000000004</v>
      </c>
      <c r="E654" s="82">
        <v>0.92996999999999996</v>
      </c>
      <c r="F654" s="82">
        <v>0.97224999999999995</v>
      </c>
      <c r="G654" s="82">
        <v>0.94410899999999998</v>
      </c>
      <c r="H654" s="82">
        <v>0.87630399999999997</v>
      </c>
      <c r="I654" s="82">
        <v>0.95680200000000004</v>
      </c>
      <c r="J654" s="82">
        <v>0.93121399999999999</v>
      </c>
      <c r="K654" s="82">
        <v>0.95825199999999999</v>
      </c>
    </row>
    <row r="655" spans="1:11" ht="15">
      <c r="A655" s="82">
        <v>653</v>
      </c>
      <c r="B655" s="82">
        <v>0.94002799999999997</v>
      </c>
      <c r="C655" s="82">
        <v>0.92393899999999995</v>
      </c>
      <c r="D655" s="82">
        <v>0.96124299999999996</v>
      </c>
      <c r="E655" s="82">
        <v>0.92999900000000002</v>
      </c>
      <c r="F655" s="82">
        <v>0.97225600000000001</v>
      </c>
      <c r="G655" s="82">
        <v>0.94412499999999999</v>
      </c>
      <c r="H655" s="82">
        <v>0.87632699999999997</v>
      </c>
      <c r="I655" s="82">
        <v>0.95680299999999996</v>
      </c>
      <c r="J655" s="82">
        <v>0.93122300000000002</v>
      </c>
      <c r="K655" s="82">
        <v>0.95826100000000003</v>
      </c>
    </row>
    <row r="656" spans="1:11" ht="15">
      <c r="A656" s="82">
        <v>654</v>
      </c>
      <c r="B656" s="82">
        <v>0.94003499999999995</v>
      </c>
      <c r="C656" s="82">
        <v>0.92395799999999995</v>
      </c>
      <c r="D656" s="82">
        <v>0.96124500000000002</v>
      </c>
      <c r="E656" s="82">
        <v>0.93002799999999997</v>
      </c>
      <c r="F656" s="82">
        <v>0.97226199999999996</v>
      </c>
      <c r="G656" s="82">
        <v>0.94414200000000004</v>
      </c>
      <c r="H656" s="82">
        <v>0.87635200000000002</v>
      </c>
      <c r="I656" s="82">
        <v>0.95680500000000002</v>
      </c>
      <c r="J656" s="82">
        <v>0.93123299999999998</v>
      </c>
      <c r="K656" s="82">
        <v>0.95826900000000004</v>
      </c>
    </row>
    <row r="657" spans="1:11" ht="15">
      <c r="A657" s="82">
        <v>655</v>
      </c>
      <c r="B657" s="82">
        <v>0.94004100000000002</v>
      </c>
      <c r="C657" s="82">
        <v>0.92399100000000001</v>
      </c>
      <c r="D657" s="82">
        <v>0.96124600000000004</v>
      </c>
      <c r="E657" s="82">
        <v>0.93005700000000002</v>
      </c>
      <c r="F657" s="82">
        <v>0.97226800000000002</v>
      </c>
      <c r="G657" s="82">
        <v>0.94416100000000003</v>
      </c>
      <c r="H657" s="82">
        <v>0.87637500000000002</v>
      </c>
      <c r="I657" s="82">
        <v>0.95680600000000005</v>
      </c>
      <c r="J657" s="82">
        <v>0.93124399999999996</v>
      </c>
      <c r="K657" s="82">
        <v>0.95827799999999996</v>
      </c>
    </row>
    <row r="658" spans="1:11" ht="15">
      <c r="A658" s="82">
        <v>656</v>
      </c>
      <c r="B658" s="82">
        <v>0.94004799999999999</v>
      </c>
      <c r="C658" s="82">
        <v>0.92401699999999998</v>
      </c>
      <c r="D658" s="82">
        <v>0.96124799999999999</v>
      </c>
      <c r="E658" s="82">
        <v>0.93008500000000005</v>
      </c>
      <c r="F658" s="82">
        <v>0.972279</v>
      </c>
      <c r="G658" s="82">
        <v>0.94417899999999999</v>
      </c>
      <c r="H658" s="82">
        <v>0.87639900000000004</v>
      </c>
      <c r="I658" s="82">
        <v>0.95680799999999999</v>
      </c>
      <c r="J658" s="82">
        <v>0.931253</v>
      </c>
      <c r="K658" s="82">
        <v>0.95828500000000005</v>
      </c>
    </row>
    <row r="659" spans="1:11" ht="15">
      <c r="A659" s="82">
        <v>657</v>
      </c>
      <c r="B659" s="82">
        <v>0.94005399999999995</v>
      </c>
      <c r="C659" s="82">
        <v>0.92404500000000001</v>
      </c>
      <c r="D659" s="82">
        <v>0.96125000000000005</v>
      </c>
      <c r="E659" s="82">
        <v>0.93011500000000003</v>
      </c>
      <c r="F659" s="82">
        <v>0.972306</v>
      </c>
      <c r="G659" s="82">
        <v>0.94419699999999995</v>
      </c>
      <c r="H659" s="82">
        <v>0.87642699999999996</v>
      </c>
      <c r="I659" s="82">
        <v>0.95681000000000005</v>
      </c>
      <c r="J659" s="82">
        <v>0.93127400000000005</v>
      </c>
      <c r="K659" s="82">
        <v>0.95831200000000005</v>
      </c>
    </row>
    <row r="660" spans="1:11" ht="15">
      <c r="A660" s="82">
        <v>658</v>
      </c>
      <c r="B660" s="82">
        <v>0.94006000000000001</v>
      </c>
      <c r="C660" s="82">
        <v>0.92407300000000003</v>
      </c>
      <c r="D660" s="82">
        <v>0.96125099999999997</v>
      </c>
      <c r="E660" s="82">
        <v>0.930141</v>
      </c>
      <c r="F660" s="82">
        <v>0.97231999999999996</v>
      </c>
      <c r="G660" s="82">
        <v>0.94421299999999997</v>
      </c>
      <c r="H660" s="82">
        <v>0.87645200000000001</v>
      </c>
      <c r="I660" s="82">
        <v>0.95681099999999997</v>
      </c>
      <c r="J660" s="82">
        <v>0.93128500000000003</v>
      </c>
      <c r="K660" s="82">
        <v>0.95832099999999998</v>
      </c>
    </row>
    <row r="661" spans="1:11" ht="15">
      <c r="A661" s="82">
        <v>659</v>
      </c>
      <c r="B661" s="82">
        <v>0.94006400000000001</v>
      </c>
      <c r="C661" s="82">
        <v>0.92410099999999995</v>
      </c>
      <c r="D661" s="82">
        <v>0.96125300000000002</v>
      </c>
      <c r="E661" s="82">
        <v>0.93016699999999997</v>
      </c>
      <c r="F661" s="82">
        <v>0.972329</v>
      </c>
      <c r="G661" s="82">
        <v>0.94423000000000001</v>
      </c>
      <c r="H661" s="82">
        <v>0.87647900000000001</v>
      </c>
      <c r="I661" s="82">
        <v>0.95681300000000002</v>
      </c>
      <c r="J661" s="82">
        <v>0.93129499999999998</v>
      </c>
      <c r="K661" s="82">
        <v>0.95832899999999999</v>
      </c>
    </row>
    <row r="662" spans="1:11" ht="15">
      <c r="A662" s="82">
        <v>660</v>
      </c>
      <c r="B662" s="82">
        <v>0.94006999999999996</v>
      </c>
      <c r="C662" s="82">
        <v>0.92412399999999995</v>
      </c>
      <c r="D662" s="82">
        <v>0.96125499999999997</v>
      </c>
      <c r="E662" s="82">
        <v>0.93019499999999999</v>
      </c>
      <c r="F662" s="82">
        <v>0.97233499999999995</v>
      </c>
      <c r="G662" s="82">
        <v>0.94424699999999995</v>
      </c>
      <c r="H662" s="82">
        <v>0.87650499999999998</v>
      </c>
      <c r="I662" s="82">
        <v>0.95681400000000005</v>
      </c>
      <c r="J662" s="82">
        <v>0.93130400000000002</v>
      </c>
      <c r="K662" s="82">
        <v>0.95833599999999997</v>
      </c>
    </row>
    <row r="663" spans="1:11" ht="15">
      <c r="A663" s="82">
        <v>661</v>
      </c>
      <c r="B663" s="82">
        <v>0.94007600000000002</v>
      </c>
      <c r="C663" s="82">
        <v>0.92415099999999994</v>
      </c>
      <c r="D663" s="82">
        <v>0.961256</v>
      </c>
      <c r="E663" s="82">
        <v>0.93022300000000002</v>
      </c>
      <c r="F663" s="82">
        <v>0.97234100000000001</v>
      </c>
      <c r="G663" s="82">
        <v>0.94426600000000005</v>
      </c>
      <c r="H663" s="82">
        <v>0.87653099999999995</v>
      </c>
      <c r="I663" s="82">
        <v>0.956816</v>
      </c>
      <c r="J663" s="82">
        <v>0.93131399999999998</v>
      </c>
      <c r="K663" s="82">
        <v>0.95834299999999994</v>
      </c>
    </row>
    <row r="664" spans="1:11" ht="15">
      <c r="A664" s="82">
        <v>662</v>
      </c>
      <c r="B664" s="82">
        <v>0.94008100000000006</v>
      </c>
      <c r="C664" s="82">
        <v>0.924176</v>
      </c>
      <c r="D664" s="82">
        <v>0.96125799999999995</v>
      </c>
      <c r="E664" s="82">
        <v>0.93025199999999997</v>
      </c>
      <c r="F664" s="82">
        <v>0.97234699999999996</v>
      </c>
      <c r="G664" s="82">
        <v>0.94428599999999996</v>
      </c>
      <c r="H664" s="82">
        <v>0.87655400000000006</v>
      </c>
      <c r="I664" s="82">
        <v>0.95681799999999995</v>
      </c>
      <c r="J664" s="82">
        <v>0.93132499999999996</v>
      </c>
      <c r="K664" s="82">
        <v>0.95835199999999998</v>
      </c>
    </row>
    <row r="665" spans="1:11" ht="15">
      <c r="A665" s="82">
        <v>663</v>
      </c>
      <c r="B665" s="82">
        <v>0.94008800000000003</v>
      </c>
      <c r="C665" s="82">
        <v>0.92420199999999997</v>
      </c>
      <c r="D665" s="82">
        <v>0.96125899999999997</v>
      </c>
      <c r="E665" s="82">
        <v>0.93027899999999997</v>
      </c>
      <c r="F665" s="82">
        <v>0.97235300000000002</v>
      </c>
      <c r="G665" s="82">
        <v>0.94430599999999998</v>
      </c>
      <c r="H665" s="82">
        <v>0.87658000000000003</v>
      </c>
      <c r="I665" s="82">
        <v>0.95681899999999998</v>
      </c>
      <c r="J665" s="82">
        <v>0.931334</v>
      </c>
      <c r="K665" s="82">
        <v>0.95836100000000002</v>
      </c>
    </row>
    <row r="666" spans="1:11" ht="15">
      <c r="A666" s="82">
        <v>664</v>
      </c>
      <c r="B666" s="82">
        <v>0.94009399999999999</v>
      </c>
      <c r="C666" s="82">
        <v>0.92422800000000005</v>
      </c>
      <c r="D666" s="82">
        <v>0.96126</v>
      </c>
      <c r="E666" s="82">
        <v>0.93030900000000005</v>
      </c>
      <c r="F666" s="82">
        <v>0.97236400000000001</v>
      </c>
      <c r="G666" s="82">
        <v>0.94432099999999997</v>
      </c>
      <c r="H666" s="82">
        <v>0.87660400000000005</v>
      </c>
      <c r="I666" s="82">
        <v>0.95682100000000003</v>
      </c>
      <c r="J666" s="82">
        <v>0.93134399999999995</v>
      </c>
      <c r="K666" s="82">
        <v>0.958368</v>
      </c>
    </row>
    <row r="667" spans="1:11" ht="15">
      <c r="A667" s="82">
        <v>665</v>
      </c>
      <c r="B667" s="82">
        <v>0.94010000000000005</v>
      </c>
      <c r="C667" s="82">
        <v>0.92425999999999997</v>
      </c>
      <c r="D667" s="82">
        <v>0.96126199999999995</v>
      </c>
      <c r="E667" s="82">
        <v>0.93033600000000005</v>
      </c>
      <c r="F667" s="82">
        <v>0.972387</v>
      </c>
      <c r="G667" s="82">
        <v>0.94434099999999999</v>
      </c>
      <c r="H667" s="82">
        <v>0.87662700000000005</v>
      </c>
      <c r="I667" s="82">
        <v>0.95682199999999995</v>
      </c>
      <c r="J667" s="82">
        <v>0.93135400000000002</v>
      </c>
      <c r="K667" s="82">
        <v>0.95837700000000003</v>
      </c>
    </row>
    <row r="668" spans="1:11" ht="15">
      <c r="A668" s="82">
        <v>666</v>
      </c>
      <c r="B668" s="82">
        <v>0.940106</v>
      </c>
      <c r="C668" s="82">
        <v>0.92428100000000002</v>
      </c>
      <c r="D668" s="82">
        <v>0.96126299999999998</v>
      </c>
      <c r="E668" s="82">
        <v>0.93036200000000002</v>
      </c>
      <c r="F668" s="82">
        <v>0.97240099999999996</v>
      </c>
      <c r="G668" s="82">
        <v>0.94435599999999997</v>
      </c>
      <c r="H668" s="82">
        <v>0.87665000000000004</v>
      </c>
      <c r="I668" s="82">
        <v>0.95682400000000001</v>
      </c>
      <c r="J668" s="82">
        <v>0.93136399999999997</v>
      </c>
      <c r="K668" s="82">
        <v>0.95838699999999999</v>
      </c>
    </row>
    <row r="669" spans="1:11" ht="15">
      <c r="A669" s="82">
        <v>667</v>
      </c>
      <c r="B669" s="82">
        <v>0.94011299999999998</v>
      </c>
      <c r="C669" s="82">
        <v>0.92430500000000004</v>
      </c>
      <c r="D669" s="82">
        <v>0.96126500000000004</v>
      </c>
      <c r="E669" s="82">
        <v>0.93038900000000002</v>
      </c>
      <c r="F669" s="82">
        <v>0.97240899999999997</v>
      </c>
      <c r="G669" s="82">
        <v>0.94437099999999996</v>
      </c>
      <c r="H669" s="82">
        <v>0.87667399999999995</v>
      </c>
      <c r="I669" s="82">
        <v>0.95682599999999995</v>
      </c>
      <c r="J669" s="82">
        <v>0.93137400000000004</v>
      </c>
      <c r="K669" s="82">
        <v>0.95839600000000003</v>
      </c>
    </row>
    <row r="670" spans="1:11" ht="15">
      <c r="A670" s="82">
        <v>668</v>
      </c>
      <c r="B670" s="82">
        <v>0.94011800000000001</v>
      </c>
      <c r="C670" s="82">
        <v>0.92433399999999999</v>
      </c>
      <c r="D670" s="82">
        <v>0.96126599999999995</v>
      </c>
      <c r="E670" s="82">
        <v>0.93041600000000002</v>
      </c>
      <c r="F670" s="82">
        <v>0.97241500000000003</v>
      </c>
      <c r="G670" s="82">
        <v>0.94438599999999995</v>
      </c>
      <c r="H670" s="82">
        <v>0.87669900000000001</v>
      </c>
      <c r="I670" s="82">
        <v>0.95682699999999998</v>
      </c>
      <c r="J670" s="82">
        <v>0.93138299999999996</v>
      </c>
      <c r="K670" s="82">
        <v>0.95840499999999995</v>
      </c>
    </row>
    <row r="671" spans="1:11" ht="15">
      <c r="A671" s="82">
        <v>669</v>
      </c>
      <c r="B671" s="82">
        <v>0.94012499999999999</v>
      </c>
      <c r="C671" s="82">
        <v>0.92435199999999995</v>
      </c>
      <c r="D671" s="82">
        <v>0.96126800000000001</v>
      </c>
      <c r="E671" s="82">
        <v>0.93044800000000005</v>
      </c>
      <c r="F671" s="82">
        <v>0.97242099999999998</v>
      </c>
      <c r="G671" s="82">
        <v>0.94440400000000002</v>
      </c>
      <c r="H671" s="82">
        <v>0.876722</v>
      </c>
      <c r="I671" s="82">
        <v>0.95682800000000001</v>
      </c>
      <c r="J671" s="82">
        <v>0.931392</v>
      </c>
      <c r="K671" s="82">
        <v>0.95841200000000004</v>
      </c>
    </row>
    <row r="672" spans="1:11" ht="15">
      <c r="A672" s="82">
        <v>670</v>
      </c>
      <c r="B672" s="82">
        <v>0.94013000000000002</v>
      </c>
      <c r="C672" s="82">
        <v>0.92437400000000003</v>
      </c>
      <c r="D672" s="82">
        <v>0.96126900000000004</v>
      </c>
      <c r="E672" s="82">
        <v>0.93047199999999997</v>
      </c>
      <c r="F672" s="82">
        <v>0.97242600000000001</v>
      </c>
      <c r="G672" s="82">
        <v>0.94441900000000001</v>
      </c>
      <c r="H672" s="82">
        <v>0.87674399999999997</v>
      </c>
      <c r="I672" s="82">
        <v>0.95682999999999996</v>
      </c>
      <c r="J672" s="82">
        <v>0.93139899999999998</v>
      </c>
      <c r="K672" s="82">
        <v>0.95842000000000005</v>
      </c>
    </row>
    <row r="673" spans="1:11" ht="15">
      <c r="A673" s="82">
        <v>671</v>
      </c>
      <c r="B673" s="82">
        <v>0.94013599999999997</v>
      </c>
      <c r="C673" s="82">
        <v>0.92439300000000002</v>
      </c>
      <c r="D673" s="82">
        <v>0.96126999999999996</v>
      </c>
      <c r="E673" s="82">
        <v>0.93050299999999997</v>
      </c>
      <c r="F673" s="82">
        <v>0.97243199999999996</v>
      </c>
      <c r="G673" s="82">
        <v>0.94443999999999995</v>
      </c>
      <c r="H673" s="82">
        <v>0.87677300000000002</v>
      </c>
      <c r="I673" s="82">
        <v>0.95683099999999999</v>
      </c>
      <c r="J673" s="82">
        <v>0.93140900000000004</v>
      </c>
      <c r="K673" s="82">
        <v>0.95842899999999998</v>
      </c>
    </row>
    <row r="674" spans="1:11" ht="15">
      <c r="A674" s="82">
        <v>672</v>
      </c>
      <c r="B674" s="82">
        <v>0.940141</v>
      </c>
      <c r="C674" s="82">
        <v>0.92440999999999995</v>
      </c>
      <c r="D674" s="82">
        <v>0.96127200000000002</v>
      </c>
      <c r="E674" s="82">
        <v>0.93053200000000003</v>
      </c>
      <c r="F674" s="82">
        <v>0.97244299999999995</v>
      </c>
      <c r="G674" s="82">
        <v>0.94445699999999999</v>
      </c>
      <c r="H674" s="82">
        <v>0.87679600000000002</v>
      </c>
      <c r="I674" s="82">
        <v>0.95683300000000004</v>
      </c>
      <c r="J674" s="82">
        <v>0.931419</v>
      </c>
      <c r="K674" s="82">
        <v>0.95843900000000004</v>
      </c>
    </row>
    <row r="675" spans="1:11" ht="15">
      <c r="A675" s="82">
        <v>673</v>
      </c>
      <c r="B675" s="82">
        <v>0.94014699999999995</v>
      </c>
      <c r="C675" s="82">
        <v>0.92443600000000004</v>
      </c>
      <c r="D675" s="82">
        <v>0.96127399999999996</v>
      </c>
      <c r="E675" s="82">
        <v>0.93055699999999997</v>
      </c>
      <c r="F675" s="82">
        <v>0.972468</v>
      </c>
      <c r="G675" s="82">
        <v>0.94447499999999995</v>
      </c>
      <c r="H675" s="82">
        <v>0.87682499999999997</v>
      </c>
      <c r="I675" s="82">
        <v>0.95683399999999996</v>
      </c>
      <c r="J675" s="82">
        <v>0.93143799999999999</v>
      </c>
      <c r="K675" s="82">
        <v>0.95846299999999995</v>
      </c>
    </row>
    <row r="676" spans="1:11" ht="15">
      <c r="A676" s="82">
        <v>674</v>
      </c>
      <c r="B676" s="82">
        <v>0.94015400000000005</v>
      </c>
      <c r="C676" s="82">
        <v>0.92445900000000003</v>
      </c>
      <c r="D676" s="82">
        <v>0.96127600000000002</v>
      </c>
      <c r="E676" s="82">
        <v>0.93059000000000003</v>
      </c>
      <c r="F676" s="82">
        <v>0.97248199999999996</v>
      </c>
      <c r="G676" s="82">
        <v>0.94449399999999994</v>
      </c>
      <c r="H676" s="82">
        <v>0.87685000000000002</v>
      </c>
      <c r="I676" s="82">
        <v>0.95683600000000002</v>
      </c>
      <c r="J676" s="82">
        <v>0.93144899999999997</v>
      </c>
      <c r="K676" s="82">
        <v>0.95847099999999996</v>
      </c>
    </row>
    <row r="677" spans="1:11" ht="15">
      <c r="A677" s="82">
        <v>675</v>
      </c>
      <c r="B677" s="82">
        <v>0.94015899999999997</v>
      </c>
      <c r="C677" s="82">
        <v>0.92447900000000005</v>
      </c>
      <c r="D677" s="82">
        <v>0.96127700000000005</v>
      </c>
      <c r="E677" s="82">
        <v>0.93061899999999997</v>
      </c>
      <c r="F677" s="82">
        <v>0.97248999999999997</v>
      </c>
      <c r="G677" s="82">
        <v>0.94451300000000005</v>
      </c>
      <c r="H677" s="82">
        <v>0.87687300000000001</v>
      </c>
      <c r="I677" s="82">
        <v>0.95683700000000005</v>
      </c>
      <c r="J677" s="82">
        <v>0.93145699999999998</v>
      </c>
      <c r="K677" s="82">
        <v>0.95847899999999997</v>
      </c>
    </row>
    <row r="678" spans="1:11" ht="15">
      <c r="A678" s="82">
        <v>676</v>
      </c>
      <c r="B678" s="82">
        <v>0.940164</v>
      </c>
      <c r="C678" s="82">
        <v>0.92450299999999996</v>
      </c>
      <c r="D678" s="82">
        <v>0.96127899999999999</v>
      </c>
      <c r="E678" s="82">
        <v>0.93064999999999998</v>
      </c>
      <c r="F678" s="82">
        <v>0.97249600000000003</v>
      </c>
      <c r="G678" s="82">
        <v>0.94452700000000001</v>
      </c>
      <c r="H678" s="82">
        <v>0.87690000000000001</v>
      </c>
      <c r="I678" s="82">
        <v>0.956839</v>
      </c>
      <c r="J678" s="82">
        <v>0.93146700000000004</v>
      </c>
      <c r="K678" s="82">
        <v>0.95848699999999998</v>
      </c>
    </row>
    <row r="679" spans="1:11" ht="15">
      <c r="A679" s="82">
        <v>677</v>
      </c>
      <c r="B679" s="82">
        <v>0.94016999999999995</v>
      </c>
      <c r="C679" s="82">
        <v>0.92452500000000004</v>
      </c>
      <c r="D679" s="82">
        <v>0.96128100000000005</v>
      </c>
      <c r="E679" s="82">
        <v>0.93068200000000001</v>
      </c>
      <c r="F679" s="82">
        <v>0.97250099999999995</v>
      </c>
      <c r="G679" s="82">
        <v>0.94454700000000003</v>
      </c>
      <c r="H679" s="82">
        <v>0.87692400000000004</v>
      </c>
      <c r="I679" s="82">
        <v>0.95684000000000002</v>
      </c>
      <c r="J679" s="82">
        <v>0.93147599999999997</v>
      </c>
      <c r="K679" s="82">
        <v>0.95849399999999996</v>
      </c>
    </row>
    <row r="680" spans="1:11" ht="15">
      <c r="A680" s="82">
        <v>678</v>
      </c>
      <c r="B680" s="82">
        <v>0.94017499999999998</v>
      </c>
      <c r="C680" s="82">
        <v>0.92454199999999997</v>
      </c>
      <c r="D680" s="82">
        <v>0.96128199999999997</v>
      </c>
      <c r="E680" s="82">
        <v>0.93071700000000002</v>
      </c>
      <c r="F680" s="82">
        <v>0.97250700000000001</v>
      </c>
      <c r="G680" s="82">
        <v>0.94456300000000004</v>
      </c>
      <c r="H680" s="82">
        <v>0.87695199999999995</v>
      </c>
      <c r="I680" s="82">
        <v>0.95684100000000005</v>
      </c>
      <c r="J680" s="82">
        <v>0.93148600000000004</v>
      </c>
      <c r="K680" s="82">
        <v>0.95850299999999999</v>
      </c>
    </row>
    <row r="681" spans="1:11" ht="15">
      <c r="A681" s="82">
        <v>679</v>
      </c>
      <c r="B681" s="82">
        <v>0.94018000000000002</v>
      </c>
      <c r="C681" s="82">
        <v>0.92456400000000005</v>
      </c>
      <c r="D681" s="82">
        <v>0.96128400000000003</v>
      </c>
      <c r="E681" s="82">
        <v>0.93074599999999996</v>
      </c>
      <c r="F681" s="82">
        <v>0.97251299999999996</v>
      </c>
      <c r="G681" s="82">
        <v>0.94458399999999998</v>
      </c>
      <c r="H681" s="82">
        <v>0.87697700000000001</v>
      </c>
      <c r="I681" s="82">
        <v>0.956843</v>
      </c>
      <c r="J681" s="82">
        <v>0.93149400000000004</v>
      </c>
      <c r="K681" s="82">
        <v>0.95850999999999997</v>
      </c>
    </row>
    <row r="682" spans="1:11" ht="15">
      <c r="A682" s="82">
        <v>680</v>
      </c>
      <c r="B682" s="82">
        <v>0.94018699999999999</v>
      </c>
      <c r="C682" s="82">
        <v>0.92458700000000005</v>
      </c>
      <c r="D682" s="82">
        <v>0.96128599999999997</v>
      </c>
      <c r="E682" s="82">
        <v>0.93077900000000002</v>
      </c>
      <c r="F682" s="82">
        <v>0.97252300000000003</v>
      </c>
      <c r="G682" s="82">
        <v>0.94459899999999997</v>
      </c>
      <c r="H682" s="82">
        <v>0.87700299999999998</v>
      </c>
      <c r="I682" s="82">
        <v>0.95684400000000003</v>
      </c>
      <c r="J682" s="82">
        <v>0.931504</v>
      </c>
      <c r="K682" s="82">
        <v>0.95852000000000004</v>
      </c>
    </row>
    <row r="683" spans="1:11" ht="15">
      <c r="A683" s="82">
        <v>681</v>
      </c>
      <c r="B683" s="82">
        <v>0.94019299999999995</v>
      </c>
      <c r="C683" s="82">
        <v>0.92461000000000004</v>
      </c>
      <c r="D683" s="82">
        <v>0.961287</v>
      </c>
      <c r="E683" s="82">
        <v>0.93081199999999997</v>
      </c>
      <c r="F683" s="82">
        <v>0.97254499999999999</v>
      </c>
      <c r="G683" s="82">
        <v>0.94461200000000001</v>
      </c>
      <c r="H683" s="82">
        <v>0.87702800000000003</v>
      </c>
      <c r="I683" s="82">
        <v>0.95684599999999997</v>
      </c>
      <c r="J683" s="82">
        <v>0.93151399999999995</v>
      </c>
      <c r="K683" s="82">
        <v>0.95852999999999999</v>
      </c>
    </row>
    <row r="684" spans="1:11" ht="15">
      <c r="A684" s="82">
        <v>682</v>
      </c>
      <c r="B684" s="82">
        <v>0.94019799999999998</v>
      </c>
      <c r="C684" s="82">
        <v>0.92463700000000004</v>
      </c>
      <c r="D684" s="82">
        <v>0.96128899999999995</v>
      </c>
      <c r="E684" s="82">
        <v>0.93084199999999995</v>
      </c>
      <c r="F684" s="82">
        <v>0.97255800000000003</v>
      </c>
      <c r="G684" s="82">
        <v>0.94462999999999997</v>
      </c>
      <c r="H684" s="82">
        <v>0.87705100000000003</v>
      </c>
      <c r="I684" s="82">
        <v>0.956847</v>
      </c>
      <c r="J684" s="82">
        <v>0.93152299999999999</v>
      </c>
      <c r="K684" s="82">
        <v>0.958538</v>
      </c>
    </row>
    <row r="685" spans="1:11" ht="15">
      <c r="A685" s="82">
        <v>683</v>
      </c>
      <c r="B685" s="82">
        <v>0.94020300000000001</v>
      </c>
      <c r="C685" s="82">
        <v>0.92465600000000003</v>
      </c>
      <c r="D685" s="82">
        <v>0.96128999999999998</v>
      </c>
      <c r="E685" s="82">
        <v>0.93087200000000003</v>
      </c>
      <c r="F685" s="82">
        <v>0.97256600000000004</v>
      </c>
      <c r="G685" s="82">
        <v>0.94465100000000002</v>
      </c>
      <c r="H685" s="82">
        <v>0.87707400000000002</v>
      </c>
      <c r="I685" s="82">
        <v>0.95684800000000003</v>
      </c>
      <c r="J685" s="82">
        <v>0.931531</v>
      </c>
      <c r="K685" s="82">
        <v>0.95854799999999996</v>
      </c>
    </row>
    <row r="686" spans="1:11" ht="15">
      <c r="A686" s="82">
        <v>684</v>
      </c>
      <c r="B686" s="82">
        <v>0.94020899999999996</v>
      </c>
      <c r="C686" s="82">
        <v>0.92467699999999997</v>
      </c>
      <c r="D686" s="82">
        <v>0.96129100000000001</v>
      </c>
      <c r="E686" s="82">
        <v>0.93090200000000001</v>
      </c>
      <c r="F686" s="82">
        <v>0.97257199999999999</v>
      </c>
      <c r="G686" s="82">
        <v>0.94467100000000004</v>
      </c>
      <c r="H686" s="82">
        <v>0.87709999999999999</v>
      </c>
      <c r="I686" s="82">
        <v>0.95684999999999998</v>
      </c>
      <c r="J686" s="82">
        <v>0.93153900000000001</v>
      </c>
      <c r="K686" s="82">
        <v>0.95855699999999999</v>
      </c>
    </row>
    <row r="687" spans="1:11" ht="15">
      <c r="A687" s="82">
        <v>685</v>
      </c>
      <c r="B687" s="82">
        <v>0.94021500000000002</v>
      </c>
      <c r="C687" s="82">
        <v>0.92470200000000002</v>
      </c>
      <c r="D687" s="82">
        <v>0.96129299999999995</v>
      </c>
      <c r="E687" s="82">
        <v>0.93093400000000004</v>
      </c>
      <c r="F687" s="82">
        <v>0.97257700000000002</v>
      </c>
      <c r="G687" s="82">
        <v>0.94468600000000003</v>
      </c>
      <c r="H687" s="82">
        <v>0.87712699999999999</v>
      </c>
      <c r="I687" s="82">
        <v>0.95685100000000001</v>
      </c>
      <c r="J687" s="82">
        <v>0.93154700000000001</v>
      </c>
      <c r="K687" s="82">
        <v>0.95856600000000003</v>
      </c>
    </row>
    <row r="688" spans="1:11" ht="15">
      <c r="A688" s="82">
        <v>686</v>
      </c>
      <c r="B688" s="82">
        <v>0.940222</v>
      </c>
      <c r="C688" s="82">
        <v>0.92472699999999997</v>
      </c>
      <c r="D688" s="82">
        <v>0.96129399999999998</v>
      </c>
      <c r="E688" s="82">
        <v>0.93096699999999999</v>
      </c>
      <c r="F688" s="82">
        <v>0.97258199999999995</v>
      </c>
      <c r="G688" s="82">
        <v>0.94470600000000005</v>
      </c>
      <c r="H688" s="82">
        <v>0.87714999999999999</v>
      </c>
      <c r="I688" s="82">
        <v>0.95685200000000004</v>
      </c>
      <c r="J688" s="82">
        <v>0.93155600000000005</v>
      </c>
      <c r="K688" s="82">
        <v>0.95857400000000004</v>
      </c>
    </row>
    <row r="689" spans="1:11" ht="15">
      <c r="A689" s="82">
        <v>687</v>
      </c>
      <c r="B689" s="82">
        <v>0.94022799999999995</v>
      </c>
      <c r="C689" s="82">
        <v>0.92474999999999996</v>
      </c>
      <c r="D689" s="82">
        <v>0.96129600000000004</v>
      </c>
      <c r="E689" s="82">
        <v>0.93099799999999999</v>
      </c>
      <c r="F689" s="82">
        <v>0.97258800000000001</v>
      </c>
      <c r="G689" s="82">
        <v>0.94472400000000001</v>
      </c>
      <c r="H689" s="82">
        <v>0.87717100000000003</v>
      </c>
      <c r="I689" s="82">
        <v>0.95685399999999998</v>
      </c>
      <c r="J689" s="82">
        <v>0.93156499999999998</v>
      </c>
      <c r="K689" s="82">
        <v>0.95858200000000005</v>
      </c>
    </row>
    <row r="690" spans="1:11" ht="15">
      <c r="A690" s="82">
        <v>688</v>
      </c>
      <c r="B690" s="82">
        <v>0.94023400000000001</v>
      </c>
      <c r="C690" s="82">
        <v>0.92477500000000001</v>
      </c>
      <c r="D690" s="82">
        <v>0.96129699999999996</v>
      </c>
      <c r="E690" s="82">
        <v>0.93103000000000002</v>
      </c>
      <c r="F690" s="82">
        <v>0.97259899999999999</v>
      </c>
      <c r="G690" s="82">
        <v>0.94474100000000005</v>
      </c>
      <c r="H690" s="82">
        <v>0.87719199999999997</v>
      </c>
      <c r="I690" s="82">
        <v>0.95685500000000001</v>
      </c>
      <c r="J690" s="82">
        <v>0.93157400000000001</v>
      </c>
      <c r="K690" s="82">
        <v>0.95858900000000002</v>
      </c>
    </row>
    <row r="691" spans="1:11" ht="15">
      <c r="A691" s="82">
        <v>689</v>
      </c>
      <c r="B691" s="82">
        <v>0.94023999999999996</v>
      </c>
      <c r="C691" s="82">
        <v>0.92479599999999995</v>
      </c>
      <c r="D691" s="82">
        <v>0.96129900000000001</v>
      </c>
      <c r="E691" s="82">
        <v>0.93106299999999997</v>
      </c>
      <c r="F691" s="82">
        <v>0.97262300000000002</v>
      </c>
      <c r="G691" s="82">
        <v>0.94476099999999996</v>
      </c>
      <c r="H691" s="82">
        <v>0.87721800000000005</v>
      </c>
      <c r="I691" s="82">
        <v>0.95685699999999996</v>
      </c>
      <c r="J691" s="82">
        <v>0.931593</v>
      </c>
      <c r="K691" s="82">
        <v>0.95861399999999997</v>
      </c>
    </row>
    <row r="692" spans="1:11" ht="15">
      <c r="A692" s="82">
        <v>690</v>
      </c>
      <c r="B692" s="82">
        <v>0.940245</v>
      </c>
      <c r="C692" s="82">
        <v>0.92482200000000003</v>
      </c>
      <c r="D692" s="82">
        <v>0.96130099999999996</v>
      </c>
      <c r="E692" s="82">
        <v>0.93109399999999998</v>
      </c>
      <c r="F692" s="82">
        <v>0.97263699999999997</v>
      </c>
      <c r="G692" s="82">
        <v>0.94477500000000003</v>
      </c>
      <c r="H692" s="82">
        <v>0.87724100000000005</v>
      </c>
      <c r="I692" s="82">
        <v>0.95685799999999999</v>
      </c>
      <c r="J692" s="82">
        <v>0.93160299999999996</v>
      </c>
      <c r="K692" s="82">
        <v>0.95862400000000003</v>
      </c>
    </row>
    <row r="693" spans="1:11" ht="15">
      <c r="A693" s="82">
        <v>691</v>
      </c>
      <c r="B693" s="82">
        <v>0.94025300000000001</v>
      </c>
      <c r="C693" s="82">
        <v>0.924844</v>
      </c>
      <c r="D693" s="82">
        <v>0.96130300000000002</v>
      </c>
      <c r="E693" s="82">
        <v>0.93112600000000001</v>
      </c>
      <c r="F693" s="82">
        <v>0.97264499999999998</v>
      </c>
      <c r="G693" s="82">
        <v>0.94479100000000005</v>
      </c>
      <c r="H693" s="82">
        <v>0.87726400000000004</v>
      </c>
      <c r="I693" s="82">
        <v>0.95686000000000004</v>
      </c>
      <c r="J693" s="82">
        <v>0.93161099999999997</v>
      </c>
      <c r="K693" s="82">
        <v>0.95863100000000001</v>
      </c>
    </row>
    <row r="694" spans="1:11" ht="15">
      <c r="A694" s="82">
        <v>692</v>
      </c>
      <c r="B694" s="82">
        <v>0.94025800000000004</v>
      </c>
      <c r="C694" s="82">
        <v>0.92486500000000005</v>
      </c>
      <c r="D694" s="82">
        <v>0.96130400000000005</v>
      </c>
      <c r="E694" s="82">
        <v>0.93115700000000001</v>
      </c>
      <c r="F694" s="82">
        <v>0.97265100000000004</v>
      </c>
      <c r="G694" s="82">
        <v>0.94481099999999996</v>
      </c>
      <c r="H694" s="82">
        <v>0.87728799999999996</v>
      </c>
      <c r="I694" s="82">
        <v>0.95686099999999996</v>
      </c>
      <c r="J694" s="82">
        <v>0.93162</v>
      </c>
      <c r="K694" s="82">
        <v>0.95864099999999997</v>
      </c>
    </row>
    <row r="695" spans="1:11" ht="15">
      <c r="A695" s="82">
        <v>693</v>
      </c>
      <c r="B695" s="82">
        <v>0.94026399999999999</v>
      </c>
      <c r="C695" s="82">
        <v>0.92489200000000005</v>
      </c>
      <c r="D695" s="82">
        <v>0.96130499999999997</v>
      </c>
      <c r="E695" s="82">
        <v>0.93119200000000002</v>
      </c>
      <c r="F695" s="82">
        <v>0.97265599999999997</v>
      </c>
      <c r="G695" s="82">
        <v>0.944828</v>
      </c>
      <c r="H695" s="82">
        <v>0.87731099999999995</v>
      </c>
      <c r="I695" s="82">
        <v>0.95686199999999999</v>
      </c>
      <c r="J695" s="82">
        <v>0.93162900000000004</v>
      </c>
      <c r="K695" s="82">
        <v>0.95864799999999994</v>
      </c>
    </row>
    <row r="696" spans="1:11" ht="15">
      <c r="A696" s="82">
        <v>694</v>
      </c>
      <c r="B696" s="82">
        <v>0.94027000000000005</v>
      </c>
      <c r="C696" s="82">
        <v>0.92491400000000001</v>
      </c>
      <c r="D696" s="82">
        <v>0.96130700000000002</v>
      </c>
      <c r="E696" s="82">
        <v>0.93122000000000005</v>
      </c>
      <c r="F696" s="82">
        <v>0.972661</v>
      </c>
      <c r="G696" s="82">
        <v>0.94484400000000002</v>
      </c>
      <c r="H696" s="82">
        <v>0.877336</v>
      </c>
      <c r="I696" s="82">
        <v>0.95686400000000005</v>
      </c>
      <c r="J696" s="82">
        <v>0.93163899999999999</v>
      </c>
      <c r="K696" s="82">
        <v>0.95865599999999995</v>
      </c>
    </row>
    <row r="697" spans="1:11" ht="15">
      <c r="A697" s="82">
        <v>695</v>
      </c>
      <c r="B697" s="82">
        <v>0.940276</v>
      </c>
      <c r="C697" s="82">
        <v>0.92493899999999996</v>
      </c>
      <c r="D697" s="82">
        <v>0.96130899999999997</v>
      </c>
      <c r="E697" s="82">
        <v>0.93125000000000002</v>
      </c>
      <c r="F697" s="82">
        <v>0.97266699999999995</v>
      </c>
      <c r="G697" s="82">
        <v>0.94486199999999998</v>
      </c>
      <c r="H697" s="82">
        <v>0.877359</v>
      </c>
      <c r="I697" s="82">
        <v>0.95686499999999997</v>
      </c>
      <c r="J697" s="82">
        <v>0.93164599999999997</v>
      </c>
      <c r="K697" s="82">
        <v>0.95866399999999996</v>
      </c>
    </row>
    <row r="698" spans="1:11" ht="15">
      <c r="A698" s="82">
        <v>696</v>
      </c>
      <c r="B698" s="82">
        <v>0.94028199999999995</v>
      </c>
      <c r="C698" s="82">
        <v>0.92495799999999995</v>
      </c>
      <c r="D698" s="82">
        <v>0.96131</v>
      </c>
      <c r="E698" s="82">
        <v>0.93128</v>
      </c>
      <c r="F698" s="82">
        <v>0.97267700000000001</v>
      </c>
      <c r="G698" s="82">
        <v>0.944882</v>
      </c>
      <c r="H698" s="82">
        <v>0.87738000000000005</v>
      </c>
      <c r="I698" s="82">
        <v>0.95686700000000002</v>
      </c>
      <c r="J698" s="82">
        <v>0.93165399999999998</v>
      </c>
      <c r="K698" s="82">
        <v>0.95867100000000005</v>
      </c>
    </row>
    <row r="699" spans="1:11" ht="15">
      <c r="A699" s="82">
        <v>697</v>
      </c>
      <c r="B699" s="82">
        <v>0.94028999999999996</v>
      </c>
      <c r="C699" s="82">
        <v>0.92498400000000003</v>
      </c>
      <c r="D699" s="82">
        <v>0.96131100000000003</v>
      </c>
      <c r="E699" s="82">
        <v>0.931311</v>
      </c>
      <c r="F699" s="82">
        <v>0.97269899999999998</v>
      </c>
      <c r="G699" s="82">
        <v>0.94489699999999999</v>
      </c>
      <c r="H699" s="82">
        <v>0.87740700000000005</v>
      </c>
      <c r="I699" s="82">
        <v>0.95686800000000005</v>
      </c>
      <c r="J699" s="82">
        <v>0.93166300000000002</v>
      </c>
      <c r="K699" s="82">
        <v>0.95867999999999998</v>
      </c>
    </row>
    <row r="700" spans="1:11" ht="15">
      <c r="A700" s="82">
        <v>698</v>
      </c>
      <c r="B700" s="82">
        <v>0.94029399999999996</v>
      </c>
      <c r="C700" s="82">
        <v>0.92500499999999997</v>
      </c>
      <c r="D700" s="82">
        <v>0.96131299999999997</v>
      </c>
      <c r="E700" s="82">
        <v>0.93134300000000003</v>
      </c>
      <c r="F700" s="82">
        <v>0.97271099999999999</v>
      </c>
      <c r="G700" s="82">
        <v>0.94491400000000003</v>
      </c>
      <c r="H700" s="82">
        <v>0.87742900000000001</v>
      </c>
      <c r="I700" s="82">
        <v>0.95686899999999997</v>
      </c>
      <c r="J700" s="82">
        <v>0.93167199999999994</v>
      </c>
      <c r="K700" s="82">
        <v>0.95868900000000001</v>
      </c>
    </row>
    <row r="701" spans="1:11" ht="15">
      <c r="A701" s="82">
        <v>699</v>
      </c>
      <c r="B701" s="82">
        <v>0.94030000000000002</v>
      </c>
      <c r="C701" s="82">
        <v>0.92502700000000004</v>
      </c>
      <c r="D701" s="82">
        <v>0.961314</v>
      </c>
      <c r="E701" s="82">
        <v>0.93137499999999995</v>
      </c>
      <c r="F701" s="82">
        <v>0.972719</v>
      </c>
      <c r="G701" s="82">
        <v>0.94492799999999999</v>
      </c>
      <c r="H701" s="82">
        <v>0.87745099999999998</v>
      </c>
      <c r="I701" s="82">
        <v>0.95687100000000003</v>
      </c>
      <c r="J701" s="82">
        <v>0.93168099999999998</v>
      </c>
      <c r="K701" s="82">
        <v>0.95869599999999999</v>
      </c>
    </row>
    <row r="702" spans="1:11" ht="15">
      <c r="A702" s="82">
        <v>700</v>
      </c>
      <c r="B702" s="82">
        <v>0.94030599999999998</v>
      </c>
      <c r="C702" s="82">
        <v>0.92504799999999998</v>
      </c>
      <c r="D702" s="82">
        <v>0.96131599999999995</v>
      </c>
      <c r="E702" s="82">
        <v>0.93140599999999996</v>
      </c>
      <c r="F702" s="82">
        <v>0.97272400000000003</v>
      </c>
      <c r="G702" s="82">
        <v>0.94494299999999998</v>
      </c>
      <c r="H702" s="82">
        <v>0.87747399999999998</v>
      </c>
      <c r="I702" s="82">
        <v>0.95687199999999994</v>
      </c>
      <c r="J702" s="82">
        <v>0.93169000000000002</v>
      </c>
      <c r="K702" s="82">
        <v>0.95870100000000003</v>
      </c>
    </row>
    <row r="703" spans="1:11" ht="15">
      <c r="A703" s="82">
        <v>701</v>
      </c>
      <c r="B703" s="82">
        <v>0.94031200000000004</v>
      </c>
      <c r="C703" s="82">
        <v>0.92507200000000001</v>
      </c>
      <c r="D703" s="82">
        <v>0.96131699999999998</v>
      </c>
      <c r="E703" s="82">
        <v>0.93143600000000004</v>
      </c>
      <c r="F703" s="82">
        <v>0.97272899999999995</v>
      </c>
      <c r="G703" s="82">
        <v>0.94495600000000002</v>
      </c>
      <c r="H703" s="82">
        <v>0.87749600000000005</v>
      </c>
      <c r="I703" s="82">
        <v>0.956874</v>
      </c>
      <c r="J703" s="82">
        <v>0.931697</v>
      </c>
      <c r="K703" s="82">
        <v>0.958708</v>
      </c>
    </row>
    <row r="704" spans="1:11" ht="15">
      <c r="A704" s="82">
        <v>702</v>
      </c>
      <c r="B704" s="82">
        <v>0.94031699999999996</v>
      </c>
      <c r="C704" s="82">
        <v>0.925091</v>
      </c>
      <c r="D704" s="82">
        <v>0.96131900000000003</v>
      </c>
      <c r="E704" s="82">
        <v>0.93146600000000002</v>
      </c>
      <c r="F704" s="82">
        <v>0.97273399999999999</v>
      </c>
      <c r="G704" s="82">
        <v>0.94497200000000003</v>
      </c>
      <c r="H704" s="82">
        <v>0.87751800000000002</v>
      </c>
      <c r="I704" s="82">
        <v>0.95687500000000003</v>
      </c>
      <c r="J704" s="82">
        <v>0.93170699999999995</v>
      </c>
      <c r="K704" s="82">
        <v>0.95871600000000001</v>
      </c>
    </row>
    <row r="705" spans="1:11" ht="15">
      <c r="A705" s="82">
        <v>703</v>
      </c>
      <c r="B705" s="82">
        <v>0.94032400000000005</v>
      </c>
      <c r="C705" s="82">
        <v>0.92510599999999998</v>
      </c>
      <c r="D705" s="82">
        <v>0.96131999999999995</v>
      </c>
      <c r="E705" s="82">
        <v>0.93149400000000004</v>
      </c>
      <c r="F705" s="82">
        <v>0.97274000000000005</v>
      </c>
      <c r="G705" s="82">
        <v>0.94498499999999996</v>
      </c>
      <c r="H705" s="82">
        <v>0.87754399999999999</v>
      </c>
      <c r="I705" s="82">
        <v>0.95687599999999995</v>
      </c>
      <c r="J705" s="82">
        <v>0.93171599999999999</v>
      </c>
      <c r="K705" s="82">
        <v>0.95872299999999999</v>
      </c>
    </row>
    <row r="706" spans="1:11" ht="15">
      <c r="A706" s="82">
        <v>704</v>
      </c>
      <c r="B706" s="82">
        <v>0.94032899999999997</v>
      </c>
      <c r="C706" s="82">
        <v>0.92512499999999998</v>
      </c>
      <c r="D706" s="82">
        <v>0.96132200000000001</v>
      </c>
      <c r="E706" s="82">
        <v>0.93152400000000002</v>
      </c>
      <c r="F706" s="82">
        <v>0.97275</v>
      </c>
      <c r="G706" s="82">
        <v>0.944998</v>
      </c>
      <c r="H706" s="82">
        <v>0.87756699999999999</v>
      </c>
      <c r="I706" s="82">
        <v>0.95687800000000001</v>
      </c>
      <c r="J706" s="82">
        <v>0.93172500000000003</v>
      </c>
      <c r="K706" s="82">
        <v>0.95872999999999997</v>
      </c>
    </row>
    <row r="707" spans="1:11" ht="15">
      <c r="A707" s="82">
        <v>705</v>
      </c>
      <c r="B707" s="82">
        <v>0.94033299999999997</v>
      </c>
      <c r="C707" s="82">
        <v>0.92514600000000002</v>
      </c>
      <c r="D707" s="82">
        <v>0.96132300000000004</v>
      </c>
      <c r="E707" s="82">
        <v>0.93155600000000005</v>
      </c>
      <c r="F707" s="82">
        <v>0.972773</v>
      </c>
      <c r="G707" s="82">
        <v>0.94501199999999996</v>
      </c>
      <c r="H707" s="82">
        <v>0.87759399999999999</v>
      </c>
      <c r="I707" s="82">
        <v>0.95687900000000004</v>
      </c>
      <c r="J707" s="82">
        <v>0.93174299999999999</v>
      </c>
      <c r="K707" s="82">
        <v>0.958754</v>
      </c>
    </row>
    <row r="708" spans="1:11" ht="15">
      <c r="A708" s="82">
        <v>706</v>
      </c>
      <c r="B708" s="82">
        <v>0.94033900000000004</v>
      </c>
      <c r="C708" s="82">
        <v>0.92516699999999996</v>
      </c>
      <c r="D708" s="82">
        <v>0.96132499999999999</v>
      </c>
      <c r="E708" s="82">
        <v>0.93159000000000003</v>
      </c>
      <c r="F708" s="82">
        <v>0.97278600000000004</v>
      </c>
      <c r="G708" s="82">
        <v>0.94502600000000003</v>
      </c>
      <c r="H708" s="82">
        <v>0.87761800000000001</v>
      </c>
      <c r="I708" s="82">
        <v>0.95688099999999998</v>
      </c>
      <c r="J708" s="82">
        <v>0.931751</v>
      </c>
      <c r="K708" s="82">
        <v>0.95876300000000003</v>
      </c>
    </row>
    <row r="709" spans="1:11" ht="15">
      <c r="A709" s="82">
        <v>707</v>
      </c>
      <c r="B709" s="82">
        <v>0.94034499999999999</v>
      </c>
      <c r="C709" s="82">
        <v>0.92518999999999996</v>
      </c>
      <c r="D709" s="82">
        <v>0.96132600000000001</v>
      </c>
      <c r="E709" s="82">
        <v>0.93161799999999995</v>
      </c>
      <c r="F709" s="82">
        <v>0.97279400000000005</v>
      </c>
      <c r="G709" s="82">
        <v>0.94503899999999996</v>
      </c>
      <c r="H709" s="82">
        <v>0.87764500000000001</v>
      </c>
      <c r="I709" s="82">
        <v>0.95688200000000001</v>
      </c>
      <c r="J709" s="82">
        <v>0.93176000000000003</v>
      </c>
      <c r="K709" s="82">
        <v>0.95876899999999998</v>
      </c>
    </row>
    <row r="710" spans="1:11" ht="15">
      <c r="A710" s="82">
        <v>708</v>
      </c>
      <c r="B710" s="82">
        <v>0.94035199999999997</v>
      </c>
      <c r="C710" s="82">
        <v>0.92520800000000003</v>
      </c>
      <c r="D710" s="82">
        <v>0.96132700000000004</v>
      </c>
      <c r="E710" s="82">
        <v>0.93164599999999997</v>
      </c>
      <c r="F710" s="82">
        <v>0.97279899999999997</v>
      </c>
      <c r="G710" s="82">
        <v>0.94505799999999995</v>
      </c>
      <c r="H710" s="82">
        <v>0.87766900000000003</v>
      </c>
      <c r="I710" s="82">
        <v>0.95688399999999996</v>
      </c>
      <c r="J710" s="82">
        <v>0.93176899999999996</v>
      </c>
      <c r="K710" s="82">
        <v>0.95877900000000005</v>
      </c>
    </row>
    <row r="711" spans="1:11" ht="15">
      <c r="A711" s="82">
        <v>709</v>
      </c>
      <c r="B711" s="82">
        <v>0.94035899999999994</v>
      </c>
      <c r="C711" s="82">
        <v>0.92522700000000002</v>
      </c>
      <c r="D711" s="82">
        <v>0.96132899999999999</v>
      </c>
      <c r="E711" s="82">
        <v>0.931674</v>
      </c>
      <c r="F711" s="82">
        <v>0.97280500000000003</v>
      </c>
      <c r="G711" s="82">
        <v>0.94506900000000005</v>
      </c>
      <c r="H711" s="82">
        <v>0.87769299999999995</v>
      </c>
      <c r="I711" s="82">
        <v>0.95688499999999999</v>
      </c>
      <c r="J711" s="82">
        <v>0.931778</v>
      </c>
      <c r="K711" s="82">
        <v>0.95878699999999994</v>
      </c>
    </row>
    <row r="712" spans="1:11" ht="15">
      <c r="A712" s="82">
        <v>710</v>
      </c>
      <c r="B712" s="82">
        <v>0.94036399999999998</v>
      </c>
      <c r="C712" s="82">
        <v>0.92525299999999999</v>
      </c>
      <c r="D712" s="82">
        <v>0.96133000000000002</v>
      </c>
      <c r="E712" s="82">
        <v>0.93170200000000003</v>
      </c>
      <c r="F712" s="82">
        <v>0.97280999999999995</v>
      </c>
      <c r="G712" s="82">
        <v>0.94508300000000001</v>
      </c>
      <c r="H712" s="82">
        <v>0.87771600000000005</v>
      </c>
      <c r="I712" s="82">
        <v>0.95688600000000001</v>
      </c>
      <c r="J712" s="82">
        <v>0.931786</v>
      </c>
      <c r="K712" s="82">
        <v>0.95879700000000001</v>
      </c>
    </row>
    <row r="713" spans="1:11" ht="15">
      <c r="A713" s="82">
        <v>711</v>
      </c>
      <c r="B713" s="82">
        <v>0.94037000000000004</v>
      </c>
      <c r="C713" s="82">
        <v>0.92527099999999995</v>
      </c>
      <c r="D713" s="82">
        <v>0.96133199999999996</v>
      </c>
      <c r="E713" s="82">
        <v>0.93173099999999998</v>
      </c>
      <c r="F713" s="82">
        <v>0.97281600000000001</v>
      </c>
      <c r="G713" s="82">
        <v>0.94509699999999996</v>
      </c>
      <c r="H713" s="82">
        <v>0.87773800000000002</v>
      </c>
      <c r="I713" s="82">
        <v>0.95688799999999996</v>
      </c>
      <c r="J713" s="82">
        <v>0.93179199999999995</v>
      </c>
      <c r="K713" s="82">
        <v>0.95880500000000002</v>
      </c>
    </row>
    <row r="714" spans="1:11" ht="15">
      <c r="A714" s="82">
        <v>712</v>
      </c>
      <c r="B714" s="82">
        <v>0.94037599999999999</v>
      </c>
      <c r="C714" s="82">
        <v>0.92529099999999997</v>
      </c>
      <c r="D714" s="82">
        <v>0.96133299999999999</v>
      </c>
      <c r="E714" s="82">
        <v>0.931759</v>
      </c>
      <c r="F714" s="82">
        <v>0.97282500000000005</v>
      </c>
      <c r="G714" s="82">
        <v>0.94511100000000003</v>
      </c>
      <c r="H714" s="82">
        <v>0.87776399999999999</v>
      </c>
      <c r="I714" s="82">
        <v>0.95688899999999999</v>
      </c>
      <c r="J714" s="82">
        <v>0.93180099999999999</v>
      </c>
      <c r="K714" s="82">
        <v>0.95881400000000006</v>
      </c>
    </row>
    <row r="715" spans="1:11" ht="15">
      <c r="A715" s="82">
        <v>713</v>
      </c>
      <c r="B715" s="82">
        <v>0.94037999999999999</v>
      </c>
      <c r="C715" s="82">
        <v>0.92531099999999999</v>
      </c>
      <c r="D715" s="82">
        <v>0.96133400000000002</v>
      </c>
      <c r="E715" s="82">
        <v>0.931786</v>
      </c>
      <c r="F715" s="82">
        <v>0.97284599999999999</v>
      </c>
      <c r="G715" s="82">
        <v>0.94512399999999996</v>
      </c>
      <c r="H715" s="82">
        <v>0.87778699999999998</v>
      </c>
      <c r="I715" s="82">
        <v>0.95689100000000005</v>
      </c>
      <c r="J715" s="82">
        <v>0.93180799999999997</v>
      </c>
      <c r="K715" s="82">
        <v>0.95882199999999995</v>
      </c>
    </row>
    <row r="716" spans="1:11" ht="15">
      <c r="A716" s="82">
        <v>714</v>
      </c>
      <c r="B716" s="82">
        <v>0.94038600000000006</v>
      </c>
      <c r="C716" s="82">
        <v>0.92533299999999996</v>
      </c>
      <c r="D716" s="82">
        <v>0.96133599999999997</v>
      </c>
      <c r="E716" s="82">
        <v>0.93181599999999998</v>
      </c>
      <c r="F716" s="82">
        <v>0.972858</v>
      </c>
      <c r="G716" s="82">
        <v>0.945137</v>
      </c>
      <c r="H716" s="82">
        <v>0.87781200000000004</v>
      </c>
      <c r="I716" s="82">
        <v>0.95689199999999996</v>
      </c>
      <c r="J716" s="82">
        <v>0.93181599999999998</v>
      </c>
      <c r="K716" s="82">
        <v>0.95882900000000004</v>
      </c>
    </row>
    <row r="717" spans="1:11" ht="15">
      <c r="A717" s="82">
        <v>715</v>
      </c>
      <c r="B717" s="82">
        <v>0.94039099999999998</v>
      </c>
      <c r="C717" s="82">
        <v>0.92535100000000003</v>
      </c>
      <c r="D717" s="82">
        <v>0.961337</v>
      </c>
      <c r="E717" s="82">
        <v>0.93184800000000001</v>
      </c>
      <c r="F717" s="82">
        <v>0.97286499999999998</v>
      </c>
      <c r="G717" s="82">
        <v>0.94515199999999999</v>
      </c>
      <c r="H717" s="82">
        <v>0.877834</v>
      </c>
      <c r="I717" s="82">
        <v>0.95689299999999999</v>
      </c>
      <c r="J717" s="82">
        <v>0.93182299999999996</v>
      </c>
      <c r="K717" s="82">
        <v>0.95883799999999997</v>
      </c>
    </row>
    <row r="718" spans="1:11" ht="15">
      <c r="A718" s="82">
        <v>716</v>
      </c>
      <c r="B718" s="82">
        <v>0.94039600000000001</v>
      </c>
      <c r="C718" s="82">
        <v>0.92537499999999995</v>
      </c>
      <c r="D718" s="82">
        <v>0.96133800000000003</v>
      </c>
      <c r="E718" s="82">
        <v>0.93187500000000001</v>
      </c>
      <c r="F718" s="82">
        <v>0.97287100000000004</v>
      </c>
      <c r="G718" s="82">
        <v>0.94516800000000001</v>
      </c>
      <c r="H718" s="82">
        <v>0.877857</v>
      </c>
      <c r="I718" s="82">
        <v>0.95689500000000005</v>
      </c>
      <c r="J718" s="82">
        <v>0.93183099999999996</v>
      </c>
      <c r="K718" s="82">
        <v>0.95884400000000003</v>
      </c>
    </row>
    <row r="719" spans="1:11" ht="15">
      <c r="A719" s="82">
        <v>717</v>
      </c>
      <c r="B719" s="82">
        <v>0.94040100000000004</v>
      </c>
      <c r="C719" s="82">
        <v>0.92539800000000005</v>
      </c>
      <c r="D719" s="82">
        <v>0.96133999999999997</v>
      </c>
      <c r="E719" s="82">
        <v>0.93190499999999998</v>
      </c>
      <c r="F719" s="82">
        <v>0.97287500000000005</v>
      </c>
      <c r="G719" s="82">
        <v>0.94518199999999997</v>
      </c>
      <c r="H719" s="82">
        <v>0.87788100000000002</v>
      </c>
      <c r="I719" s="82">
        <v>0.95689599999999997</v>
      </c>
      <c r="J719" s="82">
        <v>0.93183800000000006</v>
      </c>
      <c r="K719" s="82">
        <v>0.95885200000000004</v>
      </c>
    </row>
    <row r="720" spans="1:11" ht="15">
      <c r="A720" s="82">
        <v>718</v>
      </c>
      <c r="B720" s="82">
        <v>0.94040699999999999</v>
      </c>
      <c r="C720" s="82">
        <v>0.92541899999999999</v>
      </c>
      <c r="D720" s="82">
        <v>0.961341</v>
      </c>
      <c r="E720" s="82">
        <v>0.93193899999999996</v>
      </c>
      <c r="F720" s="82">
        <v>0.97287999999999997</v>
      </c>
      <c r="G720" s="82">
        <v>0.94519600000000004</v>
      </c>
      <c r="H720" s="82">
        <v>0.87790599999999996</v>
      </c>
      <c r="I720" s="82">
        <v>0.956897</v>
      </c>
      <c r="J720" s="82">
        <v>0.93184599999999995</v>
      </c>
      <c r="K720" s="82">
        <v>0.95886000000000005</v>
      </c>
    </row>
    <row r="721" spans="1:11" ht="15">
      <c r="A721" s="82">
        <v>719</v>
      </c>
      <c r="B721" s="82">
        <v>0.94041200000000003</v>
      </c>
      <c r="C721" s="82">
        <v>0.92544099999999996</v>
      </c>
      <c r="D721" s="82">
        <v>0.96134299999999995</v>
      </c>
      <c r="E721" s="82">
        <v>0.93196900000000005</v>
      </c>
      <c r="F721" s="82">
        <v>0.97288600000000003</v>
      </c>
      <c r="G721" s="82">
        <v>0.94520700000000002</v>
      </c>
      <c r="H721" s="82">
        <v>0.87792999999999999</v>
      </c>
      <c r="I721" s="82">
        <v>0.95689900000000006</v>
      </c>
      <c r="J721" s="82">
        <v>0.93185399999999996</v>
      </c>
      <c r="K721" s="82">
        <v>0.95886899999999997</v>
      </c>
    </row>
    <row r="722" spans="1:11" ht="15">
      <c r="A722" s="82">
        <v>720</v>
      </c>
      <c r="B722" s="82">
        <v>0.94041699999999995</v>
      </c>
      <c r="C722" s="82">
        <v>0.92546300000000004</v>
      </c>
      <c r="D722" s="82">
        <v>0.96134399999999998</v>
      </c>
      <c r="E722" s="82">
        <v>0.93199799999999999</v>
      </c>
      <c r="F722" s="82">
        <v>0.97289499999999995</v>
      </c>
      <c r="G722" s="82">
        <v>0.94521999999999995</v>
      </c>
      <c r="H722" s="82">
        <v>0.87795199999999995</v>
      </c>
      <c r="I722" s="82">
        <v>0.95689999999999997</v>
      </c>
      <c r="J722" s="82">
        <v>0.93186199999999997</v>
      </c>
      <c r="K722" s="82">
        <v>0.95887800000000001</v>
      </c>
    </row>
    <row r="723" spans="1:11" ht="15">
      <c r="A723" s="82">
        <v>721</v>
      </c>
      <c r="B723" s="82">
        <v>0.94042300000000001</v>
      </c>
      <c r="C723" s="82">
        <v>0.92548699999999995</v>
      </c>
      <c r="D723" s="82">
        <v>0.96134600000000003</v>
      </c>
      <c r="E723" s="82">
        <v>0.932029</v>
      </c>
      <c r="F723" s="82">
        <v>0.97291799999999995</v>
      </c>
      <c r="G723" s="82">
        <v>0.94523400000000002</v>
      </c>
      <c r="H723" s="82">
        <v>0.87797700000000001</v>
      </c>
      <c r="I723" s="82">
        <v>0.95690200000000003</v>
      </c>
      <c r="J723" s="82">
        <v>0.93187799999999998</v>
      </c>
      <c r="K723" s="82">
        <v>0.95889999999999997</v>
      </c>
    </row>
    <row r="724" spans="1:11" ht="15">
      <c r="A724" s="82">
        <v>722</v>
      </c>
      <c r="B724" s="82">
        <v>0.94042899999999996</v>
      </c>
      <c r="C724" s="82">
        <v>0.92550699999999997</v>
      </c>
      <c r="D724" s="82">
        <v>0.96134699999999995</v>
      </c>
      <c r="E724" s="82">
        <v>0.93205899999999997</v>
      </c>
      <c r="F724" s="82">
        <v>0.97292999999999996</v>
      </c>
      <c r="G724" s="82">
        <v>0.94524900000000001</v>
      </c>
      <c r="H724" s="82">
        <v>0.878</v>
      </c>
      <c r="I724" s="82">
        <v>0.95690299999999995</v>
      </c>
      <c r="J724" s="82">
        <v>0.93188599999999999</v>
      </c>
      <c r="K724" s="82">
        <v>0.95891199999999999</v>
      </c>
    </row>
    <row r="725" spans="1:11" ht="15">
      <c r="A725" s="82">
        <v>723</v>
      </c>
      <c r="B725" s="82">
        <v>0.94043500000000002</v>
      </c>
      <c r="C725" s="82">
        <v>0.92552400000000001</v>
      </c>
      <c r="D725" s="82">
        <v>0.96134799999999998</v>
      </c>
      <c r="E725" s="82">
        <v>0.93208800000000003</v>
      </c>
      <c r="F725" s="82">
        <v>0.97293799999999997</v>
      </c>
      <c r="G725" s="82">
        <v>0.94526399999999999</v>
      </c>
      <c r="H725" s="82">
        <v>0.87802199999999997</v>
      </c>
      <c r="I725" s="82">
        <v>0.95690500000000001</v>
      </c>
      <c r="J725" s="82">
        <v>0.931894</v>
      </c>
      <c r="K725" s="82">
        <v>0.95891999999999999</v>
      </c>
    </row>
    <row r="726" spans="1:11" ht="15">
      <c r="A726" s="82">
        <v>724</v>
      </c>
      <c r="B726" s="82">
        <v>0.94044099999999997</v>
      </c>
      <c r="C726" s="82">
        <v>0.92554599999999998</v>
      </c>
      <c r="D726" s="82">
        <v>0.96135000000000004</v>
      </c>
      <c r="E726" s="82">
        <v>0.93211599999999994</v>
      </c>
      <c r="F726" s="82">
        <v>0.972943</v>
      </c>
      <c r="G726" s="82">
        <v>0.94528100000000004</v>
      </c>
      <c r="H726" s="82">
        <v>0.87804700000000002</v>
      </c>
      <c r="I726" s="82">
        <v>0.95690600000000003</v>
      </c>
      <c r="J726" s="82">
        <v>0.93190300000000004</v>
      </c>
      <c r="K726" s="82">
        <v>0.958928</v>
      </c>
    </row>
    <row r="727" spans="1:11" ht="15">
      <c r="A727" s="82">
        <v>725</v>
      </c>
      <c r="B727" s="82">
        <v>0.94044700000000003</v>
      </c>
      <c r="C727" s="82">
        <v>0.92557</v>
      </c>
      <c r="D727" s="82">
        <v>0.96135099999999996</v>
      </c>
      <c r="E727" s="82">
        <v>0.93214699999999995</v>
      </c>
      <c r="F727" s="82">
        <v>0.97294800000000004</v>
      </c>
      <c r="G727" s="82">
        <v>0.94529600000000003</v>
      </c>
      <c r="H727" s="82">
        <v>0.87807199999999996</v>
      </c>
      <c r="I727" s="82">
        <v>0.95690799999999998</v>
      </c>
      <c r="J727" s="82">
        <v>0.93191000000000002</v>
      </c>
      <c r="K727" s="82">
        <v>0.95893499999999998</v>
      </c>
    </row>
    <row r="728" spans="1:11" ht="15">
      <c r="A728" s="82">
        <v>726</v>
      </c>
      <c r="B728" s="82">
        <v>0.94045299999999998</v>
      </c>
      <c r="C728" s="82">
        <v>0.92558799999999997</v>
      </c>
      <c r="D728" s="82">
        <v>0.96135199999999998</v>
      </c>
      <c r="E728" s="82">
        <v>0.93217499999999998</v>
      </c>
      <c r="F728" s="82">
        <v>0.97295299999999996</v>
      </c>
      <c r="G728" s="82">
        <v>0.94530999999999998</v>
      </c>
      <c r="H728" s="82">
        <v>0.87809899999999996</v>
      </c>
      <c r="I728" s="82">
        <v>0.95690900000000001</v>
      </c>
      <c r="J728" s="82">
        <v>0.93191900000000005</v>
      </c>
      <c r="K728" s="82">
        <v>0.95894299999999999</v>
      </c>
    </row>
    <row r="729" spans="1:11" ht="15">
      <c r="A729" s="82">
        <v>727</v>
      </c>
      <c r="B729" s="82">
        <v>0.94045800000000002</v>
      </c>
      <c r="C729" s="82">
        <v>0.92560699999999996</v>
      </c>
      <c r="D729" s="82">
        <v>0.96135400000000004</v>
      </c>
      <c r="E729" s="82">
        <v>0.93220499999999995</v>
      </c>
      <c r="F729" s="82">
        <v>0.97295900000000002</v>
      </c>
      <c r="G729" s="82">
        <v>0.94532400000000005</v>
      </c>
      <c r="H729" s="82">
        <v>0.87812800000000002</v>
      </c>
      <c r="I729" s="82">
        <v>0.95691099999999996</v>
      </c>
      <c r="J729" s="82">
        <v>0.93192699999999995</v>
      </c>
      <c r="K729" s="82">
        <v>0.95894900000000005</v>
      </c>
    </row>
    <row r="730" spans="1:11" ht="15">
      <c r="A730" s="82">
        <v>728</v>
      </c>
      <c r="B730" s="82">
        <v>0.94046399999999997</v>
      </c>
      <c r="C730" s="82">
        <v>0.92562500000000003</v>
      </c>
      <c r="D730" s="82">
        <v>0.96135499999999996</v>
      </c>
      <c r="E730" s="82">
        <v>0.93223100000000003</v>
      </c>
      <c r="F730" s="82">
        <v>0.97296800000000006</v>
      </c>
      <c r="G730" s="82">
        <v>0.94533800000000001</v>
      </c>
      <c r="H730" s="82">
        <v>0.87815200000000004</v>
      </c>
      <c r="I730" s="82">
        <v>0.95691199999999998</v>
      </c>
      <c r="J730" s="82">
        <v>0.93193499999999996</v>
      </c>
      <c r="K730" s="82">
        <v>0.95895799999999998</v>
      </c>
    </row>
    <row r="731" spans="1:11" ht="15">
      <c r="A731" s="82">
        <v>729</v>
      </c>
      <c r="B731" s="82">
        <v>0.94046799999999997</v>
      </c>
      <c r="C731" s="82">
        <v>0.92564500000000005</v>
      </c>
      <c r="D731" s="82">
        <v>0.96135599999999999</v>
      </c>
      <c r="E731" s="82">
        <v>0.93225999999999998</v>
      </c>
      <c r="F731" s="82">
        <v>0.97298799999999996</v>
      </c>
      <c r="G731" s="82">
        <v>0.94535000000000002</v>
      </c>
      <c r="H731" s="82">
        <v>0.87818099999999999</v>
      </c>
      <c r="I731" s="82">
        <v>0.95691300000000001</v>
      </c>
      <c r="J731" s="82">
        <v>0.93194399999999999</v>
      </c>
      <c r="K731" s="82">
        <v>0.95896599999999999</v>
      </c>
    </row>
    <row r="732" spans="1:11" ht="15">
      <c r="A732" s="82">
        <v>730</v>
      </c>
      <c r="B732" s="82">
        <v>0.940473</v>
      </c>
      <c r="C732" s="82">
        <v>0.92566499999999996</v>
      </c>
      <c r="D732" s="82">
        <v>0.96135800000000005</v>
      </c>
      <c r="E732" s="82">
        <v>0.93228999999999995</v>
      </c>
      <c r="F732" s="82">
        <v>0.97299999999999998</v>
      </c>
      <c r="G732" s="82">
        <v>0.94536399999999998</v>
      </c>
      <c r="H732" s="82">
        <v>0.87820600000000004</v>
      </c>
      <c r="I732" s="82">
        <v>0.95691499999999996</v>
      </c>
      <c r="J732" s="82">
        <v>0.93195099999999997</v>
      </c>
      <c r="K732" s="82">
        <v>0.95897399999999999</v>
      </c>
    </row>
    <row r="733" spans="1:11" ht="15">
      <c r="A733" s="82">
        <v>731</v>
      </c>
      <c r="B733" s="82">
        <v>0.94047899999999995</v>
      </c>
      <c r="C733" s="82">
        <v>0.92568499999999998</v>
      </c>
      <c r="D733" s="82">
        <v>0.96135899999999996</v>
      </c>
      <c r="E733" s="82">
        <v>0.93232300000000001</v>
      </c>
      <c r="F733" s="82">
        <v>0.97300699999999996</v>
      </c>
      <c r="G733" s="82">
        <v>0.94537800000000005</v>
      </c>
      <c r="H733" s="82">
        <v>0.87823099999999998</v>
      </c>
      <c r="I733" s="82">
        <v>0.95691599999999999</v>
      </c>
      <c r="J733" s="82">
        <v>0.93195899999999998</v>
      </c>
      <c r="K733" s="82">
        <v>0.958982</v>
      </c>
    </row>
    <row r="734" spans="1:11" ht="15">
      <c r="A734" s="82">
        <v>732</v>
      </c>
      <c r="B734" s="82">
        <v>0.94048200000000004</v>
      </c>
      <c r="C734" s="82">
        <v>0.92570799999999998</v>
      </c>
      <c r="D734" s="82">
        <v>0.96135999999999999</v>
      </c>
      <c r="E734" s="82">
        <v>0.93235000000000001</v>
      </c>
      <c r="F734" s="82">
        <v>0.97301199999999999</v>
      </c>
      <c r="G734" s="82">
        <v>0.94539300000000004</v>
      </c>
      <c r="H734" s="82">
        <v>0.87825500000000001</v>
      </c>
      <c r="I734" s="82">
        <v>0.95691700000000002</v>
      </c>
      <c r="J734" s="82">
        <v>0.93196599999999996</v>
      </c>
      <c r="K734" s="82">
        <v>0.95899100000000004</v>
      </c>
    </row>
    <row r="735" spans="1:11" ht="15">
      <c r="A735" s="82">
        <v>733</v>
      </c>
      <c r="B735" s="82">
        <v>0.94048799999999999</v>
      </c>
      <c r="C735" s="82">
        <v>0.92573499999999997</v>
      </c>
      <c r="D735" s="82">
        <v>0.96136100000000002</v>
      </c>
      <c r="E735" s="82">
        <v>0.93237700000000001</v>
      </c>
      <c r="F735" s="82">
        <v>0.97301700000000002</v>
      </c>
      <c r="G735" s="82">
        <v>0.94540800000000003</v>
      </c>
      <c r="H735" s="82">
        <v>0.87828099999999998</v>
      </c>
      <c r="I735" s="82">
        <v>0.95691899999999996</v>
      </c>
      <c r="J735" s="82">
        <v>0.93197399999999997</v>
      </c>
      <c r="K735" s="82">
        <v>0.95899900000000005</v>
      </c>
    </row>
    <row r="736" spans="1:11" ht="15">
      <c r="A736" s="82">
        <v>734</v>
      </c>
      <c r="B736" s="82">
        <v>0.94049400000000005</v>
      </c>
      <c r="C736" s="82">
        <v>0.92575499999999999</v>
      </c>
      <c r="D736" s="82">
        <v>0.96136299999999997</v>
      </c>
      <c r="E736" s="82">
        <v>0.93240400000000001</v>
      </c>
      <c r="F736" s="82">
        <v>0.97302200000000005</v>
      </c>
      <c r="G736" s="82">
        <v>0.94542499999999996</v>
      </c>
      <c r="H736" s="82">
        <v>0.87830699999999995</v>
      </c>
      <c r="I736" s="82">
        <v>0.95691999999999999</v>
      </c>
      <c r="J736" s="82">
        <v>0.93198099999999995</v>
      </c>
      <c r="K736" s="82">
        <v>0.959009</v>
      </c>
    </row>
    <row r="737" spans="1:11" ht="15">
      <c r="A737" s="82">
        <v>735</v>
      </c>
      <c r="B737" s="82">
        <v>0.94049899999999997</v>
      </c>
      <c r="C737" s="82">
        <v>0.92577500000000001</v>
      </c>
      <c r="D737" s="82">
        <v>0.961364</v>
      </c>
      <c r="E737" s="82">
        <v>0.93243399999999999</v>
      </c>
      <c r="F737" s="82">
        <v>0.973028</v>
      </c>
      <c r="G737" s="82">
        <v>0.945442</v>
      </c>
      <c r="H737" s="82">
        <v>0.87833499999999998</v>
      </c>
      <c r="I737" s="82">
        <v>0.95692100000000002</v>
      </c>
      <c r="J737" s="82">
        <v>0.93198899999999996</v>
      </c>
      <c r="K737" s="82">
        <v>0.95901599999999998</v>
      </c>
    </row>
    <row r="738" spans="1:11" ht="15">
      <c r="A738" s="82">
        <v>736</v>
      </c>
      <c r="B738" s="82">
        <v>0.94050500000000004</v>
      </c>
      <c r="C738" s="82">
        <v>0.92579400000000001</v>
      </c>
      <c r="D738" s="82">
        <v>0.96136500000000003</v>
      </c>
      <c r="E738" s="82">
        <v>0.93245999999999996</v>
      </c>
      <c r="F738" s="82">
        <v>0.97303700000000004</v>
      </c>
      <c r="G738" s="82">
        <v>0.94545699999999999</v>
      </c>
      <c r="H738" s="82">
        <v>0.878359</v>
      </c>
      <c r="I738" s="82">
        <v>0.95692299999999997</v>
      </c>
      <c r="J738" s="82">
        <v>0.93199600000000005</v>
      </c>
      <c r="K738" s="82">
        <v>0.95902299999999996</v>
      </c>
    </row>
    <row r="739" spans="1:11" ht="15">
      <c r="A739" s="82">
        <v>737</v>
      </c>
      <c r="B739" s="82">
        <v>0.94051099999999999</v>
      </c>
      <c r="C739" s="82">
        <v>0.92581400000000003</v>
      </c>
      <c r="D739" s="82">
        <v>0.96136600000000005</v>
      </c>
      <c r="E739" s="82">
        <v>0.93248600000000004</v>
      </c>
      <c r="F739" s="82">
        <v>0.97305799999999998</v>
      </c>
      <c r="G739" s="82">
        <v>0.94547099999999995</v>
      </c>
      <c r="H739" s="82">
        <v>0.87838499999999997</v>
      </c>
      <c r="I739" s="82">
        <v>0.956924</v>
      </c>
      <c r="J739" s="82">
        <v>0.93201199999999995</v>
      </c>
      <c r="K739" s="82">
        <v>0.95904599999999995</v>
      </c>
    </row>
    <row r="740" spans="1:11" ht="15">
      <c r="A740" s="82">
        <v>738</v>
      </c>
      <c r="B740" s="82">
        <v>0.94051600000000002</v>
      </c>
      <c r="C740" s="82">
        <v>0.92583700000000002</v>
      </c>
      <c r="D740" s="82">
        <v>0.961368</v>
      </c>
      <c r="E740" s="82">
        <v>0.93250999999999995</v>
      </c>
      <c r="F740" s="82">
        <v>0.97306999999999999</v>
      </c>
      <c r="G740" s="82">
        <v>0.94548699999999997</v>
      </c>
      <c r="H740" s="82">
        <v>0.87841100000000005</v>
      </c>
      <c r="I740" s="82">
        <v>0.95692500000000003</v>
      </c>
      <c r="J740" s="82">
        <v>0.93201900000000004</v>
      </c>
      <c r="K740" s="82">
        <v>0.95905399999999996</v>
      </c>
    </row>
    <row r="741" spans="1:11" ht="15">
      <c r="A741" s="82">
        <v>739</v>
      </c>
      <c r="B741" s="82">
        <v>0.94052100000000005</v>
      </c>
      <c r="C741" s="82">
        <v>0.92586299999999999</v>
      </c>
      <c r="D741" s="82">
        <v>0.96136900000000003</v>
      </c>
      <c r="E741" s="82">
        <v>0.932535</v>
      </c>
      <c r="F741" s="82">
        <v>0.97307699999999997</v>
      </c>
      <c r="G741" s="82">
        <v>0.94550199999999995</v>
      </c>
      <c r="H741" s="82">
        <v>0.87843499999999997</v>
      </c>
      <c r="I741" s="82">
        <v>0.95692699999999997</v>
      </c>
      <c r="J741" s="82">
        <v>0.93202799999999997</v>
      </c>
      <c r="K741" s="82">
        <v>0.95906100000000005</v>
      </c>
    </row>
    <row r="742" spans="1:11" ht="15">
      <c r="A742" s="82">
        <v>740</v>
      </c>
      <c r="B742" s="82">
        <v>0.94052599999999997</v>
      </c>
      <c r="C742" s="82">
        <v>0.92588499999999996</v>
      </c>
      <c r="D742" s="82">
        <v>0.96137099999999998</v>
      </c>
      <c r="E742" s="82">
        <v>0.93256300000000003</v>
      </c>
      <c r="F742" s="82">
        <v>0.973082</v>
      </c>
      <c r="G742" s="82">
        <v>0.94551700000000005</v>
      </c>
      <c r="H742" s="82">
        <v>0.87846100000000005</v>
      </c>
      <c r="I742" s="82">
        <v>0.956928</v>
      </c>
      <c r="J742" s="82">
        <v>0.93203599999999998</v>
      </c>
      <c r="K742" s="82">
        <v>0.95906999999999998</v>
      </c>
    </row>
    <row r="743" spans="1:11" ht="15">
      <c r="A743" s="82">
        <v>741</v>
      </c>
      <c r="B743" s="82">
        <v>0.94053200000000003</v>
      </c>
      <c r="C743" s="82">
        <v>0.92590700000000004</v>
      </c>
      <c r="D743" s="82">
        <v>0.961372</v>
      </c>
      <c r="E743" s="82">
        <v>0.93258799999999997</v>
      </c>
      <c r="F743" s="82">
        <v>0.97308700000000004</v>
      </c>
      <c r="G743" s="82">
        <v>0.94553299999999996</v>
      </c>
      <c r="H743" s="82">
        <v>0.87848800000000005</v>
      </c>
      <c r="I743" s="82">
        <v>0.95692900000000003</v>
      </c>
      <c r="J743" s="82">
        <v>0.93204299999999995</v>
      </c>
      <c r="K743" s="82">
        <v>0.95907699999999996</v>
      </c>
    </row>
    <row r="744" spans="1:11" ht="15">
      <c r="A744" s="82">
        <v>742</v>
      </c>
      <c r="B744" s="82">
        <v>0.94053799999999999</v>
      </c>
      <c r="C744" s="82">
        <v>0.92592099999999999</v>
      </c>
      <c r="D744" s="82">
        <v>0.96137300000000003</v>
      </c>
      <c r="E744" s="82">
        <v>0.93261000000000005</v>
      </c>
      <c r="F744" s="82">
        <v>0.97309100000000004</v>
      </c>
      <c r="G744" s="82">
        <v>0.945546</v>
      </c>
      <c r="H744" s="82">
        <v>0.87851299999999999</v>
      </c>
      <c r="I744" s="82">
        <v>0.95693099999999998</v>
      </c>
      <c r="J744" s="82">
        <v>0.93205000000000005</v>
      </c>
      <c r="K744" s="82">
        <v>0.95908499999999997</v>
      </c>
    </row>
    <row r="745" spans="1:11" ht="15">
      <c r="A745" s="82">
        <v>743</v>
      </c>
      <c r="B745" s="82">
        <v>0.94054400000000005</v>
      </c>
      <c r="C745" s="82">
        <v>0.92593700000000001</v>
      </c>
      <c r="D745" s="82">
        <v>0.96137499999999998</v>
      </c>
      <c r="E745" s="82">
        <v>0.93263700000000005</v>
      </c>
      <c r="F745" s="82">
        <v>0.97309699999999999</v>
      </c>
      <c r="G745" s="82">
        <v>0.94556200000000001</v>
      </c>
      <c r="H745" s="82">
        <v>0.87853700000000001</v>
      </c>
      <c r="I745" s="82">
        <v>0.956932</v>
      </c>
      <c r="J745" s="82">
        <v>0.93205700000000002</v>
      </c>
      <c r="K745" s="82">
        <v>0.95909299999999997</v>
      </c>
    </row>
    <row r="746" spans="1:11" ht="15">
      <c r="A746" s="82">
        <v>744</v>
      </c>
      <c r="B746" s="82">
        <v>0.94054800000000005</v>
      </c>
      <c r="C746" s="82">
        <v>0.92595400000000005</v>
      </c>
      <c r="D746" s="82">
        <v>0.96137600000000001</v>
      </c>
      <c r="E746" s="82">
        <v>0.93266499999999997</v>
      </c>
      <c r="F746" s="82">
        <v>0.97310600000000003</v>
      </c>
      <c r="G746" s="82">
        <v>0.945577</v>
      </c>
      <c r="H746" s="82">
        <v>0.87855799999999995</v>
      </c>
      <c r="I746" s="82">
        <v>0.95693399999999995</v>
      </c>
      <c r="J746" s="82">
        <v>0.93206500000000003</v>
      </c>
      <c r="K746" s="82">
        <v>0.95910200000000001</v>
      </c>
    </row>
    <row r="747" spans="1:11" ht="15">
      <c r="A747" s="82">
        <v>745</v>
      </c>
      <c r="B747" s="82">
        <v>0.940554</v>
      </c>
      <c r="C747" s="82">
        <v>0.92597099999999999</v>
      </c>
      <c r="D747" s="82">
        <v>0.96137799999999995</v>
      </c>
      <c r="E747" s="82">
        <v>0.93269299999999999</v>
      </c>
      <c r="F747" s="82">
        <v>0.97312500000000002</v>
      </c>
      <c r="G747" s="82">
        <v>0.94558799999999998</v>
      </c>
      <c r="H747" s="82">
        <v>0.87858400000000003</v>
      </c>
      <c r="I747" s="82">
        <v>0.95693499999999998</v>
      </c>
      <c r="J747" s="82">
        <v>0.93207200000000001</v>
      </c>
      <c r="K747" s="82">
        <v>0.95910899999999999</v>
      </c>
    </row>
    <row r="748" spans="1:11" ht="15">
      <c r="A748" s="82">
        <v>746</v>
      </c>
      <c r="B748" s="82">
        <v>0.94055900000000003</v>
      </c>
      <c r="C748" s="82">
        <v>0.92599100000000001</v>
      </c>
      <c r="D748" s="82">
        <v>0.96137899999999998</v>
      </c>
      <c r="E748" s="82">
        <v>0.93271700000000002</v>
      </c>
      <c r="F748" s="82">
        <v>0.973136</v>
      </c>
      <c r="G748" s="82">
        <v>0.94560299999999997</v>
      </c>
      <c r="H748" s="82">
        <v>0.87860700000000003</v>
      </c>
      <c r="I748" s="82">
        <v>0.95693600000000001</v>
      </c>
      <c r="J748" s="82">
        <v>0.93208000000000002</v>
      </c>
      <c r="K748" s="82">
        <v>0.95911800000000003</v>
      </c>
    </row>
    <row r="749" spans="1:11" ht="15">
      <c r="A749" s="82">
        <v>747</v>
      </c>
      <c r="B749" s="82">
        <v>0.94056499999999998</v>
      </c>
      <c r="C749" s="82">
        <v>0.92601100000000003</v>
      </c>
      <c r="D749" s="82">
        <v>0.96138000000000001</v>
      </c>
      <c r="E749" s="82">
        <v>0.93274100000000004</v>
      </c>
      <c r="F749" s="82">
        <v>0.97314299999999998</v>
      </c>
      <c r="G749" s="82">
        <v>0.94561600000000001</v>
      </c>
      <c r="H749" s="82">
        <v>0.87863400000000003</v>
      </c>
      <c r="I749" s="82">
        <v>0.95693799999999996</v>
      </c>
      <c r="J749" s="82">
        <v>0.93208599999999997</v>
      </c>
      <c r="K749" s="82">
        <v>0.95912600000000003</v>
      </c>
    </row>
    <row r="750" spans="1:11" ht="15">
      <c r="A750" s="82">
        <v>748</v>
      </c>
      <c r="B750" s="82">
        <v>0.94057100000000005</v>
      </c>
      <c r="C750" s="82">
        <v>0.92603400000000002</v>
      </c>
      <c r="D750" s="82">
        <v>0.96138100000000004</v>
      </c>
      <c r="E750" s="82">
        <v>0.93276400000000004</v>
      </c>
      <c r="F750" s="82">
        <v>0.97314900000000004</v>
      </c>
      <c r="G750" s="82">
        <v>0.945635</v>
      </c>
      <c r="H750" s="82">
        <v>0.87866</v>
      </c>
      <c r="I750" s="82">
        <v>0.95693899999999998</v>
      </c>
      <c r="J750" s="82">
        <v>0.93209299999999995</v>
      </c>
      <c r="K750" s="82">
        <v>0.95913400000000004</v>
      </c>
    </row>
    <row r="751" spans="1:11" ht="15">
      <c r="A751" s="82">
        <v>749</v>
      </c>
      <c r="B751" s="82">
        <v>0.94057800000000003</v>
      </c>
      <c r="C751" s="82">
        <v>0.92605300000000002</v>
      </c>
      <c r="D751" s="82">
        <v>0.96138199999999996</v>
      </c>
      <c r="E751" s="82">
        <v>0.932786</v>
      </c>
      <c r="F751" s="82">
        <v>0.97315300000000005</v>
      </c>
      <c r="G751" s="82">
        <v>0.94564999999999999</v>
      </c>
      <c r="H751" s="82">
        <v>0.87868299999999999</v>
      </c>
      <c r="I751" s="82">
        <v>0.95694100000000004</v>
      </c>
      <c r="J751" s="82">
        <v>0.93210000000000004</v>
      </c>
      <c r="K751" s="82">
        <v>0.95914100000000002</v>
      </c>
    </row>
    <row r="752" spans="1:11" ht="15">
      <c r="A752" s="82">
        <v>750</v>
      </c>
      <c r="B752" s="82">
        <v>0.94058399999999998</v>
      </c>
      <c r="C752" s="82">
        <v>0.92607200000000001</v>
      </c>
      <c r="D752" s="82">
        <v>0.96138400000000002</v>
      </c>
      <c r="E752" s="82">
        <v>0.932805</v>
      </c>
      <c r="F752" s="82">
        <v>0.97315799999999997</v>
      </c>
      <c r="G752" s="82">
        <v>0.94566099999999997</v>
      </c>
      <c r="H752" s="82">
        <v>0.87870700000000002</v>
      </c>
      <c r="I752" s="82">
        <v>0.95694199999999996</v>
      </c>
      <c r="J752" s="82">
        <v>0.93210899999999997</v>
      </c>
      <c r="K752" s="82">
        <v>0.95914999999999995</v>
      </c>
    </row>
    <row r="753" spans="1:11" ht="15">
      <c r="A753" s="82">
        <v>751</v>
      </c>
      <c r="B753" s="82">
        <v>0.94059000000000004</v>
      </c>
      <c r="C753" s="82">
        <v>0.92608900000000005</v>
      </c>
      <c r="D753" s="82">
        <v>0.96138500000000005</v>
      </c>
      <c r="E753" s="82">
        <v>0.93283099999999997</v>
      </c>
      <c r="F753" s="82">
        <v>0.973163</v>
      </c>
      <c r="G753" s="82">
        <v>0.94567599999999996</v>
      </c>
      <c r="H753" s="82">
        <v>0.87873000000000001</v>
      </c>
      <c r="I753" s="82">
        <v>0.95694299999999999</v>
      </c>
      <c r="J753" s="82">
        <v>0.93211599999999994</v>
      </c>
      <c r="K753" s="82">
        <v>0.95915700000000004</v>
      </c>
    </row>
    <row r="754" spans="1:11" ht="15">
      <c r="A754" s="82">
        <v>752</v>
      </c>
      <c r="B754" s="82">
        <v>0.94059499999999996</v>
      </c>
      <c r="C754" s="82">
        <v>0.92610499999999996</v>
      </c>
      <c r="D754" s="82">
        <v>0.96138599999999996</v>
      </c>
      <c r="E754" s="82">
        <v>0.93285300000000004</v>
      </c>
      <c r="F754" s="82">
        <v>0.97317200000000004</v>
      </c>
      <c r="G754" s="82">
        <v>0.94569199999999998</v>
      </c>
      <c r="H754" s="82">
        <v>0.87875599999999998</v>
      </c>
      <c r="I754" s="82">
        <v>0.95694400000000002</v>
      </c>
      <c r="J754" s="82">
        <v>0.93212200000000001</v>
      </c>
      <c r="K754" s="82">
        <v>0.95916400000000002</v>
      </c>
    </row>
    <row r="755" spans="1:11" ht="15">
      <c r="A755" s="82">
        <v>753</v>
      </c>
      <c r="B755" s="82">
        <v>0.94060100000000002</v>
      </c>
      <c r="C755" s="82">
        <v>0.92612700000000003</v>
      </c>
      <c r="D755" s="82">
        <v>0.96138699999999999</v>
      </c>
      <c r="E755" s="82">
        <v>0.93287600000000004</v>
      </c>
      <c r="F755" s="82">
        <v>0.97319199999999995</v>
      </c>
      <c r="G755" s="82">
        <v>0.94570600000000005</v>
      </c>
      <c r="H755" s="82">
        <v>0.87878100000000003</v>
      </c>
      <c r="I755" s="82">
        <v>0.95694599999999996</v>
      </c>
      <c r="J755" s="82">
        <v>0.93213599999999996</v>
      </c>
      <c r="K755" s="82">
        <v>0.95918099999999995</v>
      </c>
    </row>
    <row r="756" spans="1:11" ht="15">
      <c r="A756" s="82">
        <v>754</v>
      </c>
      <c r="B756" s="82">
        <v>0.94060600000000005</v>
      </c>
      <c r="C756" s="82">
        <v>0.92614200000000002</v>
      </c>
      <c r="D756" s="82">
        <v>0.96138900000000005</v>
      </c>
      <c r="E756" s="82">
        <v>0.93289900000000003</v>
      </c>
      <c r="F756" s="82">
        <v>0.97320399999999996</v>
      </c>
      <c r="G756" s="82">
        <v>0.94571899999999998</v>
      </c>
      <c r="H756" s="82">
        <v>0.878807</v>
      </c>
      <c r="I756" s="82">
        <v>0.95694699999999999</v>
      </c>
      <c r="J756" s="82">
        <v>0.93214399999999997</v>
      </c>
      <c r="K756" s="82">
        <v>0.95918800000000004</v>
      </c>
    </row>
    <row r="757" spans="1:11" ht="15">
      <c r="A757" s="82">
        <v>755</v>
      </c>
      <c r="B757" s="82">
        <v>0.94061099999999997</v>
      </c>
      <c r="C757" s="82">
        <v>0.92616100000000001</v>
      </c>
      <c r="D757" s="82">
        <v>0.96138999999999997</v>
      </c>
      <c r="E757" s="82">
        <v>0.93292399999999998</v>
      </c>
      <c r="F757" s="82">
        <v>0.97321100000000005</v>
      </c>
      <c r="G757" s="82">
        <v>0.94573399999999996</v>
      </c>
      <c r="H757" s="82">
        <v>0.87883</v>
      </c>
      <c r="I757" s="82">
        <v>0.95694900000000005</v>
      </c>
      <c r="J757" s="82">
        <v>0.93215199999999998</v>
      </c>
      <c r="K757" s="82">
        <v>0.95919600000000005</v>
      </c>
    </row>
    <row r="758" spans="1:11" ht="15">
      <c r="A758" s="82">
        <v>756</v>
      </c>
      <c r="B758" s="82">
        <v>0.94061600000000001</v>
      </c>
      <c r="C758" s="82">
        <v>0.92617899999999997</v>
      </c>
      <c r="D758" s="82">
        <v>0.96139200000000002</v>
      </c>
      <c r="E758" s="82">
        <v>0.932948</v>
      </c>
      <c r="F758" s="82">
        <v>0.97321599999999997</v>
      </c>
      <c r="G758" s="82">
        <v>0.94574599999999998</v>
      </c>
      <c r="H758" s="82">
        <v>0.87885199999999997</v>
      </c>
      <c r="I758" s="82">
        <v>0.95694999999999997</v>
      </c>
      <c r="J758" s="82">
        <v>0.93215800000000004</v>
      </c>
      <c r="K758" s="82">
        <v>0.95920399999999995</v>
      </c>
    </row>
    <row r="759" spans="1:11" ht="15">
      <c r="A759" s="82">
        <v>757</v>
      </c>
      <c r="B759" s="82">
        <v>0.94062000000000001</v>
      </c>
      <c r="C759" s="82">
        <v>0.92619799999999997</v>
      </c>
      <c r="D759" s="82">
        <v>0.96139300000000005</v>
      </c>
      <c r="E759" s="82">
        <v>0.93296900000000005</v>
      </c>
      <c r="F759" s="82">
        <v>0.973221</v>
      </c>
      <c r="G759" s="82">
        <v>0.94575699999999996</v>
      </c>
      <c r="H759" s="82">
        <v>0.87887499999999996</v>
      </c>
      <c r="I759" s="82">
        <v>0.956951</v>
      </c>
      <c r="J759" s="82">
        <v>0.93216399999999999</v>
      </c>
      <c r="K759" s="82">
        <v>0.95921199999999995</v>
      </c>
    </row>
    <row r="760" spans="1:11" ht="15">
      <c r="A760" s="82">
        <v>758</v>
      </c>
      <c r="B760" s="82">
        <v>0.94062599999999996</v>
      </c>
      <c r="C760" s="82">
        <v>0.92621699999999996</v>
      </c>
      <c r="D760" s="82">
        <v>0.96139399999999997</v>
      </c>
      <c r="E760" s="82">
        <v>0.93299299999999996</v>
      </c>
      <c r="F760" s="82">
        <v>0.97322500000000001</v>
      </c>
      <c r="G760" s="82">
        <v>0.94577100000000003</v>
      </c>
      <c r="H760" s="82">
        <v>0.87889700000000004</v>
      </c>
      <c r="I760" s="82">
        <v>0.95695300000000005</v>
      </c>
      <c r="J760" s="82">
        <v>0.932172</v>
      </c>
      <c r="K760" s="82">
        <v>0.95921999999999996</v>
      </c>
    </row>
    <row r="761" spans="1:11" ht="15">
      <c r="A761" s="82">
        <v>759</v>
      </c>
      <c r="B761" s="82">
        <v>0.94063300000000005</v>
      </c>
      <c r="C761" s="82">
        <v>0.92623699999999998</v>
      </c>
      <c r="D761" s="82">
        <v>0.961395</v>
      </c>
      <c r="E761" s="82">
        <v>0.93301400000000001</v>
      </c>
      <c r="F761" s="82">
        <v>0.97323099999999996</v>
      </c>
      <c r="G761" s="82">
        <v>0.94578899999999999</v>
      </c>
      <c r="H761" s="82">
        <v>0.87891900000000001</v>
      </c>
      <c r="I761" s="82">
        <v>0.95695399999999997</v>
      </c>
      <c r="J761" s="82">
        <v>0.93217899999999998</v>
      </c>
      <c r="K761" s="82">
        <v>0.95922700000000005</v>
      </c>
    </row>
    <row r="762" spans="1:11" ht="15">
      <c r="A762" s="82">
        <v>760</v>
      </c>
      <c r="B762" s="82">
        <v>0.94063699999999995</v>
      </c>
      <c r="C762" s="82">
        <v>0.92625999999999997</v>
      </c>
      <c r="D762" s="82">
        <v>0.96139699999999995</v>
      </c>
      <c r="E762" s="82">
        <v>0.93303599999999998</v>
      </c>
      <c r="F762" s="82">
        <v>0.97323999999999999</v>
      </c>
      <c r="G762" s="82">
        <v>0.94580600000000004</v>
      </c>
      <c r="H762" s="82">
        <v>0.87894600000000001</v>
      </c>
      <c r="I762" s="82">
        <v>0.956955</v>
      </c>
      <c r="J762" s="82">
        <v>0.93218599999999996</v>
      </c>
      <c r="K762" s="82">
        <v>0.95923499999999995</v>
      </c>
    </row>
    <row r="763" spans="1:11" ht="15">
      <c r="A763" s="82">
        <v>761</v>
      </c>
      <c r="B763" s="82">
        <v>0.94064099999999995</v>
      </c>
      <c r="C763" s="82">
        <v>0.92627700000000002</v>
      </c>
      <c r="D763" s="82">
        <v>0.96139799999999997</v>
      </c>
      <c r="E763" s="82">
        <v>0.933056</v>
      </c>
      <c r="F763" s="82">
        <v>0.97325799999999996</v>
      </c>
      <c r="G763" s="82">
        <v>0.94581599999999999</v>
      </c>
      <c r="H763" s="82">
        <v>0.87897000000000003</v>
      </c>
      <c r="I763" s="82">
        <v>0.95695600000000003</v>
      </c>
      <c r="J763" s="82">
        <v>0.93219399999999997</v>
      </c>
      <c r="K763" s="82">
        <v>0.95924299999999996</v>
      </c>
    </row>
    <row r="764" spans="1:11" ht="15">
      <c r="A764" s="82">
        <v>762</v>
      </c>
      <c r="B764" s="82">
        <v>0.94064599999999998</v>
      </c>
      <c r="C764" s="82">
        <v>0.92629899999999998</v>
      </c>
      <c r="D764" s="82">
        <v>0.961399</v>
      </c>
      <c r="E764" s="82">
        <v>0.93307899999999999</v>
      </c>
      <c r="F764" s="82">
        <v>0.97326900000000005</v>
      </c>
      <c r="G764" s="82">
        <v>0.94582699999999997</v>
      </c>
      <c r="H764" s="82">
        <v>0.87899499999999997</v>
      </c>
      <c r="I764" s="82">
        <v>0.95695799999999998</v>
      </c>
      <c r="J764" s="82">
        <v>0.93220099999999995</v>
      </c>
      <c r="K764" s="82">
        <v>0.95925000000000005</v>
      </c>
    </row>
    <row r="765" spans="1:11" ht="15">
      <c r="A765" s="82">
        <v>763</v>
      </c>
      <c r="B765" s="82">
        <v>0.94064999999999999</v>
      </c>
      <c r="C765" s="82">
        <v>0.92631300000000005</v>
      </c>
      <c r="D765" s="82">
        <v>0.96140099999999995</v>
      </c>
      <c r="E765" s="82">
        <v>0.93309900000000001</v>
      </c>
      <c r="F765" s="82">
        <v>0.97327600000000003</v>
      </c>
      <c r="G765" s="82">
        <v>0.94584299999999999</v>
      </c>
      <c r="H765" s="82">
        <v>0.87901600000000002</v>
      </c>
      <c r="I765" s="82">
        <v>0.956959</v>
      </c>
      <c r="J765" s="82">
        <v>0.93220800000000004</v>
      </c>
      <c r="K765" s="82">
        <v>0.95925700000000003</v>
      </c>
    </row>
    <row r="766" spans="1:11" ht="15">
      <c r="A766" s="82">
        <v>764</v>
      </c>
      <c r="B766" s="82">
        <v>0.94065500000000002</v>
      </c>
      <c r="C766" s="82">
        <v>0.92633500000000002</v>
      </c>
      <c r="D766" s="82">
        <v>0.96140199999999998</v>
      </c>
      <c r="E766" s="82">
        <v>0.93312099999999998</v>
      </c>
      <c r="F766" s="82">
        <v>0.97328099999999995</v>
      </c>
      <c r="G766" s="82">
        <v>0.945855</v>
      </c>
      <c r="H766" s="82">
        <v>0.87903799999999999</v>
      </c>
      <c r="I766" s="82">
        <v>0.95696000000000003</v>
      </c>
      <c r="J766" s="82">
        <v>0.93221699999999996</v>
      </c>
      <c r="K766" s="82">
        <v>0.95926500000000003</v>
      </c>
    </row>
    <row r="767" spans="1:11" ht="15">
      <c r="A767" s="82">
        <v>765</v>
      </c>
      <c r="B767" s="82">
        <v>0.94066099999999997</v>
      </c>
      <c r="C767" s="82">
        <v>0.92635299999999998</v>
      </c>
      <c r="D767" s="82">
        <v>0.96140300000000001</v>
      </c>
      <c r="E767" s="82">
        <v>0.93314399999999997</v>
      </c>
      <c r="F767" s="82">
        <v>0.97328599999999998</v>
      </c>
      <c r="G767" s="82">
        <v>0.94586800000000004</v>
      </c>
      <c r="H767" s="82">
        <v>0.87905999999999995</v>
      </c>
      <c r="I767" s="82">
        <v>0.95696099999999995</v>
      </c>
      <c r="J767" s="82">
        <v>0.932222</v>
      </c>
      <c r="K767" s="82">
        <v>0.95927200000000001</v>
      </c>
    </row>
    <row r="768" spans="1:11" ht="15">
      <c r="A768" s="82">
        <v>766</v>
      </c>
      <c r="B768" s="82">
        <v>0.94066499999999997</v>
      </c>
      <c r="C768" s="82">
        <v>0.92637400000000003</v>
      </c>
      <c r="D768" s="82">
        <v>0.96140400000000004</v>
      </c>
      <c r="E768" s="82">
        <v>0.93316600000000005</v>
      </c>
      <c r="F768" s="82">
        <v>0.97328999999999999</v>
      </c>
      <c r="G768" s="82">
        <v>0.94588499999999998</v>
      </c>
      <c r="H768" s="82">
        <v>0.87908299999999995</v>
      </c>
      <c r="I768" s="82">
        <v>0.95696300000000001</v>
      </c>
      <c r="J768" s="82">
        <v>0.93222899999999997</v>
      </c>
      <c r="K768" s="82">
        <v>0.95927799999999996</v>
      </c>
    </row>
    <row r="769" spans="1:11" ht="15">
      <c r="A769" s="82">
        <v>767</v>
      </c>
      <c r="B769" s="82">
        <v>0.94067100000000003</v>
      </c>
      <c r="C769" s="82">
        <v>0.92639099999999996</v>
      </c>
      <c r="D769" s="82">
        <v>0.96140599999999998</v>
      </c>
      <c r="E769" s="82">
        <v>0.93318599999999996</v>
      </c>
      <c r="F769" s="82">
        <v>0.97329500000000002</v>
      </c>
      <c r="G769" s="82">
        <v>0.94589699999999999</v>
      </c>
      <c r="H769" s="82">
        <v>0.87910299999999997</v>
      </c>
      <c r="I769" s="82">
        <v>0.95696400000000004</v>
      </c>
      <c r="J769" s="82">
        <v>0.93223599999999995</v>
      </c>
      <c r="K769" s="82">
        <v>0.95928500000000005</v>
      </c>
    </row>
    <row r="770" spans="1:11" ht="15">
      <c r="A770" s="82">
        <v>768</v>
      </c>
      <c r="B770" s="82">
        <v>0.94067800000000001</v>
      </c>
      <c r="C770" s="82">
        <v>0.92640500000000003</v>
      </c>
      <c r="D770" s="82">
        <v>0.96140700000000001</v>
      </c>
      <c r="E770" s="82">
        <v>0.93320599999999998</v>
      </c>
      <c r="F770" s="82">
        <v>0.97330399999999995</v>
      </c>
      <c r="G770" s="82">
        <v>0.94591099999999995</v>
      </c>
      <c r="H770" s="82">
        <v>0.87912599999999996</v>
      </c>
      <c r="I770" s="82">
        <v>0.95696499999999995</v>
      </c>
      <c r="J770" s="82">
        <v>0.93224399999999996</v>
      </c>
      <c r="K770" s="82">
        <v>0.95929200000000003</v>
      </c>
    </row>
    <row r="771" spans="1:11" ht="15">
      <c r="A771" s="82">
        <v>769</v>
      </c>
      <c r="B771" s="82">
        <v>0.94068300000000005</v>
      </c>
      <c r="C771" s="82">
        <v>0.92642899999999995</v>
      </c>
      <c r="D771" s="82">
        <v>0.96140800000000004</v>
      </c>
      <c r="E771" s="82">
        <v>0.93323</v>
      </c>
      <c r="F771" s="82">
        <v>0.97332399999999997</v>
      </c>
      <c r="G771" s="82">
        <v>0.94592600000000004</v>
      </c>
      <c r="H771" s="82">
        <v>0.87914999999999999</v>
      </c>
      <c r="I771" s="82">
        <v>0.95696700000000001</v>
      </c>
      <c r="J771" s="82">
        <v>0.93225899999999995</v>
      </c>
      <c r="K771" s="82">
        <v>0.95931</v>
      </c>
    </row>
    <row r="772" spans="1:11" ht="15">
      <c r="A772" s="82">
        <v>770</v>
      </c>
      <c r="B772" s="82">
        <v>0.940689</v>
      </c>
      <c r="C772" s="82">
        <v>0.926454</v>
      </c>
      <c r="D772" s="82">
        <v>0.96140899999999996</v>
      </c>
      <c r="E772" s="82">
        <v>0.93324700000000005</v>
      </c>
      <c r="F772" s="82">
        <v>0.97333499999999995</v>
      </c>
      <c r="G772" s="82">
        <v>0.945936</v>
      </c>
      <c r="H772" s="82">
        <v>0.87917299999999998</v>
      </c>
      <c r="I772" s="82">
        <v>0.95696800000000004</v>
      </c>
      <c r="J772" s="82">
        <v>0.93226799999999999</v>
      </c>
      <c r="K772" s="82">
        <v>0.95931599999999995</v>
      </c>
    </row>
    <row r="773" spans="1:11" ht="15">
      <c r="A773" s="82">
        <v>771</v>
      </c>
      <c r="B773" s="82">
        <v>0.940693</v>
      </c>
      <c r="C773" s="82">
        <v>0.92647199999999996</v>
      </c>
      <c r="D773" s="82">
        <v>0.96141100000000002</v>
      </c>
      <c r="E773" s="82">
        <v>0.93327199999999999</v>
      </c>
      <c r="F773" s="82">
        <v>0.97334200000000004</v>
      </c>
      <c r="G773" s="82">
        <v>0.94594800000000001</v>
      </c>
      <c r="H773" s="82">
        <v>0.87919700000000001</v>
      </c>
      <c r="I773" s="82">
        <v>0.95696999999999999</v>
      </c>
      <c r="J773" s="82">
        <v>0.93227599999999999</v>
      </c>
      <c r="K773" s="82">
        <v>0.95932399999999995</v>
      </c>
    </row>
    <row r="774" spans="1:11" ht="15">
      <c r="A774" s="82">
        <v>772</v>
      </c>
      <c r="B774" s="82">
        <v>0.94069899999999995</v>
      </c>
      <c r="C774" s="82">
        <v>0.92649199999999998</v>
      </c>
      <c r="D774" s="82">
        <v>0.96141200000000004</v>
      </c>
      <c r="E774" s="82">
        <v>0.93329600000000001</v>
      </c>
      <c r="F774" s="82">
        <v>0.97334699999999996</v>
      </c>
      <c r="G774" s="82">
        <v>0.945963</v>
      </c>
      <c r="H774" s="82">
        <v>0.87921800000000006</v>
      </c>
      <c r="I774" s="82">
        <v>0.95697100000000002</v>
      </c>
      <c r="J774" s="82">
        <v>0.93228500000000003</v>
      </c>
      <c r="K774" s="82">
        <v>0.95933299999999999</v>
      </c>
    </row>
    <row r="775" spans="1:11" ht="15">
      <c r="A775" s="82">
        <v>773</v>
      </c>
      <c r="B775" s="82">
        <v>0.94070500000000001</v>
      </c>
      <c r="C775" s="82">
        <v>0.92650900000000003</v>
      </c>
      <c r="D775" s="82">
        <v>0.96141299999999996</v>
      </c>
      <c r="E775" s="82">
        <v>0.93331600000000003</v>
      </c>
      <c r="F775" s="82">
        <v>0.97335099999999997</v>
      </c>
      <c r="G775" s="82">
        <v>0.94598000000000004</v>
      </c>
      <c r="H775" s="82">
        <v>0.87923799999999996</v>
      </c>
      <c r="I775" s="82">
        <v>0.95697200000000004</v>
      </c>
      <c r="J775" s="82">
        <v>0.93229300000000004</v>
      </c>
      <c r="K775" s="82">
        <v>0.959341</v>
      </c>
    </row>
    <row r="776" spans="1:11" ht="15">
      <c r="A776" s="82">
        <v>774</v>
      </c>
      <c r="B776" s="82">
        <v>0.94071199999999999</v>
      </c>
      <c r="C776" s="82">
        <v>0.92652999999999996</v>
      </c>
      <c r="D776" s="82">
        <v>0.96141500000000002</v>
      </c>
      <c r="E776" s="82">
        <v>0.933334</v>
      </c>
      <c r="F776" s="82">
        <v>0.97335499999999997</v>
      </c>
      <c r="G776" s="82">
        <v>0.94599699999999998</v>
      </c>
      <c r="H776" s="82">
        <v>0.87926199999999999</v>
      </c>
      <c r="I776" s="82">
        <v>0.95697299999999996</v>
      </c>
      <c r="J776" s="82">
        <v>0.93230199999999996</v>
      </c>
      <c r="K776" s="82">
        <v>0.95934699999999995</v>
      </c>
    </row>
    <row r="777" spans="1:11" ht="15">
      <c r="A777" s="82">
        <v>775</v>
      </c>
      <c r="B777" s="82">
        <v>0.940716</v>
      </c>
      <c r="C777" s="82">
        <v>0.92654899999999996</v>
      </c>
      <c r="D777" s="82">
        <v>0.96141600000000005</v>
      </c>
      <c r="E777" s="82">
        <v>0.93335500000000005</v>
      </c>
      <c r="F777" s="82">
        <v>0.97336100000000003</v>
      </c>
      <c r="G777" s="82">
        <v>0.94601100000000005</v>
      </c>
      <c r="H777" s="82">
        <v>0.87928600000000001</v>
      </c>
      <c r="I777" s="82">
        <v>0.95697500000000002</v>
      </c>
      <c r="J777" s="82">
        <v>0.93230999999999997</v>
      </c>
      <c r="K777" s="82">
        <v>0.95935499999999996</v>
      </c>
    </row>
    <row r="778" spans="1:11" ht="15">
      <c r="A778" s="82">
        <v>776</v>
      </c>
      <c r="B778" s="82">
        <v>0.94072199999999995</v>
      </c>
      <c r="C778" s="82">
        <v>0.92656499999999997</v>
      </c>
      <c r="D778" s="82">
        <v>0.96141699999999997</v>
      </c>
      <c r="E778" s="82">
        <v>0.93337700000000001</v>
      </c>
      <c r="F778" s="82">
        <v>0.97336900000000004</v>
      </c>
      <c r="G778" s="82">
        <v>0.94602200000000003</v>
      </c>
      <c r="H778" s="82">
        <v>0.87930299999999995</v>
      </c>
      <c r="I778" s="82">
        <v>0.95697600000000005</v>
      </c>
      <c r="J778" s="82">
        <v>0.93231600000000003</v>
      </c>
      <c r="K778" s="82">
        <v>0.95936299999999997</v>
      </c>
    </row>
    <row r="779" spans="1:11" ht="15">
      <c r="A779" s="82">
        <v>777</v>
      </c>
      <c r="B779" s="82">
        <v>0.94072599999999995</v>
      </c>
      <c r="C779" s="82">
        <v>0.92659000000000002</v>
      </c>
      <c r="D779" s="82">
        <v>0.96141799999999999</v>
      </c>
      <c r="E779" s="82">
        <v>0.93339899999999998</v>
      </c>
      <c r="F779" s="82">
        <v>0.973387</v>
      </c>
      <c r="G779" s="82">
        <v>0.94603700000000002</v>
      </c>
      <c r="H779" s="82">
        <v>0.87932600000000005</v>
      </c>
      <c r="I779" s="82">
        <v>0.956978</v>
      </c>
      <c r="J779" s="82">
        <v>0.93232300000000001</v>
      </c>
      <c r="K779" s="82">
        <v>0.95937300000000003</v>
      </c>
    </row>
    <row r="780" spans="1:11" ht="15">
      <c r="A780" s="82">
        <v>778</v>
      </c>
      <c r="B780" s="82">
        <v>0.94073200000000001</v>
      </c>
      <c r="C780" s="82">
        <v>0.92661199999999999</v>
      </c>
      <c r="D780" s="82">
        <v>0.96142000000000005</v>
      </c>
      <c r="E780" s="82">
        <v>0.93341799999999997</v>
      </c>
      <c r="F780" s="82">
        <v>0.97339799999999999</v>
      </c>
      <c r="G780" s="82">
        <v>0.94604900000000003</v>
      </c>
      <c r="H780" s="82">
        <v>0.87934800000000002</v>
      </c>
      <c r="I780" s="82">
        <v>0.95697900000000002</v>
      </c>
      <c r="J780" s="82">
        <v>0.93233200000000005</v>
      </c>
      <c r="K780" s="82">
        <v>0.95937899999999998</v>
      </c>
    </row>
    <row r="781" spans="1:11" ht="15">
      <c r="A781" s="82">
        <v>779</v>
      </c>
      <c r="B781" s="82">
        <v>0.94073600000000002</v>
      </c>
      <c r="C781" s="82">
        <v>0.92663300000000004</v>
      </c>
      <c r="D781" s="82">
        <v>0.96142099999999997</v>
      </c>
      <c r="E781" s="82">
        <v>0.93343799999999999</v>
      </c>
      <c r="F781" s="82">
        <v>0.97340499999999996</v>
      </c>
      <c r="G781" s="82">
        <v>0.94606299999999999</v>
      </c>
      <c r="H781" s="82">
        <v>0.87936700000000001</v>
      </c>
      <c r="I781" s="82">
        <v>0.95698000000000005</v>
      </c>
      <c r="J781" s="82">
        <v>0.93233900000000003</v>
      </c>
      <c r="K781" s="82">
        <v>0.95938699999999999</v>
      </c>
    </row>
    <row r="782" spans="1:11" ht="15">
      <c r="A782" s="82">
        <v>780</v>
      </c>
      <c r="B782" s="82">
        <v>0.940743</v>
      </c>
      <c r="C782" s="82">
        <v>0.92665399999999998</v>
      </c>
      <c r="D782" s="82">
        <v>0.961422</v>
      </c>
      <c r="E782" s="82">
        <v>0.93345900000000004</v>
      </c>
      <c r="F782" s="82">
        <v>0.97341</v>
      </c>
      <c r="G782" s="82">
        <v>0.94607799999999997</v>
      </c>
      <c r="H782" s="82">
        <v>0.87938899999999998</v>
      </c>
      <c r="I782" s="82">
        <v>0.956982</v>
      </c>
      <c r="J782" s="82">
        <v>0.93234799999999995</v>
      </c>
      <c r="K782" s="82">
        <v>0.95939399999999997</v>
      </c>
    </row>
    <row r="783" spans="1:11" ht="15">
      <c r="A783" s="82">
        <v>781</v>
      </c>
      <c r="B783" s="82">
        <v>0.94074800000000003</v>
      </c>
      <c r="C783" s="82">
        <v>0.926674</v>
      </c>
      <c r="D783" s="82">
        <v>0.96142399999999995</v>
      </c>
      <c r="E783" s="82">
        <v>0.93347800000000003</v>
      </c>
      <c r="F783" s="82">
        <v>0.973414</v>
      </c>
      <c r="G783" s="82">
        <v>0.94609200000000004</v>
      </c>
      <c r="H783" s="82">
        <v>0.87940799999999997</v>
      </c>
      <c r="I783" s="82">
        <v>0.95698300000000003</v>
      </c>
      <c r="J783" s="82">
        <v>0.93235400000000002</v>
      </c>
      <c r="K783" s="82">
        <v>0.95940300000000001</v>
      </c>
    </row>
    <row r="784" spans="1:11" ht="15">
      <c r="A784" s="82">
        <v>782</v>
      </c>
      <c r="B784" s="82">
        <v>0.94075299999999995</v>
      </c>
      <c r="C784" s="82">
        <v>0.92669199999999996</v>
      </c>
      <c r="D784" s="82">
        <v>0.96142499999999997</v>
      </c>
      <c r="E784" s="82">
        <v>0.93350100000000003</v>
      </c>
      <c r="F784" s="82">
        <v>0.97341800000000001</v>
      </c>
      <c r="G784" s="82">
        <v>0.946102</v>
      </c>
      <c r="H784" s="82">
        <v>0.87942799999999999</v>
      </c>
      <c r="I784" s="82">
        <v>0.95698399999999995</v>
      </c>
      <c r="J784" s="82">
        <v>0.932361</v>
      </c>
      <c r="K784" s="82">
        <v>0.95940999999999999</v>
      </c>
    </row>
    <row r="785" spans="1:11" ht="15">
      <c r="A785" s="82">
        <v>783</v>
      </c>
      <c r="B785" s="82">
        <v>0.94075799999999998</v>
      </c>
      <c r="C785" s="82">
        <v>0.92671000000000003</v>
      </c>
      <c r="D785" s="82">
        <v>0.961426</v>
      </c>
      <c r="E785" s="82">
        <v>0.93352000000000002</v>
      </c>
      <c r="F785" s="82">
        <v>0.97342399999999996</v>
      </c>
      <c r="G785" s="82">
        <v>0.94611800000000001</v>
      </c>
      <c r="H785" s="82">
        <v>0.87944999999999995</v>
      </c>
      <c r="I785" s="82">
        <v>0.95698499999999997</v>
      </c>
      <c r="J785" s="82">
        <v>0.93236699999999995</v>
      </c>
      <c r="K785" s="82">
        <v>0.95941799999999999</v>
      </c>
    </row>
    <row r="786" spans="1:11" ht="15">
      <c r="A786" s="82">
        <v>784</v>
      </c>
      <c r="B786" s="82">
        <v>0.94076199999999999</v>
      </c>
      <c r="C786" s="82">
        <v>0.92673099999999997</v>
      </c>
      <c r="D786" s="82">
        <v>0.96142799999999995</v>
      </c>
      <c r="E786" s="82">
        <v>0.93354199999999998</v>
      </c>
      <c r="F786" s="82">
        <v>0.97343199999999996</v>
      </c>
      <c r="G786" s="82">
        <v>0.94612700000000005</v>
      </c>
      <c r="H786" s="82">
        <v>0.879471</v>
      </c>
      <c r="I786" s="82">
        <v>0.95698700000000003</v>
      </c>
      <c r="J786" s="82">
        <v>0.93237599999999998</v>
      </c>
      <c r="K786" s="82">
        <v>0.959426</v>
      </c>
    </row>
    <row r="787" spans="1:11" ht="15">
      <c r="A787" s="82">
        <v>785</v>
      </c>
      <c r="B787" s="82">
        <v>0.94076800000000005</v>
      </c>
      <c r="C787" s="82">
        <v>0.92674800000000002</v>
      </c>
      <c r="D787" s="82">
        <v>0.96142899999999998</v>
      </c>
      <c r="E787" s="82">
        <v>0.933562</v>
      </c>
      <c r="F787" s="82">
        <v>0.97345199999999998</v>
      </c>
      <c r="G787" s="82">
        <v>0.94613999999999998</v>
      </c>
      <c r="H787" s="82">
        <v>0.87949200000000005</v>
      </c>
      <c r="I787" s="82">
        <v>0.95698799999999995</v>
      </c>
      <c r="J787" s="82">
        <v>0.932396</v>
      </c>
      <c r="K787" s="82">
        <v>0.95944300000000005</v>
      </c>
    </row>
    <row r="788" spans="1:11" ht="15">
      <c r="A788" s="82">
        <v>786</v>
      </c>
      <c r="B788" s="82">
        <v>0.94077200000000005</v>
      </c>
      <c r="C788" s="82">
        <v>0.92676499999999995</v>
      </c>
      <c r="D788" s="82">
        <v>0.96143000000000001</v>
      </c>
      <c r="E788" s="82">
        <v>0.93358300000000005</v>
      </c>
      <c r="F788" s="82">
        <v>0.97346299999999997</v>
      </c>
      <c r="G788" s="82">
        <v>0.94615300000000002</v>
      </c>
      <c r="H788" s="82">
        <v>0.87951500000000005</v>
      </c>
      <c r="I788" s="82">
        <v>0.95698899999999998</v>
      </c>
      <c r="J788" s="82">
        <v>0.93240400000000001</v>
      </c>
      <c r="K788" s="82">
        <v>0.95945100000000005</v>
      </c>
    </row>
    <row r="789" spans="1:11" ht="15">
      <c r="A789" s="82">
        <v>787</v>
      </c>
      <c r="B789" s="82">
        <v>0.94077699999999997</v>
      </c>
      <c r="C789" s="82">
        <v>0.92678499999999997</v>
      </c>
      <c r="D789" s="82">
        <v>0.96143199999999995</v>
      </c>
      <c r="E789" s="82">
        <v>0.93359599999999998</v>
      </c>
      <c r="F789" s="82">
        <v>0.97346900000000003</v>
      </c>
      <c r="G789" s="82">
        <v>0.94616699999999998</v>
      </c>
      <c r="H789" s="82">
        <v>0.87953599999999998</v>
      </c>
      <c r="I789" s="82">
        <v>0.95699100000000004</v>
      </c>
      <c r="J789" s="82">
        <v>0.93241099999999999</v>
      </c>
      <c r="K789" s="82">
        <v>0.95945800000000003</v>
      </c>
    </row>
    <row r="790" spans="1:11" ht="15">
      <c r="A790" s="82">
        <v>788</v>
      </c>
      <c r="B790" s="82">
        <v>0.94078300000000004</v>
      </c>
      <c r="C790" s="82">
        <v>0.92679900000000004</v>
      </c>
      <c r="D790" s="82">
        <v>0.96143299999999998</v>
      </c>
      <c r="E790" s="82">
        <v>0.933616</v>
      </c>
      <c r="F790" s="82">
        <v>0.97347399999999995</v>
      </c>
      <c r="G790" s="82">
        <v>0.94617700000000005</v>
      </c>
      <c r="H790" s="82">
        <v>0.87955700000000003</v>
      </c>
      <c r="I790" s="82">
        <v>0.95699199999999995</v>
      </c>
      <c r="J790" s="82">
        <v>0.93242000000000003</v>
      </c>
      <c r="K790" s="82">
        <v>0.95946699999999996</v>
      </c>
    </row>
    <row r="791" spans="1:11" ht="15">
      <c r="A791" s="82">
        <v>789</v>
      </c>
      <c r="B791" s="82">
        <v>0.94078700000000004</v>
      </c>
      <c r="C791" s="82">
        <v>0.926817</v>
      </c>
      <c r="D791" s="82">
        <v>0.96143400000000001</v>
      </c>
      <c r="E791" s="82">
        <v>0.93363700000000005</v>
      </c>
      <c r="F791" s="82">
        <v>0.97347799999999995</v>
      </c>
      <c r="G791" s="82">
        <v>0.94619200000000003</v>
      </c>
      <c r="H791" s="82">
        <v>0.87958099999999995</v>
      </c>
      <c r="I791" s="82">
        <v>0.95699400000000001</v>
      </c>
      <c r="J791" s="82">
        <v>0.93242700000000001</v>
      </c>
      <c r="K791" s="82">
        <v>0.95947400000000005</v>
      </c>
    </row>
    <row r="792" spans="1:11" ht="15">
      <c r="A792" s="82">
        <v>790</v>
      </c>
      <c r="B792" s="82">
        <v>0.94079299999999999</v>
      </c>
      <c r="C792" s="82">
        <v>0.92683899999999997</v>
      </c>
      <c r="D792" s="82">
        <v>0.96143599999999996</v>
      </c>
      <c r="E792" s="82">
        <v>0.93366000000000005</v>
      </c>
      <c r="F792" s="82">
        <v>0.97348299999999999</v>
      </c>
      <c r="G792" s="82">
        <v>0.94620400000000005</v>
      </c>
      <c r="H792" s="82">
        <v>0.87960099999999997</v>
      </c>
      <c r="I792" s="82">
        <v>0.95699500000000004</v>
      </c>
      <c r="J792" s="82">
        <v>0.93243600000000004</v>
      </c>
      <c r="K792" s="82">
        <v>0.95948100000000003</v>
      </c>
    </row>
    <row r="793" spans="1:11" ht="15">
      <c r="A793" s="82">
        <v>791</v>
      </c>
      <c r="B793" s="82">
        <v>0.94079999999999997</v>
      </c>
      <c r="C793" s="82">
        <v>0.92686100000000005</v>
      </c>
      <c r="D793" s="82">
        <v>0.96143699999999999</v>
      </c>
      <c r="E793" s="82">
        <v>0.93367900000000004</v>
      </c>
      <c r="F793" s="82">
        <v>0.97348800000000002</v>
      </c>
      <c r="G793" s="82">
        <v>0.94621699999999997</v>
      </c>
      <c r="H793" s="82">
        <v>0.87962300000000004</v>
      </c>
      <c r="I793" s="82">
        <v>0.95699599999999996</v>
      </c>
      <c r="J793" s="82">
        <v>0.93244400000000005</v>
      </c>
      <c r="K793" s="82">
        <v>0.95948900000000004</v>
      </c>
    </row>
    <row r="794" spans="1:11" ht="15">
      <c r="A794" s="82">
        <v>792</v>
      </c>
      <c r="B794" s="82">
        <v>0.940805</v>
      </c>
      <c r="C794" s="82">
        <v>0.92687600000000003</v>
      </c>
      <c r="D794" s="82">
        <v>0.96143800000000001</v>
      </c>
      <c r="E794" s="82">
        <v>0.93369999999999997</v>
      </c>
      <c r="F794" s="82">
        <v>0.97349600000000003</v>
      </c>
      <c r="G794" s="82">
        <v>0.94623000000000002</v>
      </c>
      <c r="H794" s="82">
        <v>0.87963999999999998</v>
      </c>
      <c r="I794" s="82">
        <v>0.95699699999999999</v>
      </c>
      <c r="J794" s="82">
        <v>0.93245199999999995</v>
      </c>
      <c r="K794" s="82">
        <v>0.95949700000000004</v>
      </c>
    </row>
    <row r="795" spans="1:11" ht="15">
      <c r="A795" s="82">
        <v>793</v>
      </c>
      <c r="B795" s="82">
        <v>0.94081099999999995</v>
      </c>
      <c r="C795" s="82">
        <v>0.926898</v>
      </c>
      <c r="D795" s="82">
        <v>0.96143999999999996</v>
      </c>
      <c r="E795" s="82">
        <v>0.93372200000000005</v>
      </c>
      <c r="F795" s="82">
        <v>0.97351299999999996</v>
      </c>
      <c r="G795" s="82">
        <v>0.94624200000000003</v>
      </c>
      <c r="H795" s="82">
        <v>0.87966299999999997</v>
      </c>
      <c r="I795" s="82">
        <v>0.95699900000000004</v>
      </c>
      <c r="J795" s="82">
        <v>0.93245999999999996</v>
      </c>
      <c r="K795" s="82">
        <v>0.95950400000000002</v>
      </c>
    </row>
    <row r="796" spans="1:11" ht="15">
      <c r="A796" s="82">
        <v>794</v>
      </c>
      <c r="B796" s="82">
        <v>0.94081700000000001</v>
      </c>
      <c r="C796" s="82">
        <v>0.92691500000000004</v>
      </c>
      <c r="D796" s="82">
        <v>0.96144099999999999</v>
      </c>
      <c r="E796" s="82">
        <v>0.93374299999999999</v>
      </c>
      <c r="F796" s="82">
        <v>0.97352399999999994</v>
      </c>
      <c r="G796" s="82">
        <v>0.94625000000000004</v>
      </c>
      <c r="H796" s="82">
        <v>0.87968299999999999</v>
      </c>
      <c r="I796" s="82">
        <v>0.95699999999999996</v>
      </c>
      <c r="J796" s="82">
        <v>0.93246799999999996</v>
      </c>
      <c r="K796" s="82">
        <v>0.959511</v>
      </c>
    </row>
    <row r="797" spans="1:11" ht="15">
      <c r="A797" s="82">
        <v>795</v>
      </c>
      <c r="B797" s="82">
        <v>0.94082200000000005</v>
      </c>
      <c r="C797" s="82">
        <v>0.92693199999999998</v>
      </c>
      <c r="D797" s="82">
        <v>0.96144200000000002</v>
      </c>
      <c r="E797" s="82">
        <v>0.93376400000000004</v>
      </c>
      <c r="F797" s="82">
        <v>0.97353000000000001</v>
      </c>
      <c r="G797" s="82">
        <v>0.94626299999999997</v>
      </c>
      <c r="H797" s="82">
        <v>0.87970099999999996</v>
      </c>
      <c r="I797" s="82">
        <v>0.95700200000000002</v>
      </c>
      <c r="J797" s="82">
        <v>0.93247800000000003</v>
      </c>
      <c r="K797" s="82">
        <v>0.95951600000000004</v>
      </c>
    </row>
    <row r="798" spans="1:11" ht="15">
      <c r="A798" s="82">
        <v>796</v>
      </c>
      <c r="B798" s="82">
        <v>0.94082600000000005</v>
      </c>
      <c r="C798" s="82">
        <v>0.92694900000000002</v>
      </c>
      <c r="D798" s="82">
        <v>0.96144399999999997</v>
      </c>
      <c r="E798" s="82">
        <v>0.93378099999999997</v>
      </c>
      <c r="F798" s="82">
        <v>0.97353500000000004</v>
      </c>
      <c r="G798" s="82">
        <v>0.94627499999999998</v>
      </c>
      <c r="H798" s="82">
        <v>0.87972399999999995</v>
      </c>
      <c r="I798" s="82">
        <v>0.95700300000000005</v>
      </c>
      <c r="J798" s="82">
        <v>0.93248600000000004</v>
      </c>
      <c r="K798" s="82">
        <v>0.95952300000000001</v>
      </c>
    </row>
    <row r="799" spans="1:11" ht="15">
      <c r="A799" s="82">
        <v>797</v>
      </c>
      <c r="B799" s="82">
        <v>0.94083099999999997</v>
      </c>
      <c r="C799" s="82">
        <v>0.92697099999999999</v>
      </c>
      <c r="D799" s="82">
        <v>0.96144499999999999</v>
      </c>
      <c r="E799" s="82">
        <v>0.93379999999999996</v>
      </c>
      <c r="F799" s="82">
        <v>0.97353900000000004</v>
      </c>
      <c r="G799" s="82">
        <v>0.94628699999999999</v>
      </c>
      <c r="H799" s="82">
        <v>0.87974399999999997</v>
      </c>
      <c r="I799" s="82">
        <v>0.95700399999999997</v>
      </c>
      <c r="J799" s="82">
        <v>0.93249400000000005</v>
      </c>
      <c r="K799" s="82">
        <v>0.95953100000000002</v>
      </c>
    </row>
    <row r="800" spans="1:11" ht="15">
      <c r="A800" s="82">
        <v>798</v>
      </c>
      <c r="B800" s="82">
        <v>0.94083600000000001</v>
      </c>
      <c r="C800" s="82">
        <v>0.92699100000000001</v>
      </c>
      <c r="D800" s="82">
        <v>0.96144600000000002</v>
      </c>
      <c r="E800" s="82">
        <v>0.93382100000000001</v>
      </c>
      <c r="F800" s="82">
        <v>0.97354300000000005</v>
      </c>
      <c r="G800" s="82">
        <v>0.946299</v>
      </c>
      <c r="H800" s="82">
        <v>0.87976500000000002</v>
      </c>
      <c r="I800" s="82">
        <v>0.95700499999999999</v>
      </c>
      <c r="J800" s="82">
        <v>0.93250200000000005</v>
      </c>
      <c r="K800" s="82">
        <v>0.95953599999999994</v>
      </c>
    </row>
    <row r="801" spans="1:11" ht="15">
      <c r="A801" s="82">
        <v>799</v>
      </c>
      <c r="B801" s="82">
        <v>0.94084299999999998</v>
      </c>
      <c r="C801" s="82">
        <v>0.927006</v>
      </c>
      <c r="D801" s="82">
        <v>0.96144799999999997</v>
      </c>
      <c r="E801" s="82">
        <v>0.93384100000000003</v>
      </c>
      <c r="F801" s="82">
        <v>0.97354799999999997</v>
      </c>
      <c r="G801" s="82">
        <v>0.94631100000000001</v>
      </c>
      <c r="H801" s="82">
        <v>0.87978800000000001</v>
      </c>
      <c r="I801" s="82">
        <v>0.95700700000000005</v>
      </c>
      <c r="J801" s="82">
        <v>0.93250999999999995</v>
      </c>
      <c r="K801" s="82">
        <v>0.95954200000000001</v>
      </c>
    </row>
    <row r="802" spans="1:11" ht="15">
      <c r="A802" s="82">
        <v>800</v>
      </c>
      <c r="B802" s="82">
        <v>0.94084800000000002</v>
      </c>
      <c r="C802" s="82">
        <v>0.92702499999999999</v>
      </c>
      <c r="D802" s="82">
        <v>0.961449</v>
      </c>
      <c r="E802" s="82">
        <v>0.93386000000000002</v>
      </c>
      <c r="F802" s="82">
        <v>0.97355599999999998</v>
      </c>
      <c r="G802" s="82">
        <v>0.946326</v>
      </c>
      <c r="H802" s="82">
        <v>0.87980899999999995</v>
      </c>
      <c r="I802" s="82">
        <v>0.95700799999999997</v>
      </c>
      <c r="J802" s="82">
        <v>0.93251799999999996</v>
      </c>
      <c r="K802" s="82">
        <v>0.95955000000000001</v>
      </c>
    </row>
    <row r="803" spans="1:11" ht="15">
      <c r="A803" s="82">
        <v>801</v>
      </c>
      <c r="B803" s="82">
        <v>0.94085399999999997</v>
      </c>
      <c r="C803" s="82">
        <v>0.92704500000000001</v>
      </c>
      <c r="D803" s="82">
        <v>0.96145000000000003</v>
      </c>
      <c r="E803" s="82">
        <v>0.93387699999999996</v>
      </c>
      <c r="F803" s="82">
        <v>0.97357400000000005</v>
      </c>
      <c r="G803" s="82">
        <v>0.94634300000000005</v>
      </c>
      <c r="H803" s="82">
        <v>0.87982899999999997</v>
      </c>
      <c r="I803" s="82">
        <v>0.95701000000000003</v>
      </c>
      <c r="J803" s="82">
        <v>0.93253900000000001</v>
      </c>
      <c r="K803" s="82">
        <v>0.95956600000000003</v>
      </c>
    </row>
    <row r="804" spans="1:11" ht="15">
      <c r="A804" s="82">
        <v>802</v>
      </c>
      <c r="B804" s="82">
        <v>0.940859</v>
      </c>
      <c r="C804" s="82">
        <v>0.92706299999999997</v>
      </c>
      <c r="D804" s="82">
        <v>0.96145199999999997</v>
      </c>
      <c r="E804" s="82">
        <v>0.93389599999999995</v>
      </c>
      <c r="F804" s="82">
        <v>0.97358500000000003</v>
      </c>
      <c r="G804" s="82">
        <v>0.94635400000000003</v>
      </c>
      <c r="H804" s="82">
        <v>0.87984899999999999</v>
      </c>
      <c r="I804" s="82">
        <v>0.95701099999999995</v>
      </c>
      <c r="J804" s="82">
        <v>0.93255100000000002</v>
      </c>
      <c r="K804" s="82">
        <v>0.95957199999999998</v>
      </c>
    </row>
    <row r="805" spans="1:11" ht="15">
      <c r="A805" s="82">
        <v>803</v>
      </c>
      <c r="B805" s="82">
        <v>0.940863</v>
      </c>
      <c r="C805" s="82">
        <v>0.92708900000000005</v>
      </c>
      <c r="D805" s="82">
        <v>0.961453</v>
      </c>
      <c r="E805" s="82">
        <v>0.93391400000000002</v>
      </c>
      <c r="F805" s="82">
        <v>0.97359099999999998</v>
      </c>
      <c r="G805" s="82">
        <v>0.94636699999999996</v>
      </c>
      <c r="H805" s="82">
        <v>0.87987000000000004</v>
      </c>
      <c r="I805" s="82">
        <v>0.95701199999999997</v>
      </c>
      <c r="J805" s="82">
        <v>0.932562</v>
      </c>
      <c r="K805" s="82">
        <v>0.95957899999999996</v>
      </c>
    </row>
    <row r="806" spans="1:11" ht="15">
      <c r="A806" s="82">
        <v>804</v>
      </c>
      <c r="B806" s="82">
        <v>0.94086899999999996</v>
      </c>
      <c r="C806" s="82">
        <v>0.92710800000000004</v>
      </c>
      <c r="D806" s="82">
        <v>0.96145400000000003</v>
      </c>
      <c r="E806" s="82">
        <v>0.93393499999999996</v>
      </c>
      <c r="F806" s="82">
        <v>0.97359600000000002</v>
      </c>
      <c r="G806" s="82">
        <v>0.946376</v>
      </c>
      <c r="H806" s="82">
        <v>0.87989200000000001</v>
      </c>
      <c r="I806" s="82">
        <v>0.957013</v>
      </c>
      <c r="J806" s="82">
        <v>0.93257400000000001</v>
      </c>
      <c r="K806" s="82">
        <v>0.95958699999999997</v>
      </c>
    </row>
    <row r="807" spans="1:11" ht="15">
      <c r="A807" s="82">
        <v>805</v>
      </c>
      <c r="B807" s="82">
        <v>0.94087399999999999</v>
      </c>
      <c r="C807" s="82">
        <v>0.92712300000000003</v>
      </c>
      <c r="D807" s="82">
        <v>0.96145499999999995</v>
      </c>
      <c r="E807" s="82">
        <v>0.93395600000000001</v>
      </c>
      <c r="F807" s="82">
        <v>0.97360000000000002</v>
      </c>
      <c r="G807" s="82">
        <v>0.94638800000000001</v>
      </c>
      <c r="H807" s="82">
        <v>0.879915</v>
      </c>
      <c r="I807" s="82">
        <v>0.95701499999999995</v>
      </c>
      <c r="J807" s="82">
        <v>0.932585</v>
      </c>
      <c r="K807" s="82">
        <v>0.95959399999999995</v>
      </c>
    </row>
    <row r="808" spans="1:11" ht="15">
      <c r="A808" s="82">
        <v>806</v>
      </c>
      <c r="B808" s="82">
        <v>0.94087900000000002</v>
      </c>
      <c r="C808" s="82">
        <v>0.92714600000000003</v>
      </c>
      <c r="D808" s="82">
        <v>0.96145700000000001</v>
      </c>
      <c r="E808" s="82">
        <v>0.933979</v>
      </c>
      <c r="F808" s="82">
        <v>0.97360400000000002</v>
      </c>
      <c r="G808" s="82">
        <v>0.94640199999999997</v>
      </c>
      <c r="H808" s="82">
        <v>0.87993699999999997</v>
      </c>
      <c r="I808" s="82">
        <v>0.95701599999999998</v>
      </c>
      <c r="J808" s="82">
        <v>0.93259599999999998</v>
      </c>
      <c r="K808" s="82">
        <v>0.95960000000000001</v>
      </c>
    </row>
    <row r="809" spans="1:11" ht="15">
      <c r="A809" s="82">
        <v>807</v>
      </c>
      <c r="B809" s="82">
        <v>0.94088400000000005</v>
      </c>
      <c r="C809" s="82">
        <v>0.92716299999999996</v>
      </c>
      <c r="D809" s="82">
        <v>0.96145800000000003</v>
      </c>
      <c r="E809" s="82">
        <v>0.93399900000000002</v>
      </c>
      <c r="F809" s="82">
        <v>0.97360899999999995</v>
      </c>
      <c r="G809" s="82">
        <v>0.94641399999999998</v>
      </c>
      <c r="H809" s="82">
        <v>0.87995900000000005</v>
      </c>
      <c r="I809" s="82">
        <v>0.95701700000000001</v>
      </c>
      <c r="J809" s="82">
        <v>0.93260600000000005</v>
      </c>
      <c r="K809" s="82">
        <v>0.95960699999999999</v>
      </c>
    </row>
    <row r="810" spans="1:11" ht="15">
      <c r="A810" s="82">
        <v>808</v>
      </c>
      <c r="B810" s="82">
        <v>0.94089</v>
      </c>
      <c r="C810" s="82">
        <v>0.92717799999999995</v>
      </c>
      <c r="D810" s="82">
        <v>0.96145899999999995</v>
      </c>
      <c r="E810" s="82">
        <v>0.93401900000000004</v>
      </c>
      <c r="F810" s="82">
        <v>0.97361699999999995</v>
      </c>
      <c r="G810" s="82">
        <v>0.94642599999999999</v>
      </c>
      <c r="H810" s="82">
        <v>0.87998100000000001</v>
      </c>
      <c r="I810" s="82">
        <v>0.95701800000000004</v>
      </c>
      <c r="J810" s="82">
        <v>0.93261700000000003</v>
      </c>
      <c r="K810" s="82">
        <v>0.95961300000000005</v>
      </c>
    </row>
    <row r="811" spans="1:11" ht="15">
      <c r="A811" s="82">
        <v>809</v>
      </c>
      <c r="B811" s="82">
        <v>0.94089500000000004</v>
      </c>
      <c r="C811" s="82">
        <v>0.92719700000000005</v>
      </c>
      <c r="D811" s="82">
        <v>0.96145999999999998</v>
      </c>
      <c r="E811" s="82">
        <v>0.93403899999999995</v>
      </c>
      <c r="F811" s="82">
        <v>0.973634</v>
      </c>
      <c r="G811" s="82">
        <v>0.94644200000000001</v>
      </c>
      <c r="H811" s="82">
        <v>0.88000400000000001</v>
      </c>
      <c r="I811" s="82">
        <v>0.95701999999999998</v>
      </c>
      <c r="J811" s="82">
        <v>0.93262699999999998</v>
      </c>
      <c r="K811" s="82">
        <v>0.95962000000000003</v>
      </c>
    </row>
    <row r="812" spans="1:11" ht="15">
      <c r="A812" s="82">
        <v>810</v>
      </c>
      <c r="B812" s="82">
        <v>0.94089999999999996</v>
      </c>
      <c r="C812" s="82">
        <v>0.92721799999999999</v>
      </c>
      <c r="D812" s="82">
        <v>0.96146200000000004</v>
      </c>
      <c r="E812" s="82">
        <v>0.93406599999999995</v>
      </c>
      <c r="F812" s="82">
        <v>0.97364399999999995</v>
      </c>
      <c r="G812" s="82">
        <v>0.94645400000000002</v>
      </c>
      <c r="H812" s="82">
        <v>0.88002599999999997</v>
      </c>
      <c r="I812" s="82">
        <v>0.95702100000000001</v>
      </c>
      <c r="J812" s="82">
        <v>0.93263799999999997</v>
      </c>
      <c r="K812" s="82">
        <v>0.95962499999999995</v>
      </c>
    </row>
    <row r="813" spans="1:11" ht="15">
      <c r="A813" s="82">
        <v>811</v>
      </c>
      <c r="B813" s="82">
        <v>0.94090499999999999</v>
      </c>
      <c r="C813" s="82">
        <v>0.92723900000000004</v>
      </c>
      <c r="D813" s="82">
        <v>0.96146299999999996</v>
      </c>
      <c r="E813" s="82">
        <v>0.93408599999999997</v>
      </c>
      <c r="F813" s="82">
        <v>0.97365000000000002</v>
      </c>
      <c r="G813" s="82">
        <v>0.94646799999999998</v>
      </c>
      <c r="H813" s="82">
        <v>0.88004599999999999</v>
      </c>
      <c r="I813" s="82">
        <v>0.95702200000000004</v>
      </c>
      <c r="J813" s="82">
        <v>0.93264999999999998</v>
      </c>
      <c r="K813" s="82">
        <v>0.95963100000000001</v>
      </c>
    </row>
    <row r="814" spans="1:11" ht="15">
      <c r="A814" s="82">
        <v>812</v>
      </c>
      <c r="B814" s="82">
        <v>0.94091000000000002</v>
      </c>
      <c r="C814" s="82">
        <v>0.92726200000000003</v>
      </c>
      <c r="D814" s="82">
        <v>0.96146399999999999</v>
      </c>
      <c r="E814" s="82">
        <v>0.93410499999999996</v>
      </c>
      <c r="F814" s="82">
        <v>0.97365500000000005</v>
      </c>
      <c r="G814" s="82">
        <v>0.94647999999999999</v>
      </c>
      <c r="H814" s="82">
        <v>0.88006700000000004</v>
      </c>
      <c r="I814" s="82">
        <v>0.95702299999999996</v>
      </c>
      <c r="J814" s="82">
        <v>0.93266199999999999</v>
      </c>
      <c r="K814" s="82">
        <v>0.95963799999999999</v>
      </c>
    </row>
    <row r="815" spans="1:11" ht="15">
      <c r="A815" s="82">
        <v>813</v>
      </c>
      <c r="B815" s="82">
        <v>0.94091599999999997</v>
      </c>
      <c r="C815" s="82">
        <v>0.92728200000000005</v>
      </c>
      <c r="D815" s="82">
        <v>0.96146500000000001</v>
      </c>
      <c r="E815" s="82">
        <v>0.93412499999999998</v>
      </c>
      <c r="F815" s="82">
        <v>0.97365900000000005</v>
      </c>
      <c r="G815" s="82">
        <v>0.946492</v>
      </c>
      <c r="H815" s="82">
        <v>0.88008799999999998</v>
      </c>
      <c r="I815" s="82">
        <v>0.95702500000000001</v>
      </c>
      <c r="J815" s="82">
        <v>0.93267299999999997</v>
      </c>
      <c r="K815" s="82">
        <v>0.95964300000000002</v>
      </c>
    </row>
    <row r="816" spans="1:11" ht="15">
      <c r="A816" s="82">
        <v>814</v>
      </c>
      <c r="B816" s="82">
        <v>0.94092200000000004</v>
      </c>
      <c r="C816" s="82">
        <v>0.92730699999999999</v>
      </c>
      <c r="D816" s="82">
        <v>0.96146600000000004</v>
      </c>
      <c r="E816" s="82">
        <v>0.934145</v>
      </c>
      <c r="F816" s="82">
        <v>0.97366299999999995</v>
      </c>
      <c r="G816" s="82">
        <v>0.94650699999999999</v>
      </c>
      <c r="H816" s="82">
        <v>0.88010900000000003</v>
      </c>
      <c r="I816" s="82">
        <v>0.95702600000000004</v>
      </c>
      <c r="J816" s="82">
        <v>0.93268399999999996</v>
      </c>
      <c r="K816" s="82">
        <v>0.95964799999999995</v>
      </c>
    </row>
    <row r="817" spans="1:11" ht="15">
      <c r="A817" s="82">
        <v>815</v>
      </c>
      <c r="B817" s="82">
        <v>0.94092600000000004</v>
      </c>
      <c r="C817" s="82">
        <v>0.92732700000000001</v>
      </c>
      <c r="D817" s="82">
        <v>0.96146799999999999</v>
      </c>
      <c r="E817" s="82">
        <v>0.93416299999999997</v>
      </c>
      <c r="F817" s="82">
        <v>0.97366799999999998</v>
      </c>
      <c r="G817" s="82">
        <v>0.94652099999999995</v>
      </c>
      <c r="H817" s="82">
        <v>0.88012800000000002</v>
      </c>
      <c r="I817" s="82">
        <v>0.95702699999999996</v>
      </c>
      <c r="J817" s="82">
        <v>0.93269599999999997</v>
      </c>
      <c r="K817" s="82">
        <v>0.95965400000000001</v>
      </c>
    </row>
    <row r="818" spans="1:11" ht="15">
      <c r="A818" s="82">
        <v>816</v>
      </c>
      <c r="B818" s="82">
        <v>0.94093099999999996</v>
      </c>
      <c r="C818" s="82">
        <v>0.92734700000000003</v>
      </c>
      <c r="D818" s="82">
        <v>0.96146900000000002</v>
      </c>
      <c r="E818" s="82">
        <v>0.93418500000000004</v>
      </c>
      <c r="F818" s="82">
        <v>0.97367599999999999</v>
      </c>
      <c r="G818" s="82">
        <v>0.94653200000000004</v>
      </c>
      <c r="H818" s="82">
        <v>0.88014999999999999</v>
      </c>
      <c r="I818" s="82">
        <v>0.95702799999999999</v>
      </c>
      <c r="J818" s="82">
        <v>0.93270799999999998</v>
      </c>
      <c r="K818" s="82">
        <v>0.95965999999999996</v>
      </c>
    </row>
    <row r="819" spans="1:11" ht="15">
      <c r="A819" s="82">
        <v>817</v>
      </c>
      <c r="B819" s="82">
        <v>0.94093599999999999</v>
      </c>
      <c r="C819" s="82">
        <v>0.92737199999999997</v>
      </c>
      <c r="D819" s="82">
        <v>0.96147000000000005</v>
      </c>
      <c r="E819" s="82">
        <v>0.93420700000000001</v>
      </c>
      <c r="F819" s="82">
        <v>0.97369399999999995</v>
      </c>
      <c r="G819" s="82">
        <v>0.94654300000000002</v>
      </c>
      <c r="H819" s="82">
        <v>0.88017299999999998</v>
      </c>
      <c r="I819" s="82">
        <v>0.95703000000000005</v>
      </c>
      <c r="J819" s="82">
        <v>0.93272999999999995</v>
      </c>
      <c r="K819" s="82">
        <v>0.95967400000000003</v>
      </c>
    </row>
    <row r="820" spans="1:11" ht="15">
      <c r="A820" s="82">
        <v>818</v>
      </c>
      <c r="B820" s="82">
        <v>0.94094299999999997</v>
      </c>
      <c r="C820" s="82">
        <v>0.92739099999999997</v>
      </c>
      <c r="D820" s="82">
        <v>0.96147099999999996</v>
      </c>
      <c r="E820" s="82">
        <v>0.934226</v>
      </c>
      <c r="F820" s="82">
        <v>0.97370400000000001</v>
      </c>
      <c r="G820" s="82">
        <v>0.94655400000000001</v>
      </c>
      <c r="H820" s="82">
        <v>0.880193</v>
      </c>
      <c r="I820" s="82">
        <v>0.95703099999999997</v>
      </c>
      <c r="J820" s="82">
        <v>0.93274500000000005</v>
      </c>
      <c r="K820" s="82">
        <v>0.95967899999999995</v>
      </c>
    </row>
    <row r="821" spans="1:11" ht="15">
      <c r="A821" s="82">
        <v>819</v>
      </c>
      <c r="B821" s="82">
        <v>0.94094800000000001</v>
      </c>
      <c r="C821" s="82">
        <v>0.92741700000000005</v>
      </c>
      <c r="D821" s="82">
        <v>0.96147199999999999</v>
      </c>
      <c r="E821" s="82">
        <v>0.93424700000000005</v>
      </c>
      <c r="F821" s="82">
        <v>0.97370999999999996</v>
      </c>
      <c r="G821" s="82">
        <v>0.94656899999999999</v>
      </c>
      <c r="H821" s="82">
        <v>0.88021400000000005</v>
      </c>
      <c r="I821" s="82">
        <v>0.95703199999999999</v>
      </c>
      <c r="J821" s="82">
        <v>0.93276000000000003</v>
      </c>
      <c r="K821" s="82">
        <v>0.95968500000000001</v>
      </c>
    </row>
    <row r="822" spans="1:11" ht="15">
      <c r="A822" s="82">
        <v>820</v>
      </c>
      <c r="B822" s="82">
        <v>0.94095300000000004</v>
      </c>
      <c r="C822" s="82">
        <v>0.92743600000000004</v>
      </c>
      <c r="D822" s="82">
        <v>0.96147300000000002</v>
      </c>
      <c r="E822" s="82">
        <v>0.93427199999999999</v>
      </c>
      <c r="F822" s="82">
        <v>0.973715</v>
      </c>
      <c r="G822" s="82">
        <v>0.94658600000000004</v>
      </c>
      <c r="H822" s="82">
        <v>0.88023799999999996</v>
      </c>
      <c r="I822" s="82">
        <v>0.95703400000000005</v>
      </c>
      <c r="J822" s="82">
        <v>0.93277500000000002</v>
      </c>
      <c r="K822" s="82">
        <v>0.95969000000000004</v>
      </c>
    </row>
    <row r="823" spans="1:11" ht="15">
      <c r="A823" s="82">
        <v>821</v>
      </c>
      <c r="B823" s="82">
        <v>0.94095799999999996</v>
      </c>
      <c r="C823" s="82">
        <v>0.927458</v>
      </c>
      <c r="D823" s="82">
        <v>0.96147499999999997</v>
      </c>
      <c r="E823" s="82">
        <v>0.93429300000000004</v>
      </c>
      <c r="F823" s="82">
        <v>0.973719</v>
      </c>
      <c r="G823" s="82">
        <v>0.94660100000000003</v>
      </c>
      <c r="H823" s="82">
        <v>0.88025600000000004</v>
      </c>
      <c r="I823" s="82">
        <v>0.95703499999999997</v>
      </c>
      <c r="J823" s="82">
        <v>0.93278799999999995</v>
      </c>
      <c r="K823" s="82">
        <v>0.95969700000000002</v>
      </c>
    </row>
    <row r="824" spans="1:11" ht="15">
      <c r="A824" s="82">
        <v>822</v>
      </c>
      <c r="B824" s="82">
        <v>0.94096299999999999</v>
      </c>
      <c r="C824" s="82">
        <v>0.927477</v>
      </c>
      <c r="D824" s="82">
        <v>0.961476</v>
      </c>
      <c r="E824" s="82">
        <v>0.93431299999999995</v>
      </c>
      <c r="F824" s="82">
        <v>0.97372400000000003</v>
      </c>
      <c r="G824" s="82">
        <v>0.94661499999999998</v>
      </c>
      <c r="H824" s="82">
        <v>0.88028099999999998</v>
      </c>
      <c r="I824" s="82">
        <v>0.957036</v>
      </c>
      <c r="J824" s="82">
        <v>0.93280200000000002</v>
      </c>
      <c r="K824" s="82">
        <v>0.95970299999999997</v>
      </c>
    </row>
    <row r="825" spans="1:11" ht="15">
      <c r="A825" s="82">
        <v>823</v>
      </c>
      <c r="B825" s="82">
        <v>0.94096999999999997</v>
      </c>
      <c r="C825" s="82">
        <v>0.92749599999999999</v>
      </c>
      <c r="D825" s="82">
        <v>0.96147700000000003</v>
      </c>
      <c r="E825" s="82">
        <v>0.93433200000000005</v>
      </c>
      <c r="F825" s="82">
        <v>0.97372800000000004</v>
      </c>
      <c r="G825" s="82">
        <v>0.946627</v>
      </c>
      <c r="H825" s="82">
        <v>0.88030399999999998</v>
      </c>
      <c r="I825" s="82">
        <v>0.95703800000000006</v>
      </c>
      <c r="J825" s="82">
        <v>0.93281599999999998</v>
      </c>
      <c r="K825" s="82">
        <v>0.95970800000000001</v>
      </c>
    </row>
    <row r="826" spans="1:11" ht="15">
      <c r="A826" s="82">
        <v>824</v>
      </c>
      <c r="B826" s="82">
        <v>0.94097600000000003</v>
      </c>
      <c r="C826" s="82">
        <v>0.92752100000000004</v>
      </c>
      <c r="D826" s="82">
        <v>0.96147800000000005</v>
      </c>
      <c r="E826" s="82">
        <v>0.93435500000000005</v>
      </c>
      <c r="F826" s="82">
        <v>0.97373600000000005</v>
      </c>
      <c r="G826" s="82">
        <v>0.94663699999999995</v>
      </c>
      <c r="H826" s="82">
        <v>0.88032500000000002</v>
      </c>
      <c r="I826" s="82">
        <v>0.95703899999999997</v>
      </c>
      <c r="J826" s="82">
        <v>0.93283000000000005</v>
      </c>
      <c r="K826" s="82">
        <v>0.95971399999999996</v>
      </c>
    </row>
    <row r="827" spans="1:11" ht="15">
      <c r="A827" s="82">
        <v>825</v>
      </c>
      <c r="B827" s="82">
        <v>0.94098099999999996</v>
      </c>
      <c r="C827" s="82">
        <v>0.92754400000000004</v>
      </c>
      <c r="D827" s="82">
        <v>0.96147899999999997</v>
      </c>
      <c r="E827" s="82">
        <v>0.93437499999999996</v>
      </c>
      <c r="F827" s="82">
        <v>0.97375199999999995</v>
      </c>
      <c r="G827" s="82">
        <v>0.94665100000000002</v>
      </c>
      <c r="H827" s="82">
        <v>0.88034500000000004</v>
      </c>
      <c r="I827" s="82">
        <v>0.95704</v>
      </c>
      <c r="J827" s="82">
        <v>0.93284400000000001</v>
      </c>
      <c r="K827" s="82">
        <v>0.95971899999999999</v>
      </c>
    </row>
    <row r="828" spans="1:11" ht="15">
      <c r="A828" s="82">
        <v>826</v>
      </c>
      <c r="B828" s="82">
        <v>0.94098599999999999</v>
      </c>
      <c r="C828" s="82">
        <v>0.92757400000000001</v>
      </c>
      <c r="D828" s="82">
        <v>0.96148</v>
      </c>
      <c r="E828" s="82">
        <v>0.93439499999999998</v>
      </c>
      <c r="F828" s="82">
        <v>0.97376200000000002</v>
      </c>
      <c r="G828" s="82">
        <v>0.94666099999999997</v>
      </c>
      <c r="H828" s="82">
        <v>0.88036400000000004</v>
      </c>
      <c r="I828" s="82">
        <v>0.95704199999999995</v>
      </c>
      <c r="J828" s="82">
        <v>0.93285600000000002</v>
      </c>
      <c r="K828" s="82">
        <v>0.95972500000000005</v>
      </c>
    </row>
    <row r="829" spans="1:11" ht="15">
      <c r="A829" s="82">
        <v>827</v>
      </c>
      <c r="B829" s="82">
        <v>0.94099200000000005</v>
      </c>
      <c r="C829" s="82">
        <v>0.92759800000000003</v>
      </c>
      <c r="D829" s="82">
        <v>0.96148199999999995</v>
      </c>
      <c r="E829" s="82">
        <v>0.934415</v>
      </c>
      <c r="F829" s="82">
        <v>0.97376799999999997</v>
      </c>
      <c r="G829" s="82">
        <v>0.94667400000000002</v>
      </c>
      <c r="H829" s="82">
        <v>0.88038700000000003</v>
      </c>
      <c r="I829" s="82">
        <v>0.95704299999999998</v>
      </c>
      <c r="J829" s="82">
        <v>0.93286800000000003</v>
      </c>
      <c r="K829" s="82">
        <v>0.95972900000000005</v>
      </c>
    </row>
    <row r="830" spans="1:11" ht="15">
      <c r="A830" s="82">
        <v>828</v>
      </c>
      <c r="B830" s="82">
        <v>0.940998</v>
      </c>
      <c r="C830" s="82">
        <v>0.92761499999999997</v>
      </c>
      <c r="D830" s="82">
        <v>0.96148299999999998</v>
      </c>
      <c r="E830" s="82">
        <v>0.93443600000000004</v>
      </c>
      <c r="F830" s="82">
        <v>0.97377199999999997</v>
      </c>
      <c r="G830" s="82">
        <v>0.94668799999999997</v>
      </c>
      <c r="H830" s="82">
        <v>0.88040799999999997</v>
      </c>
      <c r="I830" s="82">
        <v>0.95704400000000001</v>
      </c>
      <c r="J830" s="82">
        <v>0.93288099999999996</v>
      </c>
      <c r="K830" s="82">
        <v>0.95973299999999995</v>
      </c>
    </row>
    <row r="831" spans="1:11" ht="15">
      <c r="A831" s="82">
        <v>829</v>
      </c>
      <c r="B831" s="82">
        <v>0.94100399999999995</v>
      </c>
      <c r="C831" s="82">
        <v>0.92764199999999997</v>
      </c>
      <c r="D831" s="82">
        <v>0.96148400000000001</v>
      </c>
      <c r="E831" s="82">
        <v>0.93445800000000001</v>
      </c>
      <c r="F831" s="82">
        <v>0.97377599999999997</v>
      </c>
      <c r="G831" s="82">
        <v>0.94670100000000001</v>
      </c>
      <c r="H831" s="82">
        <v>0.88043000000000005</v>
      </c>
      <c r="I831" s="82">
        <v>0.95704599999999995</v>
      </c>
      <c r="J831" s="82">
        <v>0.932894</v>
      </c>
      <c r="K831" s="82">
        <v>0.95973900000000001</v>
      </c>
    </row>
    <row r="832" spans="1:11" ht="15">
      <c r="A832" s="82">
        <v>830</v>
      </c>
      <c r="B832" s="82">
        <v>0.94101000000000001</v>
      </c>
      <c r="C832" s="82">
        <v>0.92766499999999996</v>
      </c>
      <c r="D832" s="82">
        <v>0.96148500000000003</v>
      </c>
      <c r="E832" s="82">
        <v>0.93448100000000001</v>
      </c>
      <c r="F832" s="82">
        <v>0.97377999999999998</v>
      </c>
      <c r="G832" s="82">
        <v>0.94671400000000006</v>
      </c>
      <c r="H832" s="82">
        <v>0.88045399999999996</v>
      </c>
      <c r="I832" s="82">
        <v>0.95704699999999998</v>
      </c>
      <c r="J832" s="82">
        <v>0.93290799999999996</v>
      </c>
      <c r="K832" s="82">
        <v>0.95974300000000001</v>
      </c>
    </row>
    <row r="833" spans="1:11" ht="15">
      <c r="A833" s="82">
        <v>831</v>
      </c>
      <c r="B833" s="82">
        <v>0.94101500000000005</v>
      </c>
      <c r="C833" s="82">
        <v>0.92768700000000004</v>
      </c>
      <c r="D833" s="82">
        <v>0.96148599999999995</v>
      </c>
      <c r="E833" s="82">
        <v>0.93450100000000003</v>
      </c>
      <c r="F833" s="82">
        <v>0.97378500000000001</v>
      </c>
      <c r="G833" s="82">
        <v>0.94672900000000004</v>
      </c>
      <c r="H833" s="82">
        <v>0.88047500000000001</v>
      </c>
      <c r="I833" s="82">
        <v>0.95704800000000001</v>
      </c>
      <c r="J833" s="82">
        <v>0.93292200000000003</v>
      </c>
      <c r="K833" s="82">
        <v>0.95974800000000005</v>
      </c>
    </row>
    <row r="834" spans="1:11" ht="15">
      <c r="A834" s="82">
        <v>832</v>
      </c>
      <c r="B834" s="82">
        <v>0.941021</v>
      </c>
      <c r="C834" s="82">
        <v>0.92770699999999995</v>
      </c>
      <c r="D834" s="82">
        <v>0.96148699999999998</v>
      </c>
      <c r="E834" s="82">
        <v>0.93452299999999999</v>
      </c>
      <c r="F834" s="82">
        <v>0.97379199999999999</v>
      </c>
      <c r="G834" s="82">
        <v>0.946739</v>
      </c>
      <c r="H834" s="82">
        <v>0.88050099999999998</v>
      </c>
      <c r="I834" s="82">
        <v>0.95704900000000004</v>
      </c>
      <c r="J834" s="82">
        <v>0.93293499999999996</v>
      </c>
      <c r="K834" s="82">
        <v>0.959754</v>
      </c>
    </row>
    <row r="835" spans="1:11" ht="15">
      <c r="A835" s="82">
        <v>833</v>
      </c>
      <c r="B835" s="82">
        <v>0.94102600000000003</v>
      </c>
      <c r="C835" s="82">
        <v>0.927728</v>
      </c>
      <c r="D835" s="82">
        <v>0.96148900000000004</v>
      </c>
      <c r="E835" s="82">
        <v>0.93454300000000001</v>
      </c>
      <c r="F835" s="82">
        <v>0.97380999999999995</v>
      </c>
      <c r="G835" s="82">
        <v>0.94675699999999996</v>
      </c>
      <c r="H835" s="82">
        <v>0.88052299999999994</v>
      </c>
      <c r="I835" s="82">
        <v>0.95705099999999999</v>
      </c>
      <c r="J835" s="82">
        <v>0.93295399999999995</v>
      </c>
      <c r="K835" s="82">
        <v>0.95976700000000004</v>
      </c>
    </row>
    <row r="836" spans="1:11" ht="15">
      <c r="A836" s="82">
        <v>834</v>
      </c>
      <c r="B836" s="82">
        <v>0.94103099999999995</v>
      </c>
      <c r="C836" s="82">
        <v>0.927755</v>
      </c>
      <c r="D836" s="82">
        <v>0.96148999999999996</v>
      </c>
      <c r="E836" s="82">
        <v>0.93456300000000003</v>
      </c>
      <c r="F836" s="82">
        <v>0.97381899999999999</v>
      </c>
      <c r="G836" s="82">
        <v>0.94677199999999995</v>
      </c>
      <c r="H836" s="82">
        <v>0.88054399999999999</v>
      </c>
      <c r="I836" s="82">
        <v>0.95705200000000001</v>
      </c>
      <c r="J836" s="82">
        <v>0.93296800000000002</v>
      </c>
      <c r="K836" s="82">
        <v>0.95977299999999999</v>
      </c>
    </row>
    <row r="837" spans="1:11" ht="15">
      <c r="A837" s="82">
        <v>835</v>
      </c>
      <c r="B837" s="82">
        <v>0.94103700000000001</v>
      </c>
      <c r="C837" s="82">
        <v>0.92778000000000005</v>
      </c>
      <c r="D837" s="82">
        <v>0.96149099999999998</v>
      </c>
      <c r="E837" s="82">
        <v>0.934585</v>
      </c>
      <c r="F837" s="82">
        <v>0.97382599999999997</v>
      </c>
      <c r="G837" s="82">
        <v>0.94678600000000002</v>
      </c>
      <c r="H837" s="82">
        <v>0.88056599999999996</v>
      </c>
      <c r="I837" s="82">
        <v>0.95705300000000004</v>
      </c>
      <c r="J837" s="82">
        <v>0.93298400000000004</v>
      </c>
      <c r="K837" s="82">
        <v>0.95977900000000005</v>
      </c>
    </row>
    <row r="838" spans="1:11" ht="15">
      <c r="A838" s="82">
        <v>836</v>
      </c>
      <c r="B838" s="82">
        <v>0.94104399999999999</v>
      </c>
      <c r="C838" s="82">
        <v>0.92780300000000004</v>
      </c>
      <c r="D838" s="82">
        <v>0.96149200000000001</v>
      </c>
      <c r="E838" s="82">
        <v>0.93460799999999999</v>
      </c>
      <c r="F838" s="82">
        <v>0.97382999999999997</v>
      </c>
      <c r="G838" s="82">
        <v>0.946797</v>
      </c>
      <c r="H838" s="82">
        <v>0.88058800000000004</v>
      </c>
      <c r="I838" s="82">
        <v>0.95705499999999999</v>
      </c>
      <c r="J838" s="82">
        <v>0.93300000000000005</v>
      </c>
      <c r="K838" s="82">
        <v>0.95978600000000003</v>
      </c>
    </row>
    <row r="839" spans="1:11" ht="15">
      <c r="A839" s="82">
        <v>837</v>
      </c>
      <c r="B839" s="82">
        <v>0.94104900000000002</v>
      </c>
      <c r="C839" s="82">
        <v>0.92782200000000004</v>
      </c>
      <c r="D839" s="82">
        <v>0.96149300000000004</v>
      </c>
      <c r="E839" s="82">
        <v>0.93462800000000001</v>
      </c>
      <c r="F839" s="82">
        <v>0.97383399999999998</v>
      </c>
      <c r="G839" s="82">
        <v>0.94680900000000001</v>
      </c>
      <c r="H839" s="82">
        <v>0.88061100000000003</v>
      </c>
      <c r="I839" s="82">
        <v>0.95705600000000002</v>
      </c>
      <c r="J839" s="82">
        <v>0.93301500000000004</v>
      </c>
      <c r="K839" s="82">
        <v>0.95979099999999995</v>
      </c>
    </row>
    <row r="840" spans="1:11" ht="15">
      <c r="A840" s="82">
        <v>838</v>
      </c>
      <c r="B840" s="82">
        <v>0.941056</v>
      </c>
      <c r="C840" s="82">
        <v>0.927844</v>
      </c>
      <c r="D840" s="82">
        <v>0.96149499999999999</v>
      </c>
      <c r="E840" s="82">
        <v>0.93464700000000001</v>
      </c>
      <c r="F840" s="82">
        <v>0.97383799999999998</v>
      </c>
      <c r="G840" s="82">
        <v>0.94682699999999997</v>
      </c>
      <c r="H840" s="82">
        <v>0.88063199999999997</v>
      </c>
      <c r="I840" s="82">
        <v>0.95705700000000005</v>
      </c>
      <c r="J840" s="82">
        <v>0.93303000000000003</v>
      </c>
      <c r="K840" s="82">
        <v>0.95979499999999995</v>
      </c>
    </row>
    <row r="841" spans="1:11" ht="15">
      <c r="A841" s="82">
        <v>839</v>
      </c>
      <c r="B841" s="82">
        <v>0.94106100000000004</v>
      </c>
      <c r="C841" s="82">
        <v>0.92786800000000003</v>
      </c>
      <c r="D841" s="82">
        <v>0.96149600000000002</v>
      </c>
      <c r="E841" s="82">
        <v>0.93467</v>
      </c>
      <c r="F841" s="82">
        <v>0.97384300000000001</v>
      </c>
      <c r="G841" s="82">
        <v>0.94683700000000004</v>
      </c>
      <c r="H841" s="82">
        <v>0.88065300000000002</v>
      </c>
      <c r="I841" s="82">
        <v>0.95705899999999999</v>
      </c>
      <c r="J841" s="82">
        <v>0.93304500000000001</v>
      </c>
      <c r="K841" s="82">
        <v>0.95980100000000002</v>
      </c>
    </row>
    <row r="842" spans="1:11" ht="15">
      <c r="A842" s="82">
        <v>840</v>
      </c>
      <c r="B842" s="82">
        <v>0.94106500000000004</v>
      </c>
      <c r="C842" s="82">
        <v>0.92788700000000002</v>
      </c>
      <c r="D842" s="82">
        <v>0.96149700000000005</v>
      </c>
      <c r="E842" s="82">
        <v>0.93469000000000002</v>
      </c>
      <c r="F842" s="82">
        <v>0.97385100000000002</v>
      </c>
      <c r="G842" s="82">
        <v>0.94685200000000003</v>
      </c>
      <c r="H842" s="82">
        <v>0.88067300000000004</v>
      </c>
      <c r="I842" s="82">
        <v>0.95706000000000002</v>
      </c>
      <c r="J842" s="82">
        <v>0.93306</v>
      </c>
      <c r="K842" s="82">
        <v>0.95980600000000005</v>
      </c>
    </row>
    <row r="843" spans="1:11" ht="15">
      <c r="A843" s="82">
        <v>841</v>
      </c>
      <c r="B843" s="82">
        <v>0.94106900000000004</v>
      </c>
      <c r="C843" s="82">
        <v>0.92790700000000004</v>
      </c>
      <c r="D843" s="82">
        <v>0.96149799999999996</v>
      </c>
      <c r="E843" s="82">
        <v>0.93471099999999996</v>
      </c>
      <c r="F843" s="82">
        <v>0.97386600000000001</v>
      </c>
      <c r="G843" s="82">
        <v>0.94686099999999995</v>
      </c>
      <c r="H843" s="82">
        <v>0.88069399999999998</v>
      </c>
      <c r="I843" s="82">
        <v>0.95706100000000005</v>
      </c>
      <c r="J843" s="82">
        <v>0.93307600000000002</v>
      </c>
      <c r="K843" s="82">
        <v>0.959812</v>
      </c>
    </row>
    <row r="844" spans="1:11" ht="15">
      <c r="A844" s="82">
        <v>842</v>
      </c>
      <c r="B844" s="82">
        <v>0.94107399999999997</v>
      </c>
      <c r="C844" s="82">
        <v>0.92793000000000003</v>
      </c>
      <c r="D844" s="82">
        <v>0.96149899999999999</v>
      </c>
      <c r="E844" s="82">
        <v>0.93472999999999995</v>
      </c>
      <c r="F844" s="82">
        <v>0.97387599999999996</v>
      </c>
      <c r="G844" s="82">
        <v>0.94687200000000005</v>
      </c>
      <c r="H844" s="82">
        <v>0.88071100000000002</v>
      </c>
      <c r="I844" s="82">
        <v>0.95706199999999997</v>
      </c>
      <c r="J844" s="82">
        <v>0.93308999999999997</v>
      </c>
      <c r="K844" s="82">
        <v>0.95981700000000003</v>
      </c>
    </row>
    <row r="845" spans="1:11" ht="15">
      <c r="A845" s="82">
        <v>843</v>
      </c>
      <c r="B845" s="82">
        <v>0.94107799999999997</v>
      </c>
      <c r="C845" s="82">
        <v>0.92795000000000005</v>
      </c>
      <c r="D845" s="82">
        <v>0.96150000000000002</v>
      </c>
      <c r="E845" s="82">
        <v>0.934751</v>
      </c>
      <c r="F845" s="82">
        <v>0.97388200000000003</v>
      </c>
      <c r="G845" s="82">
        <v>0.94688499999999998</v>
      </c>
      <c r="H845" s="82">
        <v>0.88073400000000002</v>
      </c>
      <c r="I845" s="82">
        <v>0.95706400000000003</v>
      </c>
      <c r="J845" s="82">
        <v>0.93310400000000004</v>
      </c>
      <c r="K845" s="82">
        <v>0.95982199999999995</v>
      </c>
    </row>
    <row r="846" spans="1:11" ht="15">
      <c r="A846" s="82">
        <v>844</v>
      </c>
      <c r="B846" s="82">
        <v>0.941083</v>
      </c>
      <c r="C846" s="82">
        <v>0.92797200000000002</v>
      </c>
      <c r="D846" s="82">
        <v>0.96150100000000005</v>
      </c>
      <c r="E846" s="82">
        <v>0.93477399999999999</v>
      </c>
      <c r="F846" s="82">
        <v>0.97388600000000003</v>
      </c>
      <c r="G846" s="82">
        <v>0.94689800000000002</v>
      </c>
      <c r="H846" s="82">
        <v>0.88075400000000004</v>
      </c>
      <c r="I846" s="82">
        <v>0.95706500000000005</v>
      </c>
      <c r="J846" s="82">
        <v>0.933118</v>
      </c>
      <c r="K846" s="82">
        <v>0.95982800000000001</v>
      </c>
    </row>
    <row r="847" spans="1:11" ht="15">
      <c r="A847" s="82">
        <v>845</v>
      </c>
      <c r="B847" s="82">
        <v>0.94108899999999995</v>
      </c>
      <c r="C847" s="82">
        <v>0.92798999999999998</v>
      </c>
      <c r="D847" s="82">
        <v>0.961503</v>
      </c>
      <c r="E847" s="82">
        <v>0.93479500000000004</v>
      </c>
      <c r="F847" s="82">
        <v>0.97389000000000003</v>
      </c>
      <c r="G847" s="82">
        <v>0.946913</v>
      </c>
      <c r="H847" s="82">
        <v>0.88077499999999997</v>
      </c>
      <c r="I847" s="82">
        <v>0.95706599999999997</v>
      </c>
      <c r="J847" s="82">
        <v>0.93313299999999999</v>
      </c>
      <c r="K847" s="82">
        <v>0.95983200000000002</v>
      </c>
    </row>
    <row r="848" spans="1:11" ht="15">
      <c r="A848" s="82">
        <v>846</v>
      </c>
      <c r="B848" s="82">
        <v>0.94109399999999999</v>
      </c>
      <c r="C848" s="82">
        <v>0.92800800000000006</v>
      </c>
      <c r="D848" s="82">
        <v>0.96150400000000003</v>
      </c>
      <c r="E848" s="82">
        <v>0.93481599999999998</v>
      </c>
      <c r="F848" s="82">
        <v>0.97389400000000004</v>
      </c>
      <c r="G848" s="82">
        <v>0.94692699999999996</v>
      </c>
      <c r="H848" s="82">
        <v>0.88079399999999997</v>
      </c>
      <c r="I848" s="82">
        <v>0.957067</v>
      </c>
      <c r="J848" s="82">
        <v>0.93315099999999995</v>
      </c>
      <c r="K848" s="82">
        <v>0.95983799999999997</v>
      </c>
    </row>
    <row r="849" spans="1:11" ht="15">
      <c r="A849" s="82">
        <v>847</v>
      </c>
      <c r="B849" s="82">
        <v>0.94109900000000002</v>
      </c>
      <c r="C849" s="82">
        <v>0.92802799999999996</v>
      </c>
      <c r="D849" s="82">
        <v>0.96150500000000005</v>
      </c>
      <c r="E849" s="82">
        <v>0.93483499999999997</v>
      </c>
      <c r="F849" s="82">
        <v>0.97389899999999996</v>
      </c>
      <c r="G849" s="82">
        <v>0.94693899999999998</v>
      </c>
      <c r="H849" s="82">
        <v>0.88081500000000001</v>
      </c>
      <c r="I849" s="82">
        <v>0.95706899999999995</v>
      </c>
      <c r="J849" s="82">
        <v>0.93316600000000005</v>
      </c>
      <c r="K849" s="82">
        <v>0.959843</v>
      </c>
    </row>
    <row r="850" spans="1:11" ht="15">
      <c r="A850" s="82">
        <v>848</v>
      </c>
      <c r="B850" s="82">
        <v>0.94110400000000005</v>
      </c>
      <c r="C850" s="82">
        <v>0.92804500000000001</v>
      </c>
      <c r="D850" s="82">
        <v>0.96150599999999997</v>
      </c>
      <c r="E850" s="82">
        <v>0.934859</v>
      </c>
      <c r="F850" s="82">
        <v>0.97390600000000005</v>
      </c>
      <c r="G850" s="82">
        <v>0.94695399999999996</v>
      </c>
      <c r="H850" s="82">
        <v>0.88083400000000001</v>
      </c>
      <c r="I850" s="82">
        <v>0.95706999999999998</v>
      </c>
      <c r="J850" s="82">
        <v>0.93318100000000004</v>
      </c>
      <c r="K850" s="82">
        <v>0.95984800000000003</v>
      </c>
    </row>
    <row r="851" spans="1:11" ht="15">
      <c r="A851" s="82">
        <v>849</v>
      </c>
      <c r="B851" s="82">
        <v>0.94110700000000003</v>
      </c>
      <c r="C851" s="82">
        <v>0.92806500000000003</v>
      </c>
      <c r="D851" s="82">
        <v>0.96150800000000003</v>
      </c>
      <c r="E851" s="82">
        <v>0.93488300000000002</v>
      </c>
      <c r="F851" s="82">
        <v>0.97392299999999998</v>
      </c>
      <c r="G851" s="82">
        <v>0.94696800000000003</v>
      </c>
      <c r="H851" s="82">
        <v>0.88085500000000005</v>
      </c>
      <c r="I851" s="82">
        <v>0.95707200000000003</v>
      </c>
      <c r="J851" s="82">
        <v>0.93320199999999998</v>
      </c>
      <c r="K851" s="82">
        <v>0.95986199999999999</v>
      </c>
    </row>
    <row r="852" spans="1:11" ht="15">
      <c r="A852" s="82">
        <v>850</v>
      </c>
      <c r="B852" s="82">
        <v>0.94111199999999995</v>
      </c>
      <c r="C852" s="82">
        <v>0.92808999999999997</v>
      </c>
      <c r="D852" s="82">
        <v>0.96150899999999995</v>
      </c>
      <c r="E852" s="82">
        <v>0.93490600000000001</v>
      </c>
      <c r="F852" s="82">
        <v>0.97393300000000005</v>
      </c>
      <c r="G852" s="82">
        <v>0.94698099999999996</v>
      </c>
      <c r="H852" s="82">
        <v>0.88087499999999996</v>
      </c>
      <c r="I852" s="82">
        <v>0.95707299999999995</v>
      </c>
      <c r="J852" s="82">
        <v>0.93321699999999996</v>
      </c>
      <c r="K852" s="82">
        <v>0.95986700000000003</v>
      </c>
    </row>
    <row r="853" spans="1:11" ht="15">
      <c r="A853" s="82">
        <v>851</v>
      </c>
      <c r="B853" s="82">
        <v>0.94111599999999995</v>
      </c>
      <c r="C853" s="82">
        <v>0.92810999999999999</v>
      </c>
      <c r="D853" s="82">
        <v>0.96150999999999998</v>
      </c>
      <c r="E853" s="82">
        <v>0.93492900000000001</v>
      </c>
      <c r="F853" s="82">
        <v>0.973939</v>
      </c>
      <c r="G853" s="82">
        <v>0.946994</v>
      </c>
      <c r="H853" s="82">
        <v>0.88089600000000001</v>
      </c>
      <c r="I853" s="82">
        <v>0.95707399999999998</v>
      </c>
      <c r="J853" s="82">
        <v>0.93323500000000004</v>
      </c>
      <c r="K853" s="82">
        <v>0.95987100000000003</v>
      </c>
    </row>
    <row r="854" spans="1:11" ht="15">
      <c r="A854" s="82">
        <v>852</v>
      </c>
      <c r="B854" s="82">
        <v>0.94112200000000001</v>
      </c>
      <c r="C854" s="82">
        <v>0.92812600000000001</v>
      </c>
      <c r="D854" s="82">
        <v>0.961511</v>
      </c>
      <c r="E854" s="82">
        <v>0.93495099999999998</v>
      </c>
      <c r="F854" s="82">
        <v>0.973943</v>
      </c>
      <c r="G854" s="82">
        <v>0.94700399999999996</v>
      </c>
      <c r="H854" s="82">
        <v>0.88091799999999998</v>
      </c>
      <c r="I854" s="82">
        <v>0.95707500000000001</v>
      </c>
      <c r="J854" s="82">
        <v>0.93325000000000002</v>
      </c>
      <c r="K854" s="82">
        <v>0.95987599999999995</v>
      </c>
    </row>
    <row r="855" spans="1:11" ht="15">
      <c r="A855" s="82">
        <v>853</v>
      </c>
      <c r="B855" s="82">
        <v>0.94112700000000005</v>
      </c>
      <c r="C855" s="82">
        <v>0.92814600000000003</v>
      </c>
      <c r="D855" s="82">
        <v>0.96151200000000003</v>
      </c>
      <c r="E855" s="82">
        <v>0.934975</v>
      </c>
      <c r="F855" s="82">
        <v>0.97394700000000001</v>
      </c>
      <c r="G855" s="82">
        <v>0.94701900000000006</v>
      </c>
      <c r="H855" s="82">
        <v>0.88093900000000003</v>
      </c>
      <c r="I855" s="82">
        <v>0.95707699999999996</v>
      </c>
      <c r="J855" s="82">
        <v>0.93326900000000002</v>
      </c>
      <c r="K855" s="82">
        <v>0.95987999999999996</v>
      </c>
    </row>
    <row r="856" spans="1:11" ht="15">
      <c r="A856" s="82">
        <v>854</v>
      </c>
      <c r="B856" s="82">
        <v>0.94113100000000005</v>
      </c>
      <c r="C856" s="82">
        <v>0.92816600000000005</v>
      </c>
      <c r="D856" s="82">
        <v>0.96151299999999995</v>
      </c>
      <c r="E856" s="82">
        <v>0.934998</v>
      </c>
      <c r="F856" s="82">
        <v>0.97395100000000001</v>
      </c>
      <c r="G856" s="82">
        <v>0.94703300000000001</v>
      </c>
      <c r="H856" s="82">
        <v>0.88096099999999999</v>
      </c>
      <c r="I856" s="82">
        <v>0.95707799999999998</v>
      </c>
      <c r="J856" s="82">
        <v>0.93328500000000003</v>
      </c>
      <c r="K856" s="82">
        <v>0.95988499999999999</v>
      </c>
    </row>
    <row r="857" spans="1:11" ht="15">
      <c r="A857" s="82">
        <v>855</v>
      </c>
      <c r="B857" s="82">
        <v>0.94113599999999997</v>
      </c>
      <c r="C857" s="82">
        <v>0.92818599999999996</v>
      </c>
      <c r="D857" s="82">
        <v>0.96151399999999998</v>
      </c>
      <c r="E857" s="82">
        <v>0.93501900000000004</v>
      </c>
      <c r="F857" s="82">
        <v>0.97395500000000002</v>
      </c>
      <c r="G857" s="82">
        <v>0.94704500000000003</v>
      </c>
      <c r="H857" s="82">
        <v>0.88098200000000004</v>
      </c>
      <c r="I857" s="82">
        <v>0.95707900000000001</v>
      </c>
      <c r="J857" s="82">
        <v>0.93330000000000002</v>
      </c>
      <c r="K857" s="82">
        <v>0.95989100000000005</v>
      </c>
    </row>
    <row r="858" spans="1:11" ht="15">
      <c r="A858" s="82">
        <v>856</v>
      </c>
      <c r="B858" s="82">
        <v>0.94114100000000001</v>
      </c>
      <c r="C858" s="82">
        <v>0.928207</v>
      </c>
      <c r="D858" s="82">
        <v>0.96151500000000001</v>
      </c>
      <c r="E858" s="82">
        <v>0.93504100000000001</v>
      </c>
      <c r="F858" s="82">
        <v>0.97396300000000002</v>
      </c>
      <c r="G858" s="82">
        <v>0.94705499999999998</v>
      </c>
      <c r="H858" s="82">
        <v>0.88100299999999998</v>
      </c>
      <c r="I858" s="82">
        <v>0.95708000000000004</v>
      </c>
      <c r="J858" s="82">
        <v>0.93331699999999995</v>
      </c>
      <c r="K858" s="82">
        <v>0.95989500000000005</v>
      </c>
    </row>
    <row r="859" spans="1:11" ht="15">
      <c r="A859" s="82">
        <v>857</v>
      </c>
      <c r="B859" s="82">
        <v>0.94114600000000004</v>
      </c>
      <c r="C859" s="82">
        <v>0.92823199999999995</v>
      </c>
      <c r="D859" s="82">
        <v>0.96151600000000004</v>
      </c>
      <c r="E859" s="82">
        <v>0.93506100000000003</v>
      </c>
      <c r="F859" s="82">
        <v>0.97397800000000001</v>
      </c>
      <c r="G859" s="82">
        <v>0.94706999999999997</v>
      </c>
      <c r="H859" s="82">
        <v>0.881023</v>
      </c>
      <c r="I859" s="82">
        <v>0.95708199999999999</v>
      </c>
      <c r="J859" s="82">
        <v>0.93333200000000005</v>
      </c>
      <c r="K859" s="82">
        <v>0.95989899999999995</v>
      </c>
    </row>
    <row r="860" spans="1:11" ht="15">
      <c r="A860" s="82">
        <v>858</v>
      </c>
      <c r="B860" s="82">
        <v>0.94115099999999996</v>
      </c>
      <c r="C860" s="82">
        <v>0.92825599999999997</v>
      </c>
      <c r="D860" s="82">
        <v>0.96151699999999996</v>
      </c>
      <c r="E860" s="82">
        <v>0.93508199999999997</v>
      </c>
      <c r="F860" s="82">
        <v>0.97398799999999996</v>
      </c>
      <c r="G860" s="82">
        <v>0.94708099999999995</v>
      </c>
      <c r="H860" s="82">
        <v>0.88104300000000002</v>
      </c>
      <c r="I860" s="82">
        <v>0.95708300000000002</v>
      </c>
      <c r="J860" s="82">
        <v>0.93335000000000001</v>
      </c>
      <c r="K860" s="82">
        <v>0.95990399999999998</v>
      </c>
    </row>
    <row r="861" spans="1:11" ht="15">
      <c r="A861" s="82">
        <v>859</v>
      </c>
      <c r="B861" s="82">
        <v>0.94115599999999999</v>
      </c>
      <c r="C861" s="82">
        <v>0.92827499999999996</v>
      </c>
      <c r="D861" s="82">
        <v>0.96151900000000001</v>
      </c>
      <c r="E861" s="82">
        <v>0.93510499999999996</v>
      </c>
      <c r="F861" s="82">
        <v>0.973993</v>
      </c>
      <c r="G861" s="82">
        <v>0.94708999999999999</v>
      </c>
      <c r="H861" s="82">
        <v>0.88106300000000004</v>
      </c>
      <c r="I861" s="82">
        <v>0.95708400000000005</v>
      </c>
      <c r="J861" s="82">
        <v>0.93336600000000003</v>
      </c>
      <c r="K861" s="82">
        <v>0.95990699999999995</v>
      </c>
    </row>
    <row r="862" spans="1:11" ht="15">
      <c r="A862" s="82">
        <v>860</v>
      </c>
      <c r="B862" s="82">
        <v>0.94116100000000003</v>
      </c>
      <c r="C862" s="82">
        <v>0.92829700000000004</v>
      </c>
      <c r="D862" s="82">
        <v>0.96152000000000004</v>
      </c>
      <c r="E862" s="82">
        <v>0.93512899999999999</v>
      </c>
      <c r="F862" s="82">
        <v>0.97399800000000003</v>
      </c>
      <c r="G862" s="82">
        <v>0.94710000000000005</v>
      </c>
      <c r="H862" s="82">
        <v>0.88108500000000001</v>
      </c>
      <c r="I862" s="82">
        <v>0.95708599999999999</v>
      </c>
      <c r="J862" s="82">
        <v>0.93338200000000004</v>
      </c>
      <c r="K862" s="82">
        <v>0.95991099999999996</v>
      </c>
    </row>
    <row r="863" spans="1:11" ht="15">
      <c r="A863" s="82">
        <v>861</v>
      </c>
      <c r="B863" s="82">
        <v>0.94116599999999995</v>
      </c>
      <c r="C863" s="82">
        <v>0.92832000000000003</v>
      </c>
      <c r="D863" s="82">
        <v>0.96152099999999996</v>
      </c>
      <c r="E863" s="82">
        <v>0.93515099999999995</v>
      </c>
      <c r="F863" s="82">
        <v>0.97400200000000003</v>
      </c>
      <c r="G863" s="82">
        <v>0.94711000000000001</v>
      </c>
      <c r="H863" s="82">
        <v>0.88110299999999997</v>
      </c>
      <c r="I863" s="82">
        <v>0.95708700000000002</v>
      </c>
      <c r="J863" s="82">
        <v>0.933396</v>
      </c>
      <c r="K863" s="82">
        <v>0.95991499999999996</v>
      </c>
    </row>
    <row r="864" spans="1:11" ht="15">
      <c r="A864" s="82">
        <v>862</v>
      </c>
      <c r="B864" s="82">
        <v>0.94117099999999998</v>
      </c>
      <c r="C864" s="82">
        <v>0.92833600000000005</v>
      </c>
      <c r="D864" s="82">
        <v>0.96152199999999999</v>
      </c>
      <c r="E864" s="82">
        <v>0.93517399999999995</v>
      </c>
      <c r="F864" s="82">
        <v>0.97400500000000001</v>
      </c>
      <c r="G864" s="82">
        <v>0.94712099999999999</v>
      </c>
      <c r="H864" s="82">
        <v>0.88112299999999999</v>
      </c>
      <c r="I864" s="82">
        <v>0.95708800000000005</v>
      </c>
      <c r="J864" s="82">
        <v>0.93341300000000005</v>
      </c>
      <c r="K864" s="82">
        <v>0.95992</v>
      </c>
    </row>
    <row r="865" spans="1:11" ht="15">
      <c r="A865" s="82">
        <v>863</v>
      </c>
      <c r="B865" s="82">
        <v>0.94117600000000001</v>
      </c>
      <c r="C865" s="82">
        <v>0.92835400000000001</v>
      </c>
      <c r="D865" s="82">
        <v>0.96152300000000002</v>
      </c>
      <c r="E865" s="82">
        <v>0.93519399999999997</v>
      </c>
      <c r="F865" s="82">
        <v>0.97400900000000001</v>
      </c>
      <c r="G865" s="82">
        <v>0.94713099999999995</v>
      </c>
      <c r="H865" s="82">
        <v>0.88114300000000001</v>
      </c>
      <c r="I865" s="82">
        <v>0.95708899999999997</v>
      </c>
      <c r="J865" s="82">
        <v>0.93342899999999995</v>
      </c>
      <c r="K865" s="82">
        <v>0.959924</v>
      </c>
    </row>
    <row r="866" spans="1:11" ht="15">
      <c r="A866" s="82">
        <v>864</v>
      </c>
      <c r="B866" s="82">
        <v>0.94118100000000005</v>
      </c>
      <c r="C866" s="82">
        <v>0.92837599999999998</v>
      </c>
      <c r="D866" s="82">
        <v>0.96152400000000005</v>
      </c>
      <c r="E866" s="82">
        <v>0.93521600000000005</v>
      </c>
      <c r="F866" s="82">
        <v>0.97401700000000002</v>
      </c>
      <c r="G866" s="82">
        <v>0.94714200000000004</v>
      </c>
      <c r="H866" s="82">
        <v>0.88116399999999995</v>
      </c>
      <c r="I866" s="82">
        <v>0.95709100000000003</v>
      </c>
      <c r="J866" s="82">
        <v>0.93344700000000003</v>
      </c>
      <c r="K866" s="82">
        <v>0.95992900000000003</v>
      </c>
    </row>
    <row r="867" spans="1:11" ht="15">
      <c r="A867" s="82">
        <v>865</v>
      </c>
      <c r="B867" s="82">
        <v>0.94118599999999997</v>
      </c>
      <c r="C867" s="82">
        <v>0.9284</v>
      </c>
      <c r="D867" s="82">
        <v>0.96152599999999999</v>
      </c>
      <c r="E867" s="82">
        <v>0.93523400000000001</v>
      </c>
      <c r="F867" s="82">
        <v>0.97403300000000004</v>
      </c>
      <c r="G867" s="82">
        <v>0.94715499999999997</v>
      </c>
      <c r="H867" s="82">
        <v>0.88118600000000002</v>
      </c>
      <c r="I867" s="82">
        <v>0.95709200000000005</v>
      </c>
      <c r="J867" s="82">
        <v>0.93346700000000005</v>
      </c>
      <c r="K867" s="82">
        <v>0.95993899999999999</v>
      </c>
    </row>
    <row r="868" spans="1:11" ht="15">
      <c r="A868" s="82">
        <v>866</v>
      </c>
      <c r="B868" s="82">
        <v>0.941191</v>
      </c>
      <c r="C868" s="82">
        <v>0.92841899999999999</v>
      </c>
      <c r="D868" s="82">
        <v>0.96152599999999999</v>
      </c>
      <c r="E868" s="82">
        <v>0.93525499999999995</v>
      </c>
      <c r="F868" s="82">
        <v>0.97404299999999999</v>
      </c>
      <c r="G868" s="82">
        <v>0.94716900000000004</v>
      </c>
      <c r="H868" s="82">
        <v>0.88121000000000005</v>
      </c>
      <c r="I868" s="82">
        <v>0.95709299999999997</v>
      </c>
      <c r="J868" s="82">
        <v>0.93348500000000001</v>
      </c>
      <c r="K868" s="82">
        <v>0.95994400000000002</v>
      </c>
    </row>
    <row r="869" spans="1:11" ht="15">
      <c r="A869" s="82">
        <v>867</v>
      </c>
      <c r="B869" s="82">
        <v>0.94119699999999995</v>
      </c>
      <c r="C869" s="82">
        <v>0.92844599999999999</v>
      </c>
      <c r="D869" s="82">
        <v>0.96152700000000002</v>
      </c>
      <c r="E869" s="82">
        <v>0.93527800000000005</v>
      </c>
      <c r="F869" s="82">
        <v>0.97404900000000005</v>
      </c>
      <c r="G869" s="82">
        <v>0.94717899999999999</v>
      </c>
      <c r="H869" s="82">
        <v>0.88123099999999999</v>
      </c>
      <c r="I869" s="82">
        <v>0.95709500000000003</v>
      </c>
      <c r="J869" s="82">
        <v>0.933504</v>
      </c>
      <c r="K869" s="82">
        <v>0.95994800000000002</v>
      </c>
    </row>
    <row r="870" spans="1:11" ht="15">
      <c r="A870" s="82">
        <v>868</v>
      </c>
      <c r="B870" s="82">
        <v>0.94120300000000001</v>
      </c>
      <c r="C870" s="82">
        <v>0.92846799999999996</v>
      </c>
      <c r="D870" s="82">
        <v>0.96152899999999997</v>
      </c>
      <c r="E870" s="82">
        <v>0.93530199999999997</v>
      </c>
      <c r="F870" s="82">
        <v>0.97405299999999995</v>
      </c>
      <c r="G870" s="82">
        <v>0.947187</v>
      </c>
      <c r="H870" s="82">
        <v>0.88125100000000001</v>
      </c>
      <c r="I870" s="82">
        <v>0.95709599999999995</v>
      </c>
      <c r="J870" s="82">
        <v>0.93352199999999996</v>
      </c>
      <c r="K870" s="82">
        <v>0.95995200000000003</v>
      </c>
    </row>
    <row r="871" spans="1:11" ht="15">
      <c r="A871" s="82">
        <v>869</v>
      </c>
      <c r="B871" s="82">
        <v>0.94120800000000004</v>
      </c>
      <c r="C871" s="82">
        <v>0.92849199999999998</v>
      </c>
      <c r="D871" s="82">
        <v>0.96153</v>
      </c>
      <c r="E871" s="82">
        <v>0.93532499999999996</v>
      </c>
      <c r="F871" s="82">
        <v>0.97405699999999995</v>
      </c>
      <c r="G871" s="82">
        <v>0.94720199999999999</v>
      </c>
      <c r="H871" s="82">
        <v>0.881274</v>
      </c>
      <c r="I871" s="82">
        <v>0.95709699999999998</v>
      </c>
      <c r="J871" s="82">
        <v>0.93354099999999995</v>
      </c>
      <c r="K871" s="82">
        <v>0.95995699999999995</v>
      </c>
    </row>
    <row r="872" spans="1:11" ht="15">
      <c r="A872" s="82">
        <v>870</v>
      </c>
      <c r="B872" s="82">
        <v>0.94121299999999997</v>
      </c>
      <c r="C872" s="82">
        <v>0.92851300000000003</v>
      </c>
      <c r="D872" s="82">
        <v>0.96153100000000002</v>
      </c>
      <c r="E872" s="82">
        <v>0.93535000000000001</v>
      </c>
      <c r="F872" s="82">
        <v>0.97406099999999995</v>
      </c>
      <c r="G872" s="82">
        <v>0.94721299999999997</v>
      </c>
      <c r="H872" s="82">
        <v>0.88129500000000005</v>
      </c>
      <c r="I872" s="82">
        <v>0.957098</v>
      </c>
      <c r="J872" s="82">
        <v>0.93355999999999995</v>
      </c>
      <c r="K872" s="82">
        <v>0.95996199999999998</v>
      </c>
    </row>
    <row r="873" spans="1:11" ht="15">
      <c r="A873" s="82">
        <v>871</v>
      </c>
      <c r="B873" s="82">
        <v>0.941218</v>
      </c>
      <c r="C873" s="82">
        <v>0.92853399999999997</v>
      </c>
      <c r="D873" s="82">
        <v>0.96153299999999997</v>
      </c>
      <c r="E873" s="82">
        <v>0.93536900000000001</v>
      </c>
      <c r="F873" s="82">
        <v>0.97406499999999996</v>
      </c>
      <c r="G873" s="82">
        <v>0.94722499999999998</v>
      </c>
      <c r="H873" s="82">
        <v>0.88131300000000001</v>
      </c>
      <c r="I873" s="82">
        <v>0.95709999999999995</v>
      </c>
      <c r="J873" s="82">
        <v>0.93357699999999999</v>
      </c>
      <c r="K873" s="82">
        <v>0.95996700000000001</v>
      </c>
    </row>
    <row r="874" spans="1:11" ht="15">
      <c r="A874" s="82">
        <v>872</v>
      </c>
      <c r="B874" s="82">
        <v>0.94122499999999998</v>
      </c>
      <c r="C874" s="82">
        <v>0.92855600000000005</v>
      </c>
      <c r="D874" s="82">
        <v>0.961534</v>
      </c>
      <c r="E874" s="82">
        <v>0.93538699999999997</v>
      </c>
      <c r="F874" s="82">
        <v>0.97407299999999997</v>
      </c>
      <c r="G874" s="82">
        <v>0.94723500000000005</v>
      </c>
      <c r="H874" s="82">
        <v>0.88133399999999995</v>
      </c>
      <c r="I874" s="82">
        <v>0.95710099999999998</v>
      </c>
      <c r="J874" s="82">
        <v>0.93359300000000001</v>
      </c>
      <c r="K874" s="82">
        <v>0.95997299999999997</v>
      </c>
    </row>
    <row r="875" spans="1:11" ht="15">
      <c r="A875" s="82">
        <v>873</v>
      </c>
      <c r="B875" s="82">
        <v>0.94123199999999996</v>
      </c>
      <c r="C875" s="82">
        <v>0.92857800000000001</v>
      </c>
      <c r="D875" s="82">
        <v>0.96153500000000003</v>
      </c>
      <c r="E875" s="82">
        <v>0.93540400000000001</v>
      </c>
      <c r="F875" s="82">
        <v>0.97408700000000004</v>
      </c>
      <c r="G875" s="82">
        <v>0.94724600000000003</v>
      </c>
      <c r="H875" s="82">
        <v>0.88135300000000005</v>
      </c>
      <c r="I875" s="82">
        <v>0.95710200000000001</v>
      </c>
      <c r="J875" s="82">
        <v>0.933612</v>
      </c>
      <c r="K875" s="82">
        <v>0.95997699999999997</v>
      </c>
    </row>
    <row r="876" spans="1:11" ht="15">
      <c r="A876" s="82">
        <v>874</v>
      </c>
      <c r="B876" s="82">
        <v>0.94123599999999996</v>
      </c>
      <c r="C876" s="82">
        <v>0.92859899999999995</v>
      </c>
      <c r="D876" s="82">
        <v>0.96153599999999995</v>
      </c>
      <c r="E876" s="82">
        <v>0.93542599999999998</v>
      </c>
      <c r="F876" s="82">
        <v>0.97409599999999996</v>
      </c>
      <c r="G876" s="82">
        <v>0.94725899999999996</v>
      </c>
      <c r="H876" s="82">
        <v>0.88137299999999996</v>
      </c>
      <c r="I876" s="82">
        <v>0.95710399999999995</v>
      </c>
      <c r="J876" s="82">
        <v>0.93362999999999996</v>
      </c>
      <c r="K876" s="82">
        <v>0.95998099999999997</v>
      </c>
    </row>
    <row r="877" spans="1:11" ht="15">
      <c r="A877" s="82">
        <v>875</v>
      </c>
      <c r="B877" s="82">
        <v>0.94124099999999999</v>
      </c>
      <c r="C877" s="82">
        <v>0.92862100000000003</v>
      </c>
      <c r="D877" s="82">
        <v>0.96153699999999998</v>
      </c>
      <c r="E877" s="82">
        <v>0.93544799999999995</v>
      </c>
      <c r="F877" s="82">
        <v>0.97410200000000002</v>
      </c>
      <c r="G877" s="82">
        <v>0.94727300000000003</v>
      </c>
      <c r="H877" s="82">
        <v>0.88139199999999995</v>
      </c>
      <c r="I877" s="82">
        <v>0.95710499999999998</v>
      </c>
      <c r="J877" s="82">
        <v>0.93364899999999995</v>
      </c>
      <c r="K877" s="82">
        <v>0.95998499999999998</v>
      </c>
    </row>
    <row r="878" spans="1:11" ht="15">
      <c r="A878" s="82">
        <v>876</v>
      </c>
      <c r="B878" s="82">
        <v>0.94124600000000003</v>
      </c>
      <c r="C878" s="82">
        <v>0.92864100000000005</v>
      </c>
      <c r="D878" s="82">
        <v>0.961538</v>
      </c>
      <c r="E878" s="82">
        <v>0.93547000000000002</v>
      </c>
      <c r="F878" s="82">
        <v>0.97410600000000003</v>
      </c>
      <c r="G878" s="82">
        <v>0.94728599999999996</v>
      </c>
      <c r="H878" s="82">
        <v>0.88140799999999997</v>
      </c>
      <c r="I878" s="82">
        <v>0.95710600000000001</v>
      </c>
      <c r="J878" s="82">
        <v>0.93366800000000005</v>
      </c>
      <c r="K878" s="82">
        <v>0.95999000000000001</v>
      </c>
    </row>
    <row r="879" spans="1:11" ht="15">
      <c r="A879" s="82">
        <v>877</v>
      </c>
      <c r="B879" s="82">
        <v>0.94125099999999995</v>
      </c>
      <c r="C879" s="82">
        <v>0.92867</v>
      </c>
      <c r="D879" s="82">
        <v>0.96153900000000003</v>
      </c>
      <c r="E879" s="82">
        <v>0.93549599999999999</v>
      </c>
      <c r="F879" s="82">
        <v>0.97411000000000003</v>
      </c>
      <c r="G879" s="82">
        <v>0.94729799999999997</v>
      </c>
      <c r="H879" s="82">
        <v>0.88142699999999996</v>
      </c>
      <c r="I879" s="82">
        <v>0.95710799999999996</v>
      </c>
      <c r="J879" s="82">
        <v>0.93368399999999996</v>
      </c>
      <c r="K879" s="82">
        <v>0.95999400000000001</v>
      </c>
    </row>
    <row r="880" spans="1:11" ht="15">
      <c r="A880" s="82">
        <v>878</v>
      </c>
      <c r="B880" s="82">
        <v>0.94125599999999998</v>
      </c>
      <c r="C880" s="82">
        <v>0.92869599999999997</v>
      </c>
      <c r="D880" s="82">
        <v>0.96153999999999995</v>
      </c>
      <c r="E880" s="82">
        <v>0.93551899999999999</v>
      </c>
      <c r="F880" s="82">
        <v>0.97411400000000004</v>
      </c>
      <c r="G880" s="82">
        <v>0.94730999999999999</v>
      </c>
      <c r="H880" s="82">
        <v>0.88144699999999998</v>
      </c>
      <c r="I880" s="82">
        <v>0.95710899999999999</v>
      </c>
      <c r="J880" s="82">
        <v>0.93370500000000001</v>
      </c>
      <c r="K880" s="82">
        <v>0.95999900000000005</v>
      </c>
    </row>
    <row r="881" spans="1:11" ht="15">
      <c r="A881" s="82">
        <v>879</v>
      </c>
      <c r="B881" s="82">
        <v>0.94125999999999999</v>
      </c>
      <c r="C881" s="82">
        <v>0.92871899999999996</v>
      </c>
      <c r="D881" s="82">
        <v>0.96154200000000001</v>
      </c>
      <c r="E881" s="82">
        <v>0.93553799999999998</v>
      </c>
      <c r="F881" s="82">
        <v>0.97411800000000004</v>
      </c>
      <c r="G881" s="82">
        <v>0.94732000000000005</v>
      </c>
      <c r="H881" s="82">
        <v>0.88146500000000005</v>
      </c>
      <c r="I881" s="82">
        <v>0.95711000000000002</v>
      </c>
      <c r="J881" s="82">
        <v>0.93372200000000005</v>
      </c>
      <c r="K881" s="82">
        <v>0.96000399999999997</v>
      </c>
    </row>
    <row r="882" spans="1:11" ht="15">
      <c r="A882" s="82">
        <v>880</v>
      </c>
      <c r="B882" s="82">
        <v>0.94126399999999999</v>
      </c>
      <c r="C882" s="82">
        <v>0.92874299999999999</v>
      </c>
      <c r="D882" s="82">
        <v>0.96154300000000004</v>
      </c>
      <c r="E882" s="82">
        <v>0.935558</v>
      </c>
      <c r="F882" s="82">
        <v>0.97412500000000002</v>
      </c>
      <c r="G882" s="82">
        <v>0.94732899999999998</v>
      </c>
      <c r="H882" s="82">
        <v>0.88148400000000005</v>
      </c>
      <c r="I882" s="82">
        <v>0.95711100000000005</v>
      </c>
      <c r="J882" s="82">
        <v>0.93373799999999996</v>
      </c>
      <c r="K882" s="82">
        <v>0.960009</v>
      </c>
    </row>
    <row r="883" spans="1:11" ht="15">
      <c r="A883" s="82">
        <v>881</v>
      </c>
      <c r="B883" s="82">
        <v>0.94126900000000002</v>
      </c>
      <c r="C883" s="82">
        <v>0.92877100000000001</v>
      </c>
      <c r="D883" s="82">
        <v>0.96154399999999995</v>
      </c>
      <c r="E883" s="82">
        <v>0.935581</v>
      </c>
      <c r="F883" s="82">
        <v>0.97414100000000003</v>
      </c>
      <c r="G883" s="82">
        <v>0.94734200000000002</v>
      </c>
      <c r="H883" s="82">
        <v>0.88150499999999998</v>
      </c>
      <c r="I883" s="82">
        <v>0.95711299999999999</v>
      </c>
      <c r="J883" s="82">
        <v>0.93375900000000001</v>
      </c>
      <c r="K883" s="82">
        <v>0.96001800000000004</v>
      </c>
    </row>
    <row r="884" spans="1:11" ht="15">
      <c r="A884" s="82">
        <v>882</v>
      </c>
      <c r="B884" s="82">
        <v>0.94127499999999997</v>
      </c>
      <c r="C884" s="82">
        <v>0.92879699999999998</v>
      </c>
      <c r="D884" s="82">
        <v>0.96154499999999998</v>
      </c>
      <c r="E884" s="82">
        <v>0.93560100000000002</v>
      </c>
      <c r="F884" s="82">
        <v>0.97414999999999996</v>
      </c>
      <c r="G884" s="82">
        <v>0.94735499999999995</v>
      </c>
      <c r="H884" s="82">
        <v>0.88152699999999995</v>
      </c>
      <c r="I884" s="82">
        <v>0.95711400000000002</v>
      </c>
      <c r="J884" s="82">
        <v>0.93377900000000003</v>
      </c>
      <c r="K884" s="82">
        <v>0.96002299999999996</v>
      </c>
    </row>
    <row r="885" spans="1:11" ht="15">
      <c r="A885" s="82">
        <v>883</v>
      </c>
      <c r="B885" s="82">
        <v>0.94128000000000001</v>
      </c>
      <c r="C885" s="82">
        <v>0.92882299999999995</v>
      </c>
      <c r="D885" s="82">
        <v>0.96154700000000004</v>
      </c>
      <c r="E885" s="82">
        <v>0.93562299999999998</v>
      </c>
      <c r="F885" s="82">
        <v>0.97415600000000002</v>
      </c>
      <c r="G885" s="82">
        <v>0.94736500000000001</v>
      </c>
      <c r="H885" s="82">
        <v>0.88154699999999997</v>
      </c>
      <c r="I885" s="82">
        <v>0.95711500000000005</v>
      </c>
      <c r="J885" s="82">
        <v>0.93379800000000002</v>
      </c>
      <c r="K885" s="82">
        <v>0.96002699999999996</v>
      </c>
    </row>
    <row r="886" spans="1:11" ht="15">
      <c r="A886" s="82">
        <v>884</v>
      </c>
      <c r="B886" s="82">
        <v>0.94128599999999996</v>
      </c>
      <c r="C886" s="82">
        <v>0.92885099999999998</v>
      </c>
      <c r="D886" s="82">
        <v>0.96154799999999996</v>
      </c>
      <c r="E886" s="82">
        <v>0.93564700000000001</v>
      </c>
      <c r="F886" s="82">
        <v>0.97416000000000003</v>
      </c>
      <c r="G886" s="82">
        <v>0.94737499999999997</v>
      </c>
      <c r="H886" s="82">
        <v>0.88156699999999999</v>
      </c>
      <c r="I886" s="82">
        <v>0.95711599999999997</v>
      </c>
      <c r="J886" s="82">
        <v>0.93381800000000004</v>
      </c>
      <c r="K886" s="82">
        <v>0.96003099999999997</v>
      </c>
    </row>
    <row r="887" spans="1:11" ht="15">
      <c r="A887" s="82">
        <v>885</v>
      </c>
      <c r="B887" s="82">
        <v>0.94129099999999999</v>
      </c>
      <c r="C887" s="82">
        <v>0.92887699999999995</v>
      </c>
      <c r="D887" s="82">
        <v>0.96154899999999999</v>
      </c>
      <c r="E887" s="82">
        <v>0.935666</v>
      </c>
      <c r="F887" s="82">
        <v>0.974163</v>
      </c>
      <c r="G887" s="82">
        <v>0.94738800000000001</v>
      </c>
      <c r="H887" s="82">
        <v>0.88158700000000001</v>
      </c>
      <c r="I887" s="82">
        <v>0.95711800000000002</v>
      </c>
      <c r="J887" s="82">
        <v>0.93383700000000003</v>
      </c>
      <c r="K887" s="82">
        <v>0.96003499999999997</v>
      </c>
    </row>
    <row r="888" spans="1:11" ht="15">
      <c r="A888" s="82">
        <v>886</v>
      </c>
      <c r="B888" s="82">
        <v>0.94129600000000002</v>
      </c>
      <c r="C888" s="82">
        <v>0.92890300000000003</v>
      </c>
      <c r="D888" s="82">
        <v>0.96155000000000002</v>
      </c>
      <c r="E888" s="82">
        <v>0.93568600000000002</v>
      </c>
      <c r="F888" s="82">
        <v>0.97416700000000001</v>
      </c>
      <c r="G888" s="82">
        <v>0.94739899999999999</v>
      </c>
      <c r="H888" s="82">
        <v>0.88160799999999995</v>
      </c>
      <c r="I888" s="82">
        <v>0.95711900000000005</v>
      </c>
      <c r="J888" s="82">
        <v>0.93385600000000002</v>
      </c>
      <c r="K888" s="82">
        <v>0.96003899999999998</v>
      </c>
    </row>
    <row r="889" spans="1:11" ht="15">
      <c r="A889" s="82">
        <v>887</v>
      </c>
      <c r="B889" s="82">
        <v>0.94130000000000003</v>
      </c>
      <c r="C889" s="82">
        <v>0.92893199999999998</v>
      </c>
      <c r="D889" s="82">
        <v>0.96155199999999996</v>
      </c>
      <c r="E889" s="82">
        <v>0.93570799999999998</v>
      </c>
      <c r="F889" s="82">
        <v>0.97417100000000001</v>
      </c>
      <c r="G889" s="82">
        <v>0.94741200000000003</v>
      </c>
      <c r="H889" s="82">
        <v>0.88162799999999997</v>
      </c>
      <c r="I889" s="82">
        <v>0.95711999999999997</v>
      </c>
      <c r="J889" s="82">
        <v>0.93387500000000001</v>
      </c>
      <c r="K889" s="82">
        <v>0.96004299999999998</v>
      </c>
    </row>
    <row r="890" spans="1:11" ht="15">
      <c r="A890" s="82">
        <v>888</v>
      </c>
      <c r="B890" s="82">
        <v>0.94130499999999995</v>
      </c>
      <c r="C890" s="82">
        <v>0.92895399999999995</v>
      </c>
      <c r="D890" s="82">
        <v>0.96155199999999996</v>
      </c>
      <c r="E890" s="82">
        <v>0.935728</v>
      </c>
      <c r="F890" s="82">
        <v>0.97417900000000002</v>
      </c>
      <c r="G890" s="82">
        <v>0.94742400000000004</v>
      </c>
      <c r="H890" s="82">
        <v>0.88164799999999999</v>
      </c>
      <c r="I890" s="82">
        <v>0.95712200000000003</v>
      </c>
      <c r="J890" s="82">
        <v>0.93389500000000003</v>
      </c>
      <c r="K890" s="82">
        <v>0.96004699999999998</v>
      </c>
    </row>
    <row r="891" spans="1:11" ht="15">
      <c r="A891" s="82">
        <v>889</v>
      </c>
      <c r="B891" s="82">
        <v>0.94131200000000004</v>
      </c>
      <c r="C891" s="82">
        <v>0.92898000000000003</v>
      </c>
      <c r="D891" s="82">
        <v>0.96155400000000002</v>
      </c>
      <c r="E891" s="82">
        <v>0.93574900000000005</v>
      </c>
      <c r="F891" s="82">
        <v>0.97419299999999998</v>
      </c>
      <c r="G891" s="82">
        <v>0.94743500000000003</v>
      </c>
      <c r="H891" s="82">
        <v>0.88166699999999998</v>
      </c>
      <c r="I891" s="82">
        <v>0.95712299999999995</v>
      </c>
      <c r="J891" s="82">
        <v>0.93391500000000005</v>
      </c>
      <c r="K891" s="82">
        <v>0.96005099999999999</v>
      </c>
    </row>
    <row r="892" spans="1:11" ht="15">
      <c r="A892" s="82">
        <v>890</v>
      </c>
      <c r="B892" s="82">
        <v>0.94131699999999996</v>
      </c>
      <c r="C892" s="82">
        <v>0.929006</v>
      </c>
      <c r="D892" s="82">
        <v>0.96155500000000005</v>
      </c>
      <c r="E892" s="82">
        <v>0.93576599999999999</v>
      </c>
      <c r="F892" s="82">
        <v>0.97420200000000001</v>
      </c>
      <c r="G892" s="82">
        <v>0.94744300000000004</v>
      </c>
      <c r="H892" s="82">
        <v>0.88168599999999997</v>
      </c>
      <c r="I892" s="82">
        <v>0.95712399999999997</v>
      </c>
      <c r="J892" s="82">
        <v>0.93393400000000004</v>
      </c>
      <c r="K892" s="82">
        <v>0.96005600000000002</v>
      </c>
    </row>
    <row r="893" spans="1:11" ht="15">
      <c r="A893" s="82">
        <v>891</v>
      </c>
      <c r="B893" s="82">
        <v>0.94132199999999999</v>
      </c>
      <c r="C893" s="82">
        <v>0.929033</v>
      </c>
      <c r="D893" s="82">
        <v>0.96155599999999997</v>
      </c>
      <c r="E893" s="82">
        <v>0.93578799999999995</v>
      </c>
      <c r="F893" s="82">
        <v>0.97420799999999996</v>
      </c>
      <c r="G893" s="82">
        <v>0.94745599999999996</v>
      </c>
      <c r="H893" s="82">
        <v>0.88170499999999996</v>
      </c>
      <c r="I893" s="82">
        <v>0.95712600000000003</v>
      </c>
      <c r="J893" s="82">
        <v>0.93395399999999995</v>
      </c>
      <c r="K893" s="82">
        <v>0.960059</v>
      </c>
    </row>
    <row r="894" spans="1:11" ht="15">
      <c r="A894" s="82">
        <v>892</v>
      </c>
      <c r="B894" s="82">
        <v>0.94132800000000005</v>
      </c>
      <c r="C894" s="82">
        <v>0.92905899999999997</v>
      </c>
      <c r="D894" s="82">
        <v>0.961557</v>
      </c>
      <c r="E894" s="82">
        <v>0.935809</v>
      </c>
      <c r="F894" s="82">
        <v>0.97421199999999997</v>
      </c>
      <c r="G894" s="82">
        <v>0.94746900000000001</v>
      </c>
      <c r="H894" s="82">
        <v>0.88172600000000001</v>
      </c>
      <c r="I894" s="82">
        <v>0.95712699999999995</v>
      </c>
      <c r="J894" s="82">
        <v>0.93397300000000005</v>
      </c>
      <c r="K894" s="82">
        <v>0.960063</v>
      </c>
    </row>
    <row r="895" spans="1:11" ht="15">
      <c r="A895" s="82">
        <v>893</v>
      </c>
      <c r="B895" s="82">
        <v>0.94133299999999998</v>
      </c>
      <c r="C895" s="82">
        <v>0.92908400000000002</v>
      </c>
      <c r="D895" s="82">
        <v>0.96155800000000002</v>
      </c>
      <c r="E895" s="82">
        <v>0.93582900000000002</v>
      </c>
      <c r="F895" s="82">
        <v>0.97421500000000005</v>
      </c>
      <c r="G895" s="82">
        <v>0.94747999999999999</v>
      </c>
      <c r="H895" s="82">
        <v>0.88174200000000003</v>
      </c>
      <c r="I895" s="82">
        <v>0.95712900000000001</v>
      </c>
      <c r="J895" s="82">
        <v>0.93399299999999996</v>
      </c>
      <c r="K895" s="82">
        <v>0.960067</v>
      </c>
    </row>
    <row r="896" spans="1:11" ht="15">
      <c r="A896" s="82">
        <v>894</v>
      </c>
      <c r="B896" s="82">
        <v>0.94133800000000001</v>
      </c>
      <c r="C896" s="82">
        <v>0.92911100000000002</v>
      </c>
      <c r="D896" s="82">
        <v>0.96155900000000005</v>
      </c>
      <c r="E896" s="82">
        <v>0.93584699999999998</v>
      </c>
      <c r="F896" s="82">
        <v>0.97421899999999995</v>
      </c>
      <c r="G896" s="82">
        <v>0.94749000000000005</v>
      </c>
      <c r="H896" s="82">
        <v>0.88176100000000002</v>
      </c>
      <c r="I896" s="82">
        <v>0.95713000000000004</v>
      </c>
      <c r="J896" s="82">
        <v>0.93401400000000001</v>
      </c>
      <c r="K896" s="82">
        <v>0.96006999999999998</v>
      </c>
    </row>
    <row r="897" spans="1:11" ht="15">
      <c r="A897" s="82">
        <v>895</v>
      </c>
      <c r="B897" s="82">
        <v>0.94134300000000004</v>
      </c>
      <c r="C897" s="82">
        <v>0.92915599999999998</v>
      </c>
      <c r="D897" s="82">
        <v>0.96155999999999997</v>
      </c>
      <c r="E897" s="82">
        <v>0.93586499999999995</v>
      </c>
      <c r="F897" s="82">
        <v>0.97422299999999995</v>
      </c>
      <c r="G897" s="82">
        <v>0.94750299999999998</v>
      </c>
      <c r="H897" s="82">
        <v>0.88178000000000001</v>
      </c>
      <c r="I897" s="82">
        <v>0.95713099999999995</v>
      </c>
      <c r="J897" s="82">
        <v>0.93403599999999998</v>
      </c>
      <c r="K897" s="82">
        <v>0.96007500000000001</v>
      </c>
    </row>
    <row r="898" spans="1:11" ht="15">
      <c r="A898" s="82">
        <v>896</v>
      </c>
      <c r="B898" s="82">
        <v>0.94134799999999996</v>
      </c>
      <c r="C898" s="82">
        <v>0.92917799999999995</v>
      </c>
      <c r="D898" s="82">
        <v>0.961561</v>
      </c>
      <c r="E898" s="82">
        <v>0.93588499999999997</v>
      </c>
      <c r="F898" s="82">
        <v>0.97423000000000004</v>
      </c>
      <c r="G898" s="82">
        <v>0.94751799999999997</v>
      </c>
      <c r="H898" s="82">
        <v>0.88180000000000003</v>
      </c>
      <c r="I898" s="82">
        <v>0.95713300000000001</v>
      </c>
      <c r="J898" s="82">
        <v>0.93405400000000005</v>
      </c>
      <c r="K898" s="82">
        <v>0.96008000000000004</v>
      </c>
    </row>
    <row r="899" spans="1:11" ht="15">
      <c r="A899" s="82">
        <v>897</v>
      </c>
      <c r="B899" s="82">
        <v>0.941353</v>
      </c>
      <c r="C899" s="82">
        <v>0.92920000000000003</v>
      </c>
      <c r="D899" s="82">
        <v>0.96156200000000003</v>
      </c>
      <c r="E899" s="82">
        <v>0.93590399999999996</v>
      </c>
      <c r="F899" s="82">
        <v>0.97424599999999995</v>
      </c>
      <c r="G899" s="82">
        <v>0.94753100000000001</v>
      </c>
      <c r="H899" s="82">
        <v>0.88181900000000002</v>
      </c>
      <c r="I899" s="82">
        <v>0.95713400000000004</v>
      </c>
      <c r="J899" s="82">
        <v>0.93407499999999999</v>
      </c>
      <c r="K899" s="82">
        <v>0.96008700000000002</v>
      </c>
    </row>
    <row r="900" spans="1:11" ht="15">
      <c r="A900" s="82">
        <v>898</v>
      </c>
      <c r="B900" s="82">
        <v>0.94135800000000003</v>
      </c>
      <c r="C900" s="82">
        <v>0.929226</v>
      </c>
      <c r="D900" s="82">
        <v>0.96156399999999997</v>
      </c>
      <c r="E900" s="82">
        <v>0.93591999999999997</v>
      </c>
      <c r="F900" s="82">
        <v>0.97425499999999998</v>
      </c>
      <c r="G900" s="82">
        <v>0.94754099999999997</v>
      </c>
      <c r="H900" s="82">
        <v>0.88183900000000004</v>
      </c>
      <c r="I900" s="82">
        <v>0.95713599999999999</v>
      </c>
      <c r="J900" s="82">
        <v>0.93409600000000004</v>
      </c>
      <c r="K900" s="82">
        <v>0.96009100000000003</v>
      </c>
    </row>
    <row r="901" spans="1:11" ht="15">
      <c r="A901" s="82">
        <v>899</v>
      </c>
      <c r="B901" s="82">
        <v>0.94136299999999995</v>
      </c>
      <c r="C901" s="82">
        <v>0.92925500000000005</v>
      </c>
      <c r="D901" s="82">
        <v>0.961565</v>
      </c>
      <c r="E901" s="82">
        <v>0.93593999999999999</v>
      </c>
      <c r="F901" s="82">
        <v>0.97426100000000004</v>
      </c>
      <c r="G901" s="82">
        <v>0.94755</v>
      </c>
      <c r="H901" s="82">
        <v>0.88186100000000001</v>
      </c>
      <c r="I901" s="82">
        <v>0.95713700000000002</v>
      </c>
      <c r="J901" s="82">
        <v>0.93411599999999995</v>
      </c>
      <c r="K901" s="82">
        <v>0.960094</v>
      </c>
    </row>
    <row r="902" spans="1:11" ht="15">
      <c r="A902" s="82">
        <v>900</v>
      </c>
      <c r="B902" s="82">
        <v>0.94136900000000001</v>
      </c>
      <c r="C902" s="82">
        <v>0.92927499999999996</v>
      </c>
      <c r="D902" s="82">
        <v>0.96156600000000003</v>
      </c>
      <c r="E902" s="82">
        <v>0.93595899999999999</v>
      </c>
      <c r="F902" s="82">
        <v>0.97426500000000005</v>
      </c>
      <c r="G902" s="82">
        <v>0.94756200000000002</v>
      </c>
      <c r="H902" s="82">
        <v>0.88187899999999997</v>
      </c>
      <c r="I902" s="82">
        <v>0.95713800000000004</v>
      </c>
      <c r="J902" s="82">
        <v>0.93413500000000005</v>
      </c>
      <c r="K902" s="82">
        <v>0.96009699999999998</v>
      </c>
    </row>
    <row r="903" spans="1:11" ht="15">
      <c r="A903" s="82">
        <v>901</v>
      </c>
      <c r="B903" s="82">
        <v>0.94137300000000002</v>
      </c>
      <c r="C903" s="82">
        <v>0.92930299999999999</v>
      </c>
      <c r="D903" s="82">
        <v>0.96156799999999998</v>
      </c>
      <c r="E903" s="82">
        <v>0.93598599999999998</v>
      </c>
      <c r="F903" s="82">
        <v>0.97426800000000002</v>
      </c>
      <c r="G903" s="82">
        <v>0.94757100000000005</v>
      </c>
      <c r="H903" s="82">
        <v>0.88189700000000004</v>
      </c>
      <c r="I903" s="82">
        <v>0.95713999999999999</v>
      </c>
      <c r="J903" s="82">
        <v>0.93415400000000004</v>
      </c>
      <c r="K903" s="82">
        <v>0.96010099999999998</v>
      </c>
    </row>
    <row r="904" spans="1:11" ht="15">
      <c r="A904" s="82">
        <v>902</v>
      </c>
      <c r="B904" s="82">
        <v>0.94137800000000005</v>
      </c>
      <c r="C904" s="82">
        <v>0.92933299999999996</v>
      </c>
      <c r="D904" s="82">
        <v>0.96156900000000001</v>
      </c>
      <c r="E904" s="82">
        <v>0.93600700000000003</v>
      </c>
      <c r="F904" s="82">
        <v>0.97427200000000003</v>
      </c>
      <c r="G904" s="82">
        <v>0.94758200000000004</v>
      </c>
      <c r="H904" s="82">
        <v>0.88191699999999995</v>
      </c>
      <c r="I904" s="82">
        <v>0.95714100000000002</v>
      </c>
      <c r="J904" s="82">
        <v>0.93417300000000003</v>
      </c>
      <c r="K904" s="82">
        <v>0.96010600000000001</v>
      </c>
    </row>
    <row r="905" spans="1:11" ht="15">
      <c r="A905" s="82">
        <v>903</v>
      </c>
      <c r="B905" s="82">
        <v>0.94138299999999997</v>
      </c>
      <c r="C905" s="82">
        <v>0.92937000000000003</v>
      </c>
      <c r="D905" s="82">
        <v>0.96157099999999995</v>
      </c>
      <c r="E905" s="82">
        <v>0.93602399999999997</v>
      </c>
      <c r="F905" s="82">
        <v>0.97427600000000003</v>
      </c>
      <c r="G905" s="82">
        <v>0.94759499999999997</v>
      </c>
      <c r="H905" s="82">
        <v>0.88193500000000002</v>
      </c>
      <c r="I905" s="82">
        <v>0.95714200000000005</v>
      </c>
      <c r="J905" s="82">
        <v>0.93419200000000002</v>
      </c>
      <c r="K905" s="82">
        <v>0.96010899999999999</v>
      </c>
    </row>
    <row r="906" spans="1:11" ht="15">
      <c r="A906" s="82">
        <v>904</v>
      </c>
      <c r="B906" s="82">
        <v>0.941388</v>
      </c>
      <c r="C906" s="82">
        <v>0.92940100000000003</v>
      </c>
      <c r="D906" s="82">
        <v>0.96157199999999998</v>
      </c>
      <c r="E906" s="82">
        <v>0.93603999999999998</v>
      </c>
      <c r="F906" s="82">
        <v>0.97428300000000001</v>
      </c>
      <c r="G906" s="82">
        <v>0.94760599999999995</v>
      </c>
      <c r="H906" s="82">
        <v>0.88195500000000004</v>
      </c>
      <c r="I906" s="82">
        <v>0.95714399999999999</v>
      </c>
      <c r="J906" s="82">
        <v>0.93421200000000004</v>
      </c>
      <c r="K906" s="82">
        <v>0.96011299999999999</v>
      </c>
    </row>
    <row r="907" spans="1:11" ht="15">
      <c r="A907" s="82">
        <v>905</v>
      </c>
      <c r="B907" s="82">
        <v>0.94139399999999995</v>
      </c>
      <c r="C907" s="82">
        <v>0.929427</v>
      </c>
      <c r="D907" s="82">
        <v>0.96157300000000001</v>
      </c>
      <c r="E907" s="82">
        <v>0.93606</v>
      </c>
      <c r="F907" s="82">
        <v>0.97429699999999997</v>
      </c>
      <c r="G907" s="82">
        <v>0.94761799999999996</v>
      </c>
      <c r="H907" s="82">
        <v>0.88197599999999998</v>
      </c>
      <c r="I907" s="82">
        <v>0.95714500000000002</v>
      </c>
      <c r="J907" s="82">
        <v>0.93423199999999995</v>
      </c>
      <c r="K907" s="82">
        <v>0.960117</v>
      </c>
    </row>
    <row r="908" spans="1:11" ht="15">
      <c r="A908" s="82">
        <v>906</v>
      </c>
      <c r="B908" s="82">
        <v>0.94139799999999996</v>
      </c>
      <c r="C908" s="82">
        <v>0.92945699999999998</v>
      </c>
      <c r="D908" s="82">
        <v>0.96157400000000004</v>
      </c>
      <c r="E908" s="82">
        <v>0.93607899999999999</v>
      </c>
      <c r="F908" s="82">
        <v>0.97430600000000001</v>
      </c>
      <c r="G908" s="82">
        <v>0.94762999999999997</v>
      </c>
      <c r="H908" s="82">
        <v>0.88199300000000003</v>
      </c>
      <c r="I908" s="82">
        <v>0.95714600000000005</v>
      </c>
      <c r="J908" s="82">
        <v>0.93425199999999997</v>
      </c>
      <c r="K908" s="82">
        <v>0.960121</v>
      </c>
    </row>
    <row r="909" spans="1:11" ht="15">
      <c r="A909" s="82">
        <v>907</v>
      </c>
      <c r="B909" s="82">
        <v>0.94140500000000005</v>
      </c>
      <c r="C909" s="82">
        <v>0.92948600000000003</v>
      </c>
      <c r="D909" s="82">
        <v>0.96157499999999996</v>
      </c>
      <c r="E909" s="82">
        <v>0.93609799999999999</v>
      </c>
      <c r="F909" s="82">
        <v>0.97431100000000004</v>
      </c>
      <c r="G909" s="82">
        <v>0.94764300000000001</v>
      </c>
      <c r="H909" s="82">
        <v>0.88201099999999999</v>
      </c>
      <c r="I909" s="82">
        <v>0.95714699999999997</v>
      </c>
      <c r="J909" s="82">
        <v>0.93426900000000002</v>
      </c>
      <c r="K909" s="82">
        <v>0.96012500000000001</v>
      </c>
    </row>
    <row r="910" spans="1:11" ht="15">
      <c r="A910" s="82">
        <v>908</v>
      </c>
      <c r="B910" s="82">
        <v>0.94140999999999997</v>
      </c>
      <c r="C910" s="82">
        <v>0.929512</v>
      </c>
      <c r="D910" s="82">
        <v>0.96157599999999999</v>
      </c>
      <c r="E910" s="82">
        <v>0.936114</v>
      </c>
      <c r="F910" s="82">
        <v>0.97431500000000004</v>
      </c>
      <c r="G910" s="82">
        <v>0.94765699999999997</v>
      </c>
      <c r="H910" s="82">
        <v>0.88203399999999998</v>
      </c>
      <c r="I910" s="82">
        <v>0.95714900000000003</v>
      </c>
      <c r="J910" s="82">
        <v>0.93429099999999998</v>
      </c>
      <c r="K910" s="82">
        <v>0.96012900000000001</v>
      </c>
    </row>
    <row r="911" spans="1:11" ht="15">
      <c r="A911" s="82">
        <v>909</v>
      </c>
      <c r="B911" s="82">
        <v>0.941415</v>
      </c>
      <c r="C911" s="82">
        <v>0.92953399999999997</v>
      </c>
      <c r="D911" s="82">
        <v>0.96157700000000002</v>
      </c>
      <c r="E911" s="82">
        <v>0.93613299999999999</v>
      </c>
      <c r="F911" s="82">
        <v>0.97431900000000005</v>
      </c>
      <c r="G911" s="82">
        <v>0.94766499999999998</v>
      </c>
      <c r="H911" s="82">
        <v>0.88205199999999995</v>
      </c>
      <c r="I911" s="82">
        <v>0.95714999999999995</v>
      </c>
      <c r="J911" s="82">
        <v>0.93430899999999995</v>
      </c>
      <c r="K911" s="82">
        <v>0.96013300000000001</v>
      </c>
    </row>
    <row r="912" spans="1:11" ht="15">
      <c r="A912" s="82">
        <v>910</v>
      </c>
      <c r="B912" s="82">
        <v>0.94142000000000003</v>
      </c>
      <c r="C912" s="82">
        <v>0.92956000000000005</v>
      </c>
      <c r="D912" s="82">
        <v>0.96157800000000004</v>
      </c>
      <c r="E912" s="82">
        <v>0.93615400000000004</v>
      </c>
      <c r="F912" s="82">
        <v>0.97432200000000002</v>
      </c>
      <c r="G912" s="82">
        <v>0.94767500000000005</v>
      </c>
      <c r="H912" s="82">
        <v>0.88206799999999996</v>
      </c>
      <c r="I912" s="82">
        <v>0.95715099999999997</v>
      </c>
      <c r="J912" s="82">
        <v>0.93432999999999999</v>
      </c>
      <c r="K912" s="82">
        <v>0.96013700000000002</v>
      </c>
    </row>
    <row r="913" spans="1:11" ht="15">
      <c r="A913" s="82">
        <v>911</v>
      </c>
      <c r="B913" s="82">
        <v>0.94142400000000004</v>
      </c>
      <c r="C913" s="82">
        <v>0.92958300000000005</v>
      </c>
      <c r="D913" s="82">
        <v>0.96157899999999996</v>
      </c>
      <c r="E913" s="82">
        <v>0.93617499999999998</v>
      </c>
      <c r="F913" s="82">
        <v>0.97432600000000003</v>
      </c>
      <c r="G913" s="82">
        <v>0.94768200000000002</v>
      </c>
      <c r="H913" s="82">
        <v>0.88208500000000001</v>
      </c>
      <c r="I913" s="82">
        <v>0.957152</v>
      </c>
      <c r="J913" s="82">
        <v>0.93435199999999996</v>
      </c>
      <c r="K913" s="82">
        <v>0.96014200000000005</v>
      </c>
    </row>
    <row r="914" spans="1:11" ht="15">
      <c r="A914" s="82">
        <v>912</v>
      </c>
      <c r="B914" s="82">
        <v>0.94143100000000002</v>
      </c>
      <c r="C914" s="82">
        <v>0.92960900000000002</v>
      </c>
      <c r="D914" s="82">
        <v>0.96157999999999999</v>
      </c>
      <c r="E914" s="82">
        <v>0.93619399999999997</v>
      </c>
      <c r="F914" s="82">
        <v>0.974333</v>
      </c>
      <c r="G914" s="82">
        <v>0.94769000000000003</v>
      </c>
      <c r="H914" s="82">
        <v>0.88210200000000005</v>
      </c>
      <c r="I914" s="82">
        <v>0.95715399999999995</v>
      </c>
      <c r="J914" s="82">
        <v>0.93437000000000003</v>
      </c>
      <c r="K914" s="82">
        <v>0.960148</v>
      </c>
    </row>
    <row r="915" spans="1:11" ht="15">
      <c r="A915" s="82">
        <v>913</v>
      </c>
      <c r="B915" s="82">
        <v>0.94143500000000002</v>
      </c>
      <c r="C915" s="82">
        <v>0.92963099999999999</v>
      </c>
      <c r="D915" s="82">
        <v>0.96158200000000005</v>
      </c>
      <c r="E915" s="82">
        <v>0.93621100000000002</v>
      </c>
      <c r="F915" s="82">
        <v>0.97434799999999999</v>
      </c>
      <c r="G915" s="82">
        <v>0.94770399999999999</v>
      </c>
      <c r="H915" s="82">
        <v>0.88212400000000002</v>
      </c>
      <c r="I915" s="82">
        <v>0.95715499999999998</v>
      </c>
      <c r="J915" s="82">
        <v>0.93439099999999997</v>
      </c>
      <c r="K915" s="82">
        <v>0.96015499999999998</v>
      </c>
    </row>
    <row r="916" spans="1:11" ht="15">
      <c r="A916" s="82">
        <v>914</v>
      </c>
      <c r="B916" s="82">
        <v>0.941442</v>
      </c>
      <c r="C916" s="82">
        <v>0.92965100000000001</v>
      </c>
      <c r="D916" s="82">
        <v>0.96158299999999997</v>
      </c>
      <c r="E916" s="82">
        <v>0.93623100000000004</v>
      </c>
      <c r="F916" s="82">
        <v>0.97435700000000003</v>
      </c>
      <c r="G916" s="82">
        <v>0.94771700000000003</v>
      </c>
      <c r="H916" s="82">
        <v>0.88214199999999998</v>
      </c>
      <c r="I916" s="82">
        <v>0.95715600000000001</v>
      </c>
      <c r="J916" s="82">
        <v>0.93441099999999999</v>
      </c>
      <c r="K916" s="82">
        <v>0.96015899999999998</v>
      </c>
    </row>
    <row r="917" spans="1:11" ht="15">
      <c r="A917" s="82">
        <v>915</v>
      </c>
      <c r="B917" s="82">
        <v>0.94144499999999998</v>
      </c>
      <c r="C917" s="82">
        <v>0.92967299999999997</v>
      </c>
      <c r="D917" s="82">
        <v>0.96158399999999999</v>
      </c>
      <c r="E917" s="82">
        <v>0.936249</v>
      </c>
      <c r="F917" s="82">
        <v>0.97436299999999998</v>
      </c>
      <c r="G917" s="82">
        <v>0.94772500000000004</v>
      </c>
      <c r="H917" s="82">
        <v>0.88216099999999997</v>
      </c>
      <c r="I917" s="82">
        <v>0.95715799999999995</v>
      </c>
      <c r="J917" s="82">
        <v>0.93443100000000001</v>
      </c>
      <c r="K917" s="82">
        <v>0.96016299999999999</v>
      </c>
    </row>
    <row r="918" spans="1:11" ht="15">
      <c r="A918" s="82">
        <v>916</v>
      </c>
      <c r="B918" s="82">
        <v>0.94145000000000001</v>
      </c>
      <c r="C918" s="82">
        <v>0.92969599999999997</v>
      </c>
      <c r="D918" s="82">
        <v>0.96158500000000002</v>
      </c>
      <c r="E918" s="82">
        <v>0.93627099999999996</v>
      </c>
      <c r="F918" s="82">
        <v>0.97436699999999998</v>
      </c>
      <c r="G918" s="82">
        <v>0.947739</v>
      </c>
      <c r="H918" s="82">
        <v>0.88217900000000005</v>
      </c>
      <c r="I918" s="82">
        <v>0.95715899999999998</v>
      </c>
      <c r="J918" s="82">
        <v>0.93444700000000003</v>
      </c>
      <c r="K918" s="82">
        <v>0.96016900000000005</v>
      </c>
    </row>
    <row r="919" spans="1:11" ht="15">
      <c r="A919" s="82">
        <v>917</v>
      </c>
      <c r="B919" s="82">
        <v>0.94145599999999996</v>
      </c>
      <c r="C919" s="82">
        <v>0.92971599999999999</v>
      </c>
      <c r="D919" s="82">
        <v>0.96158600000000005</v>
      </c>
      <c r="E919" s="82">
        <v>0.93629300000000004</v>
      </c>
      <c r="F919" s="82">
        <v>0.97436999999999996</v>
      </c>
      <c r="G919" s="82">
        <v>0.94775200000000004</v>
      </c>
      <c r="H919" s="82">
        <v>0.88219899999999996</v>
      </c>
      <c r="I919" s="82">
        <v>0.95716000000000001</v>
      </c>
      <c r="J919" s="82">
        <v>0.93446700000000005</v>
      </c>
      <c r="K919" s="82">
        <v>0.96017399999999997</v>
      </c>
    </row>
    <row r="920" spans="1:11" ht="15">
      <c r="A920" s="82">
        <v>918</v>
      </c>
      <c r="B920" s="82">
        <v>0.94146099999999999</v>
      </c>
      <c r="C920" s="82">
        <v>0.92973899999999998</v>
      </c>
      <c r="D920" s="82">
        <v>0.961588</v>
      </c>
      <c r="E920" s="82">
        <v>0.93631200000000003</v>
      </c>
      <c r="F920" s="82">
        <v>0.97437399999999996</v>
      </c>
      <c r="G920" s="82">
        <v>0.94776099999999996</v>
      </c>
      <c r="H920" s="82">
        <v>0.88221799999999995</v>
      </c>
      <c r="I920" s="82">
        <v>0.95716199999999996</v>
      </c>
      <c r="J920" s="82">
        <v>0.93448600000000004</v>
      </c>
      <c r="K920" s="82">
        <v>0.96017799999999998</v>
      </c>
    </row>
    <row r="921" spans="1:11" ht="15">
      <c r="A921" s="82">
        <v>919</v>
      </c>
      <c r="B921" s="82">
        <v>0.941465</v>
      </c>
      <c r="C921" s="82">
        <v>0.92976000000000003</v>
      </c>
      <c r="D921" s="82">
        <v>0.96158900000000003</v>
      </c>
      <c r="E921" s="82">
        <v>0.936334</v>
      </c>
      <c r="F921" s="82">
        <v>0.97437799999999997</v>
      </c>
      <c r="G921" s="82">
        <v>0.94777299999999998</v>
      </c>
      <c r="H921" s="82">
        <v>0.88223600000000002</v>
      </c>
      <c r="I921" s="82">
        <v>0.95716299999999999</v>
      </c>
      <c r="J921" s="82">
        <v>0.934504</v>
      </c>
      <c r="K921" s="82">
        <v>0.96018099999999995</v>
      </c>
    </row>
    <row r="922" spans="1:11" ht="15">
      <c r="A922" s="82">
        <v>920</v>
      </c>
      <c r="B922" s="82">
        <v>0.941469</v>
      </c>
      <c r="C922" s="82">
        <v>0.92978000000000005</v>
      </c>
      <c r="D922" s="82">
        <v>0.96158999999999994</v>
      </c>
      <c r="E922" s="82">
        <v>0.93635500000000005</v>
      </c>
      <c r="F922" s="82">
        <v>0.97438400000000003</v>
      </c>
      <c r="G922" s="82">
        <v>0.94778499999999999</v>
      </c>
      <c r="H922" s="82">
        <v>0.88225399999999998</v>
      </c>
      <c r="I922" s="82">
        <v>0.95716400000000001</v>
      </c>
      <c r="J922" s="82">
        <v>0.93452500000000005</v>
      </c>
      <c r="K922" s="82">
        <v>0.96018499999999996</v>
      </c>
    </row>
    <row r="923" spans="1:11" ht="15">
      <c r="A923" s="82">
        <v>921</v>
      </c>
      <c r="B923" s="82">
        <v>0.94147400000000003</v>
      </c>
      <c r="C923" s="82">
        <v>0.92980200000000002</v>
      </c>
      <c r="D923" s="82">
        <v>0.96159099999999997</v>
      </c>
      <c r="E923" s="82">
        <v>0.93637000000000004</v>
      </c>
      <c r="F923" s="82">
        <v>0.97439799999999999</v>
      </c>
      <c r="G923" s="82">
        <v>0.947797</v>
      </c>
      <c r="H923" s="82">
        <v>0.88227199999999995</v>
      </c>
      <c r="I923" s="82">
        <v>0.95716599999999996</v>
      </c>
      <c r="J923" s="82">
        <v>0.93454700000000002</v>
      </c>
      <c r="K923" s="82">
        <v>0.96018800000000004</v>
      </c>
    </row>
    <row r="924" spans="1:11" ht="15">
      <c r="A924" s="82">
        <v>922</v>
      </c>
      <c r="B924" s="82">
        <v>0.94147899999999995</v>
      </c>
      <c r="C924" s="82">
        <v>0.92982399999999998</v>
      </c>
      <c r="D924" s="82">
        <v>0.961592</v>
      </c>
      <c r="E924" s="82">
        <v>0.936392</v>
      </c>
      <c r="F924" s="82">
        <v>0.97440599999999999</v>
      </c>
      <c r="G924" s="82">
        <v>0.94780900000000001</v>
      </c>
      <c r="H924" s="82">
        <v>0.88229199999999997</v>
      </c>
      <c r="I924" s="82">
        <v>0.95716699999999999</v>
      </c>
      <c r="J924" s="82">
        <v>0.93456600000000001</v>
      </c>
      <c r="K924" s="82">
        <v>0.96019200000000005</v>
      </c>
    </row>
    <row r="925" spans="1:11" ht="15">
      <c r="A925" s="82">
        <v>923</v>
      </c>
      <c r="B925" s="82">
        <v>0.94148399999999999</v>
      </c>
      <c r="C925" s="82">
        <v>0.92984500000000003</v>
      </c>
      <c r="D925" s="82">
        <v>0.96159300000000003</v>
      </c>
      <c r="E925" s="82">
        <v>0.93640599999999996</v>
      </c>
      <c r="F925" s="82">
        <v>0.97441199999999994</v>
      </c>
      <c r="G925" s="82">
        <v>0.94782299999999997</v>
      </c>
      <c r="H925" s="82">
        <v>0.88231099999999996</v>
      </c>
      <c r="I925" s="82">
        <v>0.95716800000000002</v>
      </c>
      <c r="J925" s="82">
        <v>0.93458600000000003</v>
      </c>
      <c r="K925" s="82">
        <v>0.960198</v>
      </c>
    </row>
    <row r="926" spans="1:11" ht="15">
      <c r="A926" s="82">
        <v>924</v>
      </c>
      <c r="B926" s="82">
        <v>0.94149000000000005</v>
      </c>
      <c r="C926" s="82">
        <v>0.929863</v>
      </c>
      <c r="D926" s="82">
        <v>0.96159399999999995</v>
      </c>
      <c r="E926" s="82">
        <v>0.93642499999999995</v>
      </c>
      <c r="F926" s="82">
        <v>0.97441599999999995</v>
      </c>
      <c r="G926" s="82">
        <v>0.94783499999999998</v>
      </c>
      <c r="H926" s="82">
        <v>0.88233200000000001</v>
      </c>
      <c r="I926" s="82">
        <v>0.95716999999999997</v>
      </c>
      <c r="J926" s="82">
        <v>0.93460699999999997</v>
      </c>
      <c r="K926" s="82">
        <v>0.96020000000000005</v>
      </c>
    </row>
    <row r="927" spans="1:11" ht="15">
      <c r="A927" s="82">
        <v>925</v>
      </c>
      <c r="B927" s="82">
        <v>0.94149499999999997</v>
      </c>
      <c r="C927" s="82">
        <v>0.92988199999999999</v>
      </c>
      <c r="D927" s="82">
        <v>0.96159499999999998</v>
      </c>
      <c r="E927" s="82">
        <v>0.93644300000000003</v>
      </c>
      <c r="F927" s="82">
        <v>0.97441900000000004</v>
      </c>
      <c r="G927" s="82">
        <v>0.94784599999999997</v>
      </c>
      <c r="H927" s="82">
        <v>0.88235399999999997</v>
      </c>
      <c r="I927" s="82">
        <v>0.95717099999999999</v>
      </c>
      <c r="J927" s="82">
        <v>0.93462900000000004</v>
      </c>
      <c r="K927" s="82">
        <v>0.96020399999999995</v>
      </c>
    </row>
    <row r="928" spans="1:11" ht="15">
      <c r="A928" s="82">
        <v>926</v>
      </c>
      <c r="B928" s="82">
        <v>0.94149899999999997</v>
      </c>
      <c r="C928" s="82">
        <v>0.92990399999999995</v>
      </c>
      <c r="D928" s="82">
        <v>0.96159600000000001</v>
      </c>
      <c r="E928" s="82">
        <v>0.93646200000000002</v>
      </c>
      <c r="F928" s="82">
        <v>0.97442200000000001</v>
      </c>
      <c r="G928" s="82">
        <v>0.94785699999999995</v>
      </c>
      <c r="H928" s="82">
        <v>0.88237600000000005</v>
      </c>
      <c r="I928" s="82">
        <v>0.95717200000000002</v>
      </c>
      <c r="J928" s="82">
        <v>0.93464700000000001</v>
      </c>
      <c r="K928" s="82">
        <v>0.96020799999999995</v>
      </c>
    </row>
    <row r="929" spans="1:11" ht="15">
      <c r="A929" s="82">
        <v>927</v>
      </c>
      <c r="B929" s="82">
        <v>0.94150500000000004</v>
      </c>
      <c r="C929" s="82">
        <v>0.92993099999999995</v>
      </c>
      <c r="D929" s="82">
        <v>0.96159700000000004</v>
      </c>
      <c r="E929" s="82">
        <v>0.93648299999999995</v>
      </c>
      <c r="F929" s="82">
        <v>0.97442700000000004</v>
      </c>
      <c r="G929" s="82">
        <v>0.94786499999999996</v>
      </c>
      <c r="H929" s="82">
        <v>0.88239599999999996</v>
      </c>
      <c r="I929" s="82">
        <v>0.95717300000000005</v>
      </c>
      <c r="J929" s="82">
        <v>0.93466400000000005</v>
      </c>
      <c r="K929" s="82">
        <v>0.96021199999999995</v>
      </c>
    </row>
    <row r="930" spans="1:11" ht="15">
      <c r="A930" s="82">
        <v>928</v>
      </c>
      <c r="B930" s="82">
        <v>0.94150999999999996</v>
      </c>
      <c r="C930" s="82">
        <v>0.92995899999999998</v>
      </c>
      <c r="D930" s="82">
        <v>0.96159799999999995</v>
      </c>
      <c r="E930" s="82">
        <v>0.93650199999999995</v>
      </c>
      <c r="F930" s="82">
        <v>0.97443299999999999</v>
      </c>
      <c r="G930" s="82">
        <v>0.94787200000000005</v>
      </c>
      <c r="H930" s="82">
        <v>0.88241899999999995</v>
      </c>
      <c r="I930" s="82">
        <v>0.957175</v>
      </c>
      <c r="J930" s="82">
        <v>0.93468300000000004</v>
      </c>
      <c r="K930" s="82">
        <v>0.96021500000000004</v>
      </c>
    </row>
    <row r="931" spans="1:11" ht="15">
      <c r="A931" s="82">
        <v>929</v>
      </c>
      <c r="B931" s="82">
        <v>0.94151600000000002</v>
      </c>
      <c r="C931" s="82">
        <v>0.929979</v>
      </c>
      <c r="D931" s="82">
        <v>0.96159899999999998</v>
      </c>
      <c r="E931" s="82">
        <v>0.93652100000000005</v>
      </c>
      <c r="F931" s="82">
        <v>0.97444699999999995</v>
      </c>
      <c r="G931" s="82">
        <v>0.94787999999999994</v>
      </c>
      <c r="H931" s="82">
        <v>0.88243899999999997</v>
      </c>
      <c r="I931" s="82">
        <v>0.95717600000000003</v>
      </c>
      <c r="J931" s="82">
        <v>0.93470299999999995</v>
      </c>
      <c r="K931" s="82">
        <v>0.96022600000000002</v>
      </c>
    </row>
    <row r="932" spans="1:11" ht="15">
      <c r="A932" s="82">
        <v>930</v>
      </c>
      <c r="B932" s="82">
        <v>0.94152100000000005</v>
      </c>
      <c r="C932" s="82">
        <v>0.92999600000000004</v>
      </c>
      <c r="D932" s="82">
        <v>0.96160100000000004</v>
      </c>
      <c r="E932" s="82">
        <v>0.93654300000000001</v>
      </c>
      <c r="F932" s="82">
        <v>0.97445599999999999</v>
      </c>
      <c r="G932" s="82">
        <v>0.94789199999999996</v>
      </c>
      <c r="H932" s="82">
        <v>0.88246199999999997</v>
      </c>
      <c r="I932" s="82">
        <v>0.95717699999999994</v>
      </c>
      <c r="J932" s="82">
        <v>0.93472</v>
      </c>
      <c r="K932" s="82">
        <v>0.960229</v>
      </c>
    </row>
    <row r="933" spans="1:11" ht="15">
      <c r="A933" s="82">
        <v>931</v>
      </c>
      <c r="B933" s="82">
        <v>0.94152599999999997</v>
      </c>
      <c r="C933" s="82">
        <v>0.93001699999999998</v>
      </c>
      <c r="D933" s="82">
        <v>0.96160199999999996</v>
      </c>
      <c r="E933" s="82">
        <v>0.93655900000000003</v>
      </c>
      <c r="F933" s="82">
        <v>0.97446100000000002</v>
      </c>
      <c r="G933" s="82">
        <v>0.94790600000000003</v>
      </c>
      <c r="H933" s="82">
        <v>0.88248000000000004</v>
      </c>
      <c r="I933" s="82">
        <v>0.95717799999999997</v>
      </c>
      <c r="J933" s="82">
        <v>0.93473499999999998</v>
      </c>
      <c r="K933" s="82">
        <v>0.960233</v>
      </c>
    </row>
    <row r="934" spans="1:11" ht="15">
      <c r="A934" s="82">
        <v>932</v>
      </c>
      <c r="B934" s="82">
        <v>0.94152999999999998</v>
      </c>
      <c r="C934" s="82">
        <v>0.930037</v>
      </c>
      <c r="D934" s="82">
        <v>0.96160299999999999</v>
      </c>
      <c r="E934" s="82">
        <v>0.93657699999999999</v>
      </c>
      <c r="F934" s="82">
        <v>0.97446500000000003</v>
      </c>
      <c r="G934" s="82">
        <v>0.94791899999999996</v>
      </c>
      <c r="H934" s="82">
        <v>0.88249999999999995</v>
      </c>
      <c r="I934" s="82">
        <v>0.95718000000000003</v>
      </c>
      <c r="J934" s="82">
        <v>0.934751</v>
      </c>
      <c r="K934" s="82">
        <v>0.96023800000000004</v>
      </c>
    </row>
    <row r="935" spans="1:11" ht="15">
      <c r="A935" s="82">
        <v>933</v>
      </c>
      <c r="B935" s="82">
        <v>0.94153500000000001</v>
      </c>
      <c r="C935" s="82">
        <v>0.93005700000000002</v>
      </c>
      <c r="D935" s="82">
        <v>0.96160400000000001</v>
      </c>
      <c r="E935" s="82">
        <v>0.93659599999999998</v>
      </c>
      <c r="F935" s="82">
        <v>0.974468</v>
      </c>
      <c r="G935" s="82">
        <v>0.94793099999999997</v>
      </c>
      <c r="H935" s="82">
        <v>0.88251900000000005</v>
      </c>
      <c r="I935" s="82">
        <v>0.95718099999999995</v>
      </c>
      <c r="J935" s="82">
        <v>0.93476700000000001</v>
      </c>
      <c r="K935" s="82">
        <v>0.96024100000000001</v>
      </c>
    </row>
    <row r="936" spans="1:11" ht="15">
      <c r="A936" s="82">
        <v>934</v>
      </c>
      <c r="B936" s="82">
        <v>0.94154000000000004</v>
      </c>
      <c r="C936" s="82">
        <v>0.93007399999999996</v>
      </c>
      <c r="D936" s="82">
        <v>0.96160500000000004</v>
      </c>
      <c r="E936" s="82">
        <v>0.936616</v>
      </c>
      <c r="F936" s="82">
        <v>0.974472</v>
      </c>
      <c r="G936" s="82">
        <v>0.94794599999999996</v>
      </c>
      <c r="H936" s="82">
        <v>0.88253899999999996</v>
      </c>
      <c r="I936" s="82">
        <v>0.95718199999999998</v>
      </c>
      <c r="J936" s="82">
        <v>0.93478099999999997</v>
      </c>
      <c r="K936" s="82">
        <v>0.96024500000000002</v>
      </c>
    </row>
    <row r="937" spans="1:11" ht="15">
      <c r="A937" s="82">
        <v>935</v>
      </c>
      <c r="B937" s="82">
        <v>0.94154599999999999</v>
      </c>
      <c r="C937" s="82">
        <v>0.93009399999999998</v>
      </c>
      <c r="D937" s="82">
        <v>0.96160599999999996</v>
      </c>
      <c r="E937" s="82">
        <v>0.93663700000000005</v>
      </c>
      <c r="F937" s="82">
        <v>0.97447600000000001</v>
      </c>
      <c r="G937" s="82">
        <v>0.947959</v>
      </c>
      <c r="H937" s="82">
        <v>0.88255700000000004</v>
      </c>
      <c r="I937" s="82">
        <v>0.95718300000000001</v>
      </c>
      <c r="J937" s="82">
        <v>0.93479699999999999</v>
      </c>
      <c r="K937" s="82">
        <v>0.96024799999999999</v>
      </c>
    </row>
    <row r="938" spans="1:11" ht="15">
      <c r="A938" s="82">
        <v>936</v>
      </c>
      <c r="B938" s="82">
        <v>0.94155</v>
      </c>
      <c r="C938" s="82">
        <v>0.93011500000000003</v>
      </c>
      <c r="D938" s="82">
        <v>0.96160699999999999</v>
      </c>
      <c r="E938" s="82">
        <v>0.93665500000000002</v>
      </c>
      <c r="F938" s="82">
        <v>0.97448199999999996</v>
      </c>
      <c r="G938" s="82">
        <v>0.94796899999999995</v>
      </c>
      <c r="H938" s="82">
        <v>0.88257699999999994</v>
      </c>
      <c r="I938" s="82">
        <v>0.95718499999999995</v>
      </c>
      <c r="J938" s="82">
        <v>0.93481300000000001</v>
      </c>
      <c r="K938" s="82">
        <v>0.96025099999999997</v>
      </c>
    </row>
    <row r="939" spans="1:11" ht="15">
      <c r="A939" s="82">
        <v>937</v>
      </c>
      <c r="B939" s="82">
        <v>0.941554</v>
      </c>
      <c r="C939" s="82">
        <v>0.93012899999999998</v>
      </c>
      <c r="D939" s="82">
        <v>0.96160800000000002</v>
      </c>
      <c r="E939" s="82">
        <v>0.93667400000000001</v>
      </c>
      <c r="F939" s="82">
        <v>0.974495</v>
      </c>
      <c r="G939" s="82">
        <v>0.94798300000000002</v>
      </c>
      <c r="H939" s="82">
        <v>0.88259500000000002</v>
      </c>
      <c r="I939" s="82">
        <v>0.95718599999999998</v>
      </c>
      <c r="J939" s="82">
        <v>0.93483000000000005</v>
      </c>
      <c r="K939" s="82">
        <v>0.96025400000000005</v>
      </c>
    </row>
    <row r="940" spans="1:11" ht="15">
      <c r="A940" s="82">
        <v>938</v>
      </c>
      <c r="B940" s="82">
        <v>0.94155699999999998</v>
      </c>
      <c r="C940" s="82">
        <v>0.93015199999999998</v>
      </c>
      <c r="D940" s="82">
        <v>0.96160900000000005</v>
      </c>
      <c r="E940" s="82">
        <v>0.93669400000000003</v>
      </c>
      <c r="F940" s="82">
        <v>0.97450300000000001</v>
      </c>
      <c r="G940" s="82">
        <v>0.94799699999999998</v>
      </c>
      <c r="H940" s="82">
        <v>0.88261500000000004</v>
      </c>
      <c r="I940" s="82">
        <v>0.95718700000000001</v>
      </c>
      <c r="J940" s="82">
        <v>0.93484699999999998</v>
      </c>
      <c r="K940" s="82">
        <v>0.96025700000000003</v>
      </c>
    </row>
    <row r="941" spans="1:11" ht="15">
      <c r="A941" s="82">
        <v>939</v>
      </c>
      <c r="B941" s="82">
        <v>0.94156099999999998</v>
      </c>
      <c r="C941" s="82">
        <v>0.93017700000000003</v>
      </c>
      <c r="D941" s="82">
        <v>0.96160999999999996</v>
      </c>
      <c r="E941" s="82">
        <v>0.93671300000000002</v>
      </c>
      <c r="F941" s="82">
        <v>0.97450899999999996</v>
      </c>
      <c r="G941" s="82">
        <v>0.94801000000000002</v>
      </c>
      <c r="H941" s="82">
        <v>0.88263499999999995</v>
      </c>
      <c r="I941" s="82">
        <v>0.95718899999999996</v>
      </c>
      <c r="J941" s="82">
        <v>0.934863</v>
      </c>
      <c r="K941" s="82">
        <v>0.96026100000000003</v>
      </c>
    </row>
    <row r="942" spans="1:11" ht="15">
      <c r="A942" s="82">
        <v>940</v>
      </c>
      <c r="B942" s="82">
        <v>0.94156499999999999</v>
      </c>
      <c r="C942" s="82">
        <v>0.930199</v>
      </c>
      <c r="D942" s="82">
        <v>0.96161099999999999</v>
      </c>
      <c r="E942" s="82">
        <v>0.93673099999999998</v>
      </c>
      <c r="F942" s="82">
        <v>0.97451299999999996</v>
      </c>
      <c r="G942" s="82">
        <v>0.94801599999999997</v>
      </c>
      <c r="H942" s="82">
        <v>0.88265499999999997</v>
      </c>
      <c r="I942" s="82">
        <v>0.95718999999999999</v>
      </c>
      <c r="J942" s="82">
        <v>0.93487900000000002</v>
      </c>
      <c r="K942" s="82">
        <v>0.96026400000000001</v>
      </c>
    </row>
    <row r="943" spans="1:11" ht="15">
      <c r="A943" s="82">
        <v>941</v>
      </c>
      <c r="B943" s="82">
        <v>0.94157000000000002</v>
      </c>
      <c r="C943" s="82">
        <v>0.93022000000000005</v>
      </c>
      <c r="D943" s="82">
        <v>0.96161200000000002</v>
      </c>
      <c r="E943" s="82">
        <v>0.93674999999999997</v>
      </c>
      <c r="F943" s="82">
        <v>0.97451600000000005</v>
      </c>
      <c r="G943" s="82">
        <v>0.94803099999999996</v>
      </c>
      <c r="H943" s="82">
        <v>0.88267300000000004</v>
      </c>
      <c r="I943" s="82">
        <v>0.95719100000000001</v>
      </c>
      <c r="J943" s="82">
        <v>0.934894</v>
      </c>
      <c r="K943" s="82">
        <v>0.96026800000000001</v>
      </c>
    </row>
    <row r="944" spans="1:11" ht="15">
      <c r="A944" s="82">
        <v>942</v>
      </c>
      <c r="B944" s="82">
        <v>0.94157400000000002</v>
      </c>
      <c r="C944" s="82">
        <v>0.93023999999999996</v>
      </c>
      <c r="D944" s="82">
        <v>0.96161300000000005</v>
      </c>
      <c r="E944" s="82">
        <v>0.93676999999999999</v>
      </c>
      <c r="F944" s="82">
        <v>0.97451900000000002</v>
      </c>
      <c r="G944" s="82">
        <v>0.94804200000000005</v>
      </c>
      <c r="H944" s="82">
        <v>0.882691</v>
      </c>
      <c r="I944" s="82">
        <v>0.95719200000000004</v>
      </c>
      <c r="J944" s="82">
        <v>0.93491000000000002</v>
      </c>
      <c r="K944" s="82">
        <v>0.96027099999999999</v>
      </c>
    </row>
    <row r="945" spans="1:11" ht="15">
      <c r="A945" s="82">
        <v>943</v>
      </c>
      <c r="B945" s="82">
        <v>0.94157800000000003</v>
      </c>
      <c r="C945" s="82">
        <v>0.930257</v>
      </c>
      <c r="D945" s="82">
        <v>0.96161399999999997</v>
      </c>
      <c r="E945" s="82">
        <v>0.93679400000000002</v>
      </c>
      <c r="F945" s="82">
        <v>0.97452300000000003</v>
      </c>
      <c r="G945" s="82">
        <v>0.94805399999999995</v>
      </c>
      <c r="H945" s="82">
        <v>0.88270999999999999</v>
      </c>
      <c r="I945" s="82">
        <v>0.95719299999999996</v>
      </c>
      <c r="J945" s="82">
        <v>0.93492600000000003</v>
      </c>
      <c r="K945" s="82">
        <v>0.96027499999999999</v>
      </c>
    </row>
    <row r="946" spans="1:11" ht="15">
      <c r="A946" s="82">
        <v>944</v>
      </c>
      <c r="B946" s="82">
        <v>0.94158299999999995</v>
      </c>
      <c r="C946" s="82">
        <v>0.93027499999999996</v>
      </c>
      <c r="D946" s="82">
        <v>0.961615</v>
      </c>
      <c r="E946" s="82">
        <v>0.93681599999999998</v>
      </c>
      <c r="F946" s="82">
        <v>0.97453000000000001</v>
      </c>
      <c r="G946" s="82">
        <v>0.94806500000000005</v>
      </c>
      <c r="H946" s="82">
        <v>0.88272700000000004</v>
      </c>
      <c r="I946" s="82">
        <v>0.95719500000000002</v>
      </c>
      <c r="J946" s="82">
        <v>0.93493999999999999</v>
      </c>
      <c r="K946" s="82">
        <v>0.96027899999999999</v>
      </c>
    </row>
    <row r="947" spans="1:11" ht="15">
      <c r="A947" s="82">
        <v>945</v>
      </c>
      <c r="B947" s="82">
        <v>0.94158799999999998</v>
      </c>
      <c r="C947" s="82">
        <v>0.93029700000000004</v>
      </c>
      <c r="D947" s="82">
        <v>0.96161600000000003</v>
      </c>
      <c r="E947" s="82">
        <v>0.93683700000000003</v>
      </c>
      <c r="F947" s="82">
        <v>0.97454399999999997</v>
      </c>
      <c r="G947" s="82">
        <v>0.94807799999999998</v>
      </c>
      <c r="H947" s="82">
        <v>0.882745</v>
      </c>
      <c r="I947" s="82">
        <v>0.95719600000000005</v>
      </c>
      <c r="J947" s="82">
        <v>0.93495600000000001</v>
      </c>
      <c r="K947" s="82">
        <v>0.96028599999999997</v>
      </c>
    </row>
    <row r="948" spans="1:11" ht="15">
      <c r="A948" s="82">
        <v>946</v>
      </c>
      <c r="B948" s="82">
        <v>0.94159099999999996</v>
      </c>
      <c r="C948" s="82">
        <v>0.93032000000000004</v>
      </c>
      <c r="D948" s="82">
        <v>0.96161700000000006</v>
      </c>
      <c r="E948" s="82">
        <v>0.93685799999999997</v>
      </c>
      <c r="F948" s="82">
        <v>0.97455199999999997</v>
      </c>
      <c r="G948" s="82">
        <v>0.94808999999999999</v>
      </c>
      <c r="H948" s="82">
        <v>0.88276200000000005</v>
      </c>
      <c r="I948" s="82">
        <v>0.95719699999999996</v>
      </c>
      <c r="J948" s="82">
        <v>0.934971</v>
      </c>
      <c r="K948" s="82">
        <v>0.96028999999999998</v>
      </c>
    </row>
    <row r="949" spans="1:11" ht="15">
      <c r="A949" s="82">
        <v>947</v>
      </c>
      <c r="B949" s="82">
        <v>0.94159700000000002</v>
      </c>
      <c r="C949" s="82">
        <v>0.93034099999999997</v>
      </c>
      <c r="D949" s="82">
        <v>0.96161799999999997</v>
      </c>
      <c r="E949" s="82">
        <v>0.93687600000000004</v>
      </c>
      <c r="F949" s="82">
        <v>0.97455700000000001</v>
      </c>
      <c r="G949" s="82">
        <v>0.94810300000000003</v>
      </c>
      <c r="H949" s="82">
        <v>0.88278100000000004</v>
      </c>
      <c r="I949" s="82">
        <v>0.95719900000000002</v>
      </c>
      <c r="J949" s="82">
        <v>0.93498700000000001</v>
      </c>
      <c r="K949" s="82">
        <v>0.96029299999999995</v>
      </c>
    </row>
    <row r="950" spans="1:11" ht="15">
      <c r="A950" s="82">
        <v>948</v>
      </c>
      <c r="B950" s="82">
        <v>0.941604</v>
      </c>
      <c r="C950" s="82">
        <v>0.93036099999999999</v>
      </c>
      <c r="D950" s="82">
        <v>0.961619</v>
      </c>
      <c r="E950" s="82">
        <v>0.93689599999999995</v>
      </c>
      <c r="F950" s="82">
        <v>0.97456100000000001</v>
      </c>
      <c r="G950" s="82">
        <v>0.94811199999999995</v>
      </c>
      <c r="H950" s="82">
        <v>0.88280000000000003</v>
      </c>
      <c r="I950" s="82">
        <v>0.95720000000000005</v>
      </c>
      <c r="J950" s="82">
        <v>0.93500000000000005</v>
      </c>
      <c r="K950" s="82">
        <v>0.96029600000000004</v>
      </c>
    </row>
    <row r="951" spans="1:11" ht="15">
      <c r="A951" s="82">
        <v>949</v>
      </c>
      <c r="B951" s="82">
        <v>0.941608</v>
      </c>
      <c r="C951" s="82">
        <v>0.93038500000000002</v>
      </c>
      <c r="D951" s="82">
        <v>0.96162000000000003</v>
      </c>
      <c r="E951" s="82">
        <v>0.93691999999999998</v>
      </c>
      <c r="F951" s="82">
        <v>0.97456500000000001</v>
      </c>
      <c r="G951" s="82">
        <v>0.94812399999999997</v>
      </c>
      <c r="H951" s="82">
        <v>0.88281699999999996</v>
      </c>
      <c r="I951" s="82">
        <v>0.95720099999999997</v>
      </c>
      <c r="J951" s="82">
        <v>0.93501500000000004</v>
      </c>
      <c r="K951" s="82">
        <v>0.96030000000000004</v>
      </c>
    </row>
    <row r="952" spans="1:11" ht="15">
      <c r="A952" s="82">
        <v>950</v>
      </c>
      <c r="B952" s="82">
        <v>0.94161499999999998</v>
      </c>
      <c r="C952" s="82">
        <v>0.93040800000000001</v>
      </c>
      <c r="D952" s="82">
        <v>0.96162099999999995</v>
      </c>
      <c r="E952" s="82">
        <v>0.93694100000000002</v>
      </c>
      <c r="F952" s="82">
        <v>0.97456799999999999</v>
      </c>
      <c r="G952" s="82">
        <v>0.94813599999999998</v>
      </c>
      <c r="H952" s="82">
        <v>0.88283800000000001</v>
      </c>
      <c r="I952" s="82">
        <v>0.957202</v>
      </c>
      <c r="J952" s="82">
        <v>0.93503099999999995</v>
      </c>
      <c r="K952" s="82">
        <v>0.96030499999999996</v>
      </c>
    </row>
    <row r="953" spans="1:11" ht="15">
      <c r="A953" s="82">
        <v>951</v>
      </c>
      <c r="B953" s="82">
        <v>0.94161899999999998</v>
      </c>
      <c r="C953" s="82">
        <v>0.93042999999999998</v>
      </c>
      <c r="D953" s="82">
        <v>0.96162199999999998</v>
      </c>
      <c r="E953" s="82">
        <v>0.93695899999999999</v>
      </c>
      <c r="F953" s="82">
        <v>0.97457199999999999</v>
      </c>
      <c r="G953" s="82">
        <v>0.94814500000000002</v>
      </c>
      <c r="H953" s="82">
        <v>0.88286100000000001</v>
      </c>
      <c r="I953" s="82">
        <v>0.95720400000000005</v>
      </c>
      <c r="J953" s="82">
        <v>0.93504600000000004</v>
      </c>
      <c r="K953" s="82">
        <v>0.96030800000000005</v>
      </c>
    </row>
    <row r="954" spans="1:11" ht="15">
      <c r="A954" s="82">
        <v>952</v>
      </c>
      <c r="B954" s="82">
        <v>0.94162699999999999</v>
      </c>
      <c r="C954" s="82">
        <v>0.93045</v>
      </c>
      <c r="D954" s="82">
        <v>0.96162300000000001</v>
      </c>
      <c r="E954" s="82">
        <v>0.93697600000000003</v>
      </c>
      <c r="F954" s="82">
        <v>0.97457800000000006</v>
      </c>
      <c r="G954" s="82">
        <v>0.94815799999999995</v>
      </c>
      <c r="H954" s="82">
        <v>0.88287899999999997</v>
      </c>
      <c r="I954" s="82">
        <v>0.95720499999999997</v>
      </c>
      <c r="J954" s="82">
        <v>0.93506100000000003</v>
      </c>
      <c r="K954" s="82">
        <v>0.96031200000000005</v>
      </c>
    </row>
    <row r="955" spans="1:11" ht="15">
      <c r="A955" s="82">
        <v>953</v>
      </c>
      <c r="B955" s="82">
        <v>0.94163399999999997</v>
      </c>
      <c r="C955" s="82">
        <v>0.93047000000000002</v>
      </c>
      <c r="D955" s="82">
        <v>0.96162400000000003</v>
      </c>
      <c r="E955" s="82">
        <v>0.93699600000000005</v>
      </c>
      <c r="F955" s="82">
        <v>0.97459099999999999</v>
      </c>
      <c r="G955" s="82">
        <v>0.94817200000000001</v>
      </c>
      <c r="H955" s="82">
        <v>0.88289899999999999</v>
      </c>
      <c r="I955" s="82">
        <v>0.957206</v>
      </c>
      <c r="J955" s="82">
        <v>0.93507700000000005</v>
      </c>
      <c r="K955" s="82">
        <v>0.960318</v>
      </c>
    </row>
    <row r="956" spans="1:11" ht="15">
      <c r="A956" s="82">
        <v>954</v>
      </c>
      <c r="B956" s="82">
        <v>0.941639</v>
      </c>
      <c r="C956" s="82">
        <v>0.93049300000000001</v>
      </c>
      <c r="D956" s="82">
        <v>0.96162499999999995</v>
      </c>
      <c r="E956" s="82">
        <v>0.93701800000000002</v>
      </c>
      <c r="F956" s="82">
        <v>0.97459899999999999</v>
      </c>
      <c r="G956" s="82">
        <v>0.94818500000000006</v>
      </c>
      <c r="H956" s="82">
        <v>0.88291900000000001</v>
      </c>
      <c r="I956" s="82">
        <v>0.95720700000000003</v>
      </c>
      <c r="J956" s="82">
        <v>0.93509299999999995</v>
      </c>
      <c r="K956" s="82">
        <v>0.96032099999999998</v>
      </c>
    </row>
    <row r="957" spans="1:11" ht="15">
      <c r="A957" s="82">
        <v>955</v>
      </c>
      <c r="B957" s="82">
        <v>0.94164300000000001</v>
      </c>
      <c r="C957" s="82">
        <v>0.93051300000000003</v>
      </c>
      <c r="D957" s="82">
        <v>0.96162599999999998</v>
      </c>
      <c r="E957" s="82">
        <v>0.93703899999999996</v>
      </c>
      <c r="F957" s="82">
        <v>0.97460400000000003</v>
      </c>
      <c r="G957" s="82">
        <v>0.94820000000000004</v>
      </c>
      <c r="H957" s="82">
        <v>0.88293999999999995</v>
      </c>
      <c r="I957" s="82">
        <v>0.95720899999999998</v>
      </c>
      <c r="J957" s="82">
        <v>0.93510800000000005</v>
      </c>
      <c r="K957" s="82">
        <v>0.96032300000000004</v>
      </c>
    </row>
    <row r="958" spans="1:11" ht="15">
      <c r="A958" s="82">
        <v>956</v>
      </c>
      <c r="B958" s="82">
        <v>0.94164800000000004</v>
      </c>
      <c r="C958" s="82">
        <v>0.93053399999999997</v>
      </c>
      <c r="D958" s="82">
        <v>0.96162700000000001</v>
      </c>
      <c r="E958" s="82">
        <v>0.93705799999999995</v>
      </c>
      <c r="F958" s="82">
        <v>0.97460800000000003</v>
      </c>
      <c r="G958" s="82">
        <v>0.94821599999999995</v>
      </c>
      <c r="H958" s="82">
        <v>0.88296200000000002</v>
      </c>
      <c r="I958" s="82">
        <v>0.95721000000000001</v>
      </c>
      <c r="J958" s="82">
        <v>0.93512200000000001</v>
      </c>
      <c r="K958" s="82">
        <v>0.96032700000000004</v>
      </c>
    </row>
    <row r="959" spans="1:11" ht="15">
      <c r="A959" s="82">
        <v>957</v>
      </c>
      <c r="B959" s="82">
        <v>0.94165299999999996</v>
      </c>
      <c r="C959" s="82">
        <v>0.93055699999999997</v>
      </c>
      <c r="D959" s="82">
        <v>0.96162800000000004</v>
      </c>
      <c r="E959" s="82">
        <v>0.93707600000000002</v>
      </c>
      <c r="F959" s="82">
        <v>0.97461100000000001</v>
      </c>
      <c r="G959" s="82">
        <v>0.94823100000000005</v>
      </c>
      <c r="H959" s="82">
        <v>0.88298200000000004</v>
      </c>
      <c r="I959" s="82">
        <v>0.95721100000000003</v>
      </c>
      <c r="J959" s="82">
        <v>0.93513599999999997</v>
      </c>
      <c r="K959" s="82">
        <v>0.96033100000000005</v>
      </c>
    </row>
    <row r="960" spans="1:11" ht="15">
      <c r="A960" s="82">
        <v>958</v>
      </c>
      <c r="B960" s="82">
        <v>0.94165600000000005</v>
      </c>
      <c r="C960" s="82">
        <v>0.93058099999999999</v>
      </c>
      <c r="D960" s="82">
        <v>0.96162899999999996</v>
      </c>
      <c r="E960" s="82">
        <v>0.93709500000000001</v>
      </c>
      <c r="F960" s="82">
        <v>0.97461399999999998</v>
      </c>
      <c r="G960" s="82">
        <v>0.948241</v>
      </c>
      <c r="H960" s="82">
        <v>0.88300000000000001</v>
      </c>
      <c r="I960" s="82">
        <v>0.95721199999999995</v>
      </c>
      <c r="J960" s="82">
        <v>0.93515000000000004</v>
      </c>
      <c r="K960" s="82">
        <v>0.96033500000000005</v>
      </c>
    </row>
    <row r="961" spans="1:11" ht="15">
      <c r="A961" s="82">
        <v>959</v>
      </c>
      <c r="B961" s="82">
        <v>0.94165900000000002</v>
      </c>
      <c r="C961" s="82">
        <v>0.93060600000000004</v>
      </c>
      <c r="D961" s="82">
        <v>0.96162999999999998</v>
      </c>
      <c r="E961" s="82">
        <v>0.937114</v>
      </c>
      <c r="F961" s="82">
        <v>0.97461799999999998</v>
      </c>
      <c r="G961" s="82">
        <v>0.94825099999999996</v>
      </c>
      <c r="H961" s="82">
        <v>0.88301799999999997</v>
      </c>
      <c r="I961" s="82">
        <v>0.95721299999999998</v>
      </c>
      <c r="J961" s="82">
        <v>0.93516500000000002</v>
      </c>
      <c r="K961" s="82">
        <v>0.96033800000000002</v>
      </c>
    </row>
    <row r="962" spans="1:11" ht="15">
      <c r="A962" s="82">
        <v>960</v>
      </c>
      <c r="B962" s="82">
        <v>0.94166300000000003</v>
      </c>
      <c r="C962" s="82">
        <v>0.93062</v>
      </c>
      <c r="D962" s="82">
        <v>0.96163100000000001</v>
      </c>
      <c r="E962" s="82">
        <v>0.937137</v>
      </c>
      <c r="F962" s="82">
        <v>0.97462400000000005</v>
      </c>
      <c r="G962" s="82">
        <v>0.94826100000000002</v>
      </c>
      <c r="H962" s="82">
        <v>0.88303699999999996</v>
      </c>
      <c r="I962" s="82">
        <v>0.95721500000000004</v>
      </c>
      <c r="J962" s="82">
        <v>0.93518000000000001</v>
      </c>
      <c r="K962" s="82">
        <v>0.96034200000000003</v>
      </c>
    </row>
    <row r="963" spans="1:11" ht="15">
      <c r="A963" s="82">
        <v>961</v>
      </c>
      <c r="B963" s="82">
        <v>0.94166799999999995</v>
      </c>
      <c r="C963" s="82">
        <v>0.93064499999999994</v>
      </c>
      <c r="D963" s="82">
        <v>0.96163200000000004</v>
      </c>
      <c r="E963" s="82">
        <v>0.93715999999999999</v>
      </c>
      <c r="F963" s="82">
        <v>0.974638</v>
      </c>
      <c r="G963" s="82">
        <v>0.94827399999999995</v>
      </c>
      <c r="H963" s="82">
        <v>0.88305599999999995</v>
      </c>
      <c r="I963" s="82">
        <v>0.95721599999999996</v>
      </c>
      <c r="J963" s="82">
        <v>0.935195</v>
      </c>
      <c r="K963" s="82">
        <v>0.96034799999999998</v>
      </c>
    </row>
    <row r="964" spans="1:11" ht="15">
      <c r="A964" s="82">
        <v>962</v>
      </c>
      <c r="B964" s="82">
        <v>0.94167199999999995</v>
      </c>
      <c r="C964" s="82">
        <v>0.93066400000000005</v>
      </c>
      <c r="D964" s="82">
        <v>0.96163299999999996</v>
      </c>
      <c r="E964" s="82">
        <v>0.93718699999999999</v>
      </c>
      <c r="F964" s="82">
        <v>0.97464600000000001</v>
      </c>
      <c r="G964" s="82">
        <v>0.94828699999999999</v>
      </c>
      <c r="H964" s="82">
        <v>0.88307500000000005</v>
      </c>
      <c r="I964" s="82">
        <v>0.95721699999999998</v>
      </c>
      <c r="J964" s="82">
        <v>0.93520800000000004</v>
      </c>
      <c r="K964" s="82">
        <v>0.96035099999999995</v>
      </c>
    </row>
    <row r="965" spans="1:11" ht="15">
      <c r="A965" s="82">
        <v>963</v>
      </c>
      <c r="B965" s="82">
        <v>0.94167800000000002</v>
      </c>
      <c r="C965" s="82">
        <v>0.93068600000000001</v>
      </c>
      <c r="D965" s="82">
        <v>0.96163399999999999</v>
      </c>
      <c r="E965" s="82">
        <v>0.93720300000000001</v>
      </c>
      <c r="F965" s="82">
        <v>0.97465100000000005</v>
      </c>
      <c r="G965" s="82">
        <v>0.94830199999999998</v>
      </c>
      <c r="H965" s="82">
        <v>0.88309499999999996</v>
      </c>
      <c r="I965" s="82">
        <v>0.95721900000000004</v>
      </c>
      <c r="J965" s="82">
        <v>0.93522400000000006</v>
      </c>
      <c r="K965" s="82">
        <v>0.96035599999999999</v>
      </c>
    </row>
    <row r="966" spans="1:11" ht="15">
      <c r="A966" s="82">
        <v>964</v>
      </c>
      <c r="B966" s="82">
        <v>0.94168200000000002</v>
      </c>
      <c r="C966" s="82">
        <v>0.93070600000000003</v>
      </c>
      <c r="D966" s="82">
        <v>0.96163500000000002</v>
      </c>
      <c r="E966" s="82">
        <v>0.937226</v>
      </c>
      <c r="F966" s="82">
        <v>0.97465500000000005</v>
      </c>
      <c r="G966" s="82">
        <v>0.94831299999999996</v>
      </c>
      <c r="H966" s="82">
        <v>0.88311499999999998</v>
      </c>
      <c r="I966" s="82">
        <v>0.95721999999999996</v>
      </c>
      <c r="J966" s="82">
        <v>0.93523800000000001</v>
      </c>
      <c r="K966" s="82">
        <v>0.96035899999999996</v>
      </c>
    </row>
    <row r="967" spans="1:11" ht="15">
      <c r="A967" s="82">
        <v>965</v>
      </c>
      <c r="B967" s="82">
        <v>0.94168700000000005</v>
      </c>
      <c r="C967" s="82">
        <v>0.930724</v>
      </c>
      <c r="D967" s="82">
        <v>0.96163600000000005</v>
      </c>
      <c r="E967" s="82">
        <v>0.93724499999999999</v>
      </c>
      <c r="F967" s="82">
        <v>0.97465900000000005</v>
      </c>
      <c r="G967" s="82">
        <v>0.94832499999999997</v>
      </c>
      <c r="H967" s="82">
        <v>0.883135</v>
      </c>
      <c r="I967" s="82">
        <v>0.95722099999999999</v>
      </c>
      <c r="J967" s="82">
        <v>0.93525199999999997</v>
      </c>
      <c r="K967" s="82">
        <v>0.96036299999999997</v>
      </c>
    </row>
    <row r="968" spans="1:11" ht="15">
      <c r="A968" s="82">
        <v>966</v>
      </c>
      <c r="B968" s="82">
        <v>0.94169199999999997</v>
      </c>
      <c r="C968" s="82">
        <v>0.93074699999999999</v>
      </c>
      <c r="D968" s="82">
        <v>0.96163699999999996</v>
      </c>
      <c r="E968" s="82">
        <v>0.93726500000000001</v>
      </c>
      <c r="F968" s="82">
        <v>0.97466200000000003</v>
      </c>
      <c r="G968" s="82">
        <v>0.94833900000000004</v>
      </c>
      <c r="H968" s="82">
        <v>0.88315500000000002</v>
      </c>
      <c r="I968" s="82">
        <v>0.95722200000000002</v>
      </c>
      <c r="J968" s="82">
        <v>0.93526600000000004</v>
      </c>
      <c r="K968" s="82">
        <v>0.96036500000000002</v>
      </c>
    </row>
    <row r="969" spans="1:11" ht="15">
      <c r="A969" s="82">
        <v>967</v>
      </c>
      <c r="B969" s="82">
        <v>0.94169800000000004</v>
      </c>
      <c r="C969" s="82">
        <v>0.93076700000000001</v>
      </c>
      <c r="D969" s="82">
        <v>0.96163799999999999</v>
      </c>
      <c r="E969" s="82">
        <v>0.93728400000000001</v>
      </c>
      <c r="F969" s="82">
        <v>0.97466600000000003</v>
      </c>
      <c r="G969" s="82">
        <v>0.94835100000000006</v>
      </c>
      <c r="H969" s="82">
        <v>0.88317199999999996</v>
      </c>
      <c r="I969" s="82">
        <v>0.95722300000000005</v>
      </c>
      <c r="J969" s="82">
        <v>0.93527800000000005</v>
      </c>
      <c r="K969" s="82">
        <v>0.960368</v>
      </c>
    </row>
    <row r="970" spans="1:11" ht="15">
      <c r="A970" s="82">
        <v>968</v>
      </c>
      <c r="B970" s="82">
        <v>0.94170299999999996</v>
      </c>
      <c r="C970" s="82">
        <v>0.93079199999999995</v>
      </c>
      <c r="D970" s="82">
        <v>0.96163900000000002</v>
      </c>
      <c r="E970" s="82">
        <v>0.937307</v>
      </c>
      <c r="F970" s="82">
        <v>0.97467199999999998</v>
      </c>
      <c r="G970" s="82">
        <v>0.94836200000000004</v>
      </c>
      <c r="H970" s="82">
        <v>0.88319099999999995</v>
      </c>
      <c r="I970" s="82">
        <v>0.95722499999999999</v>
      </c>
      <c r="J970" s="82">
        <v>0.93529099999999998</v>
      </c>
      <c r="K970" s="82">
        <v>0.960372</v>
      </c>
    </row>
    <row r="971" spans="1:11" ht="15">
      <c r="A971" s="82">
        <v>969</v>
      </c>
      <c r="B971" s="82">
        <v>0.94170600000000004</v>
      </c>
      <c r="C971" s="82">
        <v>0.93081400000000003</v>
      </c>
      <c r="D971" s="82">
        <v>0.96164000000000005</v>
      </c>
      <c r="E971" s="82">
        <v>0.93733100000000003</v>
      </c>
      <c r="F971" s="82">
        <v>0.97468399999999999</v>
      </c>
      <c r="G971" s="82">
        <v>0.94837199999999999</v>
      </c>
      <c r="H971" s="82">
        <v>0.88320900000000002</v>
      </c>
      <c r="I971" s="82">
        <v>0.95722600000000002</v>
      </c>
      <c r="J971" s="82">
        <v>0.93530599999999997</v>
      </c>
      <c r="K971" s="82">
        <v>0.96037700000000004</v>
      </c>
    </row>
    <row r="972" spans="1:11" ht="15">
      <c r="A972" s="82">
        <v>970</v>
      </c>
      <c r="B972" s="82">
        <v>0.94171099999999996</v>
      </c>
      <c r="C972" s="82">
        <v>0.93083899999999997</v>
      </c>
      <c r="D972" s="82">
        <v>0.96164099999999997</v>
      </c>
      <c r="E972" s="82">
        <v>0.93735000000000002</v>
      </c>
      <c r="F972" s="82">
        <v>0.974692</v>
      </c>
      <c r="G972" s="82">
        <v>0.948384</v>
      </c>
      <c r="H972" s="82">
        <v>0.88322699999999998</v>
      </c>
      <c r="I972" s="82">
        <v>0.95722700000000005</v>
      </c>
      <c r="J972" s="82">
        <v>0.93532099999999996</v>
      </c>
      <c r="K972" s="82">
        <v>0.96038000000000001</v>
      </c>
    </row>
    <row r="973" spans="1:11" ht="15">
      <c r="A973" s="82">
        <v>971</v>
      </c>
      <c r="B973" s="82">
        <v>0.94171700000000003</v>
      </c>
      <c r="C973" s="82">
        <v>0.93085700000000005</v>
      </c>
      <c r="D973" s="82">
        <v>0.961642</v>
      </c>
      <c r="E973" s="82">
        <v>0.93737099999999995</v>
      </c>
      <c r="F973" s="82">
        <v>0.97469700000000004</v>
      </c>
      <c r="G973" s="82">
        <v>0.94839700000000005</v>
      </c>
      <c r="H973" s="82">
        <v>0.88324499999999995</v>
      </c>
      <c r="I973" s="82">
        <v>0.95722799999999997</v>
      </c>
      <c r="J973" s="82">
        <v>0.93533599999999995</v>
      </c>
      <c r="K973" s="82">
        <v>0.96038299999999999</v>
      </c>
    </row>
    <row r="974" spans="1:11" ht="15">
      <c r="A974" s="82">
        <v>972</v>
      </c>
      <c r="B974" s="82">
        <v>0.94172100000000003</v>
      </c>
      <c r="C974" s="82">
        <v>0.93088000000000004</v>
      </c>
      <c r="D974" s="82">
        <v>0.96164300000000003</v>
      </c>
      <c r="E974" s="82">
        <v>0.93738900000000003</v>
      </c>
      <c r="F974" s="82">
        <v>0.97470100000000004</v>
      </c>
      <c r="G974" s="82">
        <v>0.94841200000000003</v>
      </c>
      <c r="H974" s="82">
        <v>0.88326400000000005</v>
      </c>
      <c r="I974" s="82">
        <v>0.95723000000000003</v>
      </c>
      <c r="J974" s="82">
        <v>0.93535000000000001</v>
      </c>
      <c r="K974" s="82">
        <v>0.96038699999999999</v>
      </c>
    </row>
    <row r="975" spans="1:11" ht="15">
      <c r="A975" s="82">
        <v>973</v>
      </c>
      <c r="B975" s="82">
        <v>0.94172699999999998</v>
      </c>
      <c r="C975" s="82">
        <v>0.93089900000000003</v>
      </c>
      <c r="D975" s="82">
        <v>0.96164400000000005</v>
      </c>
      <c r="E975" s="82">
        <v>0.93740999999999997</v>
      </c>
      <c r="F975" s="82">
        <v>0.97470400000000001</v>
      </c>
      <c r="G975" s="82">
        <v>0.94842700000000002</v>
      </c>
      <c r="H975" s="82">
        <v>0.88328099999999998</v>
      </c>
      <c r="I975" s="82">
        <v>0.95723100000000005</v>
      </c>
      <c r="J975" s="82">
        <v>0.93536399999999997</v>
      </c>
      <c r="K975" s="82">
        <v>0.96038999999999997</v>
      </c>
    </row>
    <row r="976" spans="1:11" ht="15">
      <c r="A976" s="82">
        <v>974</v>
      </c>
      <c r="B976" s="82">
        <v>0.94173200000000001</v>
      </c>
      <c r="C976" s="82">
        <v>0.93092299999999994</v>
      </c>
      <c r="D976" s="82">
        <v>0.96164499999999997</v>
      </c>
      <c r="E976" s="82">
        <v>0.93742999999999999</v>
      </c>
      <c r="F976" s="82">
        <v>0.97470699999999999</v>
      </c>
      <c r="G976" s="82">
        <v>0.94843900000000003</v>
      </c>
      <c r="H976" s="82">
        <v>0.883301</v>
      </c>
      <c r="I976" s="82">
        <v>0.95723199999999997</v>
      </c>
      <c r="J976" s="82">
        <v>0.93537800000000004</v>
      </c>
      <c r="K976" s="82">
        <v>0.96039300000000005</v>
      </c>
    </row>
    <row r="977" spans="1:11" ht="15">
      <c r="A977" s="82">
        <v>975</v>
      </c>
      <c r="B977" s="82">
        <v>0.94173600000000002</v>
      </c>
      <c r="C977" s="82">
        <v>0.93094299999999996</v>
      </c>
      <c r="D977" s="82">
        <v>0.961646</v>
      </c>
      <c r="E977" s="82">
        <v>0.93745199999999995</v>
      </c>
      <c r="F977" s="82">
        <v>0.97471099999999999</v>
      </c>
      <c r="G977" s="82">
        <v>0.94845199999999996</v>
      </c>
      <c r="H977" s="82">
        <v>0.88331899999999997</v>
      </c>
      <c r="I977" s="82">
        <v>0.957233</v>
      </c>
      <c r="J977" s="82">
        <v>0.93539000000000005</v>
      </c>
      <c r="K977" s="82">
        <v>0.960395</v>
      </c>
    </row>
    <row r="978" spans="1:11" ht="15">
      <c r="A978" s="82">
        <v>976</v>
      </c>
      <c r="B978" s="82">
        <v>0.94174000000000002</v>
      </c>
      <c r="C978" s="82">
        <v>0.93096900000000005</v>
      </c>
      <c r="D978" s="82">
        <v>0.96164700000000003</v>
      </c>
      <c r="E978" s="82">
        <v>0.93747100000000005</v>
      </c>
      <c r="F978" s="82">
        <v>0.97471799999999997</v>
      </c>
      <c r="G978" s="82">
        <v>0.94846399999999997</v>
      </c>
      <c r="H978" s="82">
        <v>0.88333899999999999</v>
      </c>
      <c r="I978" s="82">
        <v>0.95723499999999995</v>
      </c>
      <c r="J978" s="82">
        <v>0.93540299999999998</v>
      </c>
      <c r="K978" s="82">
        <v>0.96039799999999997</v>
      </c>
    </row>
    <row r="979" spans="1:11" ht="15">
      <c r="A979" s="82">
        <v>977</v>
      </c>
      <c r="B979" s="82">
        <v>0.94174599999999997</v>
      </c>
      <c r="C979" s="82">
        <v>0.93098899999999996</v>
      </c>
      <c r="D979" s="82">
        <v>0.96164799999999995</v>
      </c>
      <c r="E979" s="82">
        <v>0.93749300000000002</v>
      </c>
      <c r="F979" s="82">
        <v>0.97473100000000001</v>
      </c>
      <c r="G979" s="82">
        <v>0.94847800000000004</v>
      </c>
      <c r="H979" s="82">
        <v>0.88335900000000001</v>
      </c>
      <c r="I979" s="82">
        <v>0.95723599999999998</v>
      </c>
      <c r="J979" s="82">
        <v>0.93541600000000003</v>
      </c>
      <c r="K979" s="82">
        <v>0.96040300000000001</v>
      </c>
    </row>
    <row r="980" spans="1:11" ht="15">
      <c r="A980" s="82">
        <v>978</v>
      </c>
      <c r="B980" s="82">
        <v>0.941751</v>
      </c>
      <c r="C980" s="82">
        <v>0.93100799999999995</v>
      </c>
      <c r="D980" s="82">
        <v>0.96164899999999998</v>
      </c>
      <c r="E980" s="82">
        <v>0.93751399999999996</v>
      </c>
      <c r="F980" s="82">
        <v>0.97473799999999999</v>
      </c>
      <c r="G980" s="82">
        <v>0.94848900000000003</v>
      </c>
      <c r="H980" s="82">
        <v>0.88337699999999997</v>
      </c>
      <c r="I980" s="82">
        <v>0.957237</v>
      </c>
      <c r="J980" s="82">
        <v>0.93542700000000001</v>
      </c>
      <c r="K980" s="82">
        <v>0.96040499999999995</v>
      </c>
    </row>
    <row r="981" spans="1:11" ht="15">
      <c r="A981" s="82">
        <v>979</v>
      </c>
      <c r="B981" s="82">
        <v>0.94175500000000001</v>
      </c>
      <c r="C981" s="82">
        <v>0.93102700000000005</v>
      </c>
      <c r="D981" s="82">
        <v>0.96165</v>
      </c>
      <c r="E981" s="82">
        <v>0.93753399999999998</v>
      </c>
      <c r="F981" s="82">
        <v>0.97474400000000005</v>
      </c>
      <c r="G981" s="82">
        <v>0.94850100000000004</v>
      </c>
      <c r="H981" s="82">
        <v>0.88339599999999996</v>
      </c>
      <c r="I981" s="82">
        <v>0.95723800000000003</v>
      </c>
      <c r="J981" s="82">
        <v>0.93544099999999997</v>
      </c>
      <c r="K981" s="82">
        <v>0.96040800000000004</v>
      </c>
    </row>
    <row r="982" spans="1:11" ht="15">
      <c r="A982" s="82">
        <v>980</v>
      </c>
      <c r="B982" s="82">
        <v>0.94175900000000001</v>
      </c>
      <c r="C982" s="82">
        <v>0.93105400000000005</v>
      </c>
      <c r="D982" s="82">
        <v>0.96165100000000003</v>
      </c>
      <c r="E982" s="82">
        <v>0.93755500000000003</v>
      </c>
      <c r="F982" s="82">
        <v>0.97474700000000003</v>
      </c>
      <c r="G982" s="82">
        <v>0.94851300000000005</v>
      </c>
      <c r="H982" s="82">
        <v>0.88341499999999995</v>
      </c>
      <c r="I982" s="82">
        <v>0.95723899999999995</v>
      </c>
      <c r="J982" s="82">
        <v>0.93545599999999995</v>
      </c>
      <c r="K982" s="82">
        <v>0.96041200000000004</v>
      </c>
    </row>
    <row r="983" spans="1:11" ht="15">
      <c r="A983" s="82">
        <v>981</v>
      </c>
      <c r="B983" s="82">
        <v>0.94176300000000002</v>
      </c>
      <c r="C983" s="82">
        <v>0.93107799999999996</v>
      </c>
      <c r="D983" s="82">
        <v>0.96165199999999995</v>
      </c>
      <c r="E983" s="82">
        <v>0.93757400000000002</v>
      </c>
      <c r="F983" s="82">
        <v>0.97475000000000001</v>
      </c>
      <c r="G983" s="82">
        <v>0.94852300000000001</v>
      </c>
      <c r="H983" s="82">
        <v>0.883436</v>
      </c>
      <c r="I983" s="82">
        <v>0.95724100000000001</v>
      </c>
      <c r="J983" s="82">
        <v>0.93546799999999997</v>
      </c>
      <c r="K983" s="82">
        <v>0.96041399999999999</v>
      </c>
    </row>
    <row r="984" spans="1:11" ht="15">
      <c r="A984" s="82">
        <v>982</v>
      </c>
      <c r="B984" s="82">
        <v>0.94176800000000005</v>
      </c>
      <c r="C984" s="82">
        <v>0.93109299999999995</v>
      </c>
      <c r="D984" s="82">
        <v>0.96165299999999998</v>
      </c>
      <c r="E984" s="82">
        <v>0.93759800000000004</v>
      </c>
      <c r="F984" s="82">
        <v>0.97475400000000001</v>
      </c>
      <c r="G984" s="82">
        <v>0.94853500000000002</v>
      </c>
      <c r="H984" s="82">
        <v>0.88345399999999996</v>
      </c>
      <c r="I984" s="82">
        <v>0.95724200000000004</v>
      </c>
      <c r="J984" s="82">
        <v>0.93547999999999998</v>
      </c>
      <c r="K984" s="82">
        <v>0.96041699999999997</v>
      </c>
    </row>
    <row r="985" spans="1:11" ht="15">
      <c r="A985" s="82">
        <v>983</v>
      </c>
      <c r="B985" s="82">
        <v>0.941774</v>
      </c>
      <c r="C985" s="82">
        <v>0.93111100000000002</v>
      </c>
      <c r="D985" s="82">
        <v>0.96165400000000001</v>
      </c>
      <c r="E985" s="82">
        <v>0.937616</v>
      </c>
      <c r="F985" s="82">
        <v>0.97475800000000001</v>
      </c>
      <c r="G985" s="82">
        <v>0.94854799999999995</v>
      </c>
      <c r="H985" s="82">
        <v>0.88347200000000004</v>
      </c>
      <c r="I985" s="82">
        <v>0.95724299999999996</v>
      </c>
      <c r="J985" s="82">
        <v>0.93549300000000002</v>
      </c>
      <c r="K985" s="82">
        <v>0.96042099999999997</v>
      </c>
    </row>
    <row r="986" spans="1:11" ht="15">
      <c r="A986" s="82">
        <v>984</v>
      </c>
      <c r="B986" s="82">
        <v>0.94178099999999998</v>
      </c>
      <c r="C986" s="82">
        <v>0.93113199999999996</v>
      </c>
      <c r="D986" s="82">
        <v>0.96165500000000004</v>
      </c>
      <c r="E986" s="82">
        <v>0.93763799999999997</v>
      </c>
      <c r="F986" s="82">
        <v>0.97476399999999996</v>
      </c>
      <c r="G986" s="82">
        <v>0.94856099999999999</v>
      </c>
      <c r="H986" s="82">
        <v>0.88349299999999997</v>
      </c>
      <c r="I986" s="82">
        <v>0.95724399999999998</v>
      </c>
      <c r="J986" s="82">
        <v>0.93550800000000001</v>
      </c>
      <c r="K986" s="82">
        <v>0.96042400000000006</v>
      </c>
    </row>
    <row r="987" spans="1:11" ht="15">
      <c r="A987" s="82">
        <v>985</v>
      </c>
      <c r="B987" s="82">
        <v>0.94178600000000001</v>
      </c>
      <c r="C987" s="82">
        <v>0.93115400000000004</v>
      </c>
      <c r="D987" s="82">
        <v>0.96165599999999996</v>
      </c>
      <c r="E987" s="82">
        <v>0.93765699999999996</v>
      </c>
      <c r="F987" s="82">
        <v>0.97477499999999995</v>
      </c>
      <c r="G987" s="82">
        <v>0.94857400000000003</v>
      </c>
      <c r="H987" s="82">
        <v>0.88351299999999999</v>
      </c>
      <c r="I987" s="82">
        <v>0.95724500000000001</v>
      </c>
      <c r="J987" s="82">
        <v>0.93552199999999996</v>
      </c>
      <c r="K987" s="82">
        <v>0.96042799999999995</v>
      </c>
    </row>
    <row r="988" spans="1:11" ht="15">
      <c r="A988" s="82">
        <v>986</v>
      </c>
      <c r="B988" s="82">
        <v>0.94179000000000002</v>
      </c>
      <c r="C988" s="82">
        <v>0.93118100000000004</v>
      </c>
      <c r="D988" s="82">
        <v>0.96165699999999998</v>
      </c>
      <c r="E988" s="82">
        <v>0.93767699999999998</v>
      </c>
      <c r="F988" s="82">
        <v>0.97478299999999996</v>
      </c>
      <c r="G988" s="82">
        <v>0.94858600000000004</v>
      </c>
      <c r="H988" s="82">
        <v>0.88353300000000001</v>
      </c>
      <c r="I988" s="82">
        <v>0.95724699999999996</v>
      </c>
      <c r="J988" s="82">
        <v>0.93553399999999998</v>
      </c>
      <c r="K988" s="82">
        <v>0.96043100000000003</v>
      </c>
    </row>
    <row r="989" spans="1:11" ht="15">
      <c r="A989" s="82">
        <v>987</v>
      </c>
      <c r="B989" s="82">
        <v>0.94179500000000005</v>
      </c>
      <c r="C989" s="82">
        <v>0.93119600000000002</v>
      </c>
      <c r="D989" s="82">
        <v>0.96165800000000001</v>
      </c>
      <c r="E989" s="82">
        <v>0.93769899999999995</v>
      </c>
      <c r="F989" s="82">
        <v>0.97478799999999999</v>
      </c>
      <c r="G989" s="82">
        <v>0.94859700000000002</v>
      </c>
      <c r="H989" s="82">
        <v>0.88355300000000003</v>
      </c>
      <c r="I989" s="82">
        <v>0.95724799999999999</v>
      </c>
      <c r="J989" s="82">
        <v>0.93554899999999996</v>
      </c>
      <c r="K989" s="82">
        <v>0.96043400000000001</v>
      </c>
    </row>
    <row r="990" spans="1:11" ht="15">
      <c r="A990" s="82">
        <v>988</v>
      </c>
      <c r="B990" s="82">
        <v>0.941801</v>
      </c>
      <c r="C990" s="82">
        <v>0.93121600000000004</v>
      </c>
      <c r="D990" s="82">
        <v>0.96165900000000004</v>
      </c>
      <c r="E990" s="82">
        <v>0.93771800000000005</v>
      </c>
      <c r="F990" s="82">
        <v>0.97479199999999999</v>
      </c>
      <c r="G990" s="82">
        <v>0.94860599999999995</v>
      </c>
      <c r="H990" s="82">
        <v>0.88357200000000002</v>
      </c>
      <c r="I990" s="82">
        <v>0.95724900000000002</v>
      </c>
      <c r="J990" s="82">
        <v>0.93556300000000003</v>
      </c>
      <c r="K990" s="82">
        <v>0.96043900000000004</v>
      </c>
    </row>
    <row r="991" spans="1:11" ht="15">
      <c r="A991" s="82">
        <v>989</v>
      </c>
      <c r="B991" s="82">
        <v>0.94180399999999997</v>
      </c>
      <c r="C991" s="82">
        <v>0.93123599999999995</v>
      </c>
      <c r="D991" s="82">
        <v>0.96165999999999996</v>
      </c>
      <c r="E991" s="82">
        <v>0.93773399999999996</v>
      </c>
      <c r="F991" s="82">
        <v>0.97479499999999997</v>
      </c>
      <c r="G991" s="82">
        <v>0.94861600000000001</v>
      </c>
      <c r="H991" s="82">
        <v>0.88359299999999996</v>
      </c>
      <c r="I991" s="82">
        <v>0.95725000000000005</v>
      </c>
      <c r="J991" s="82">
        <v>0.93557500000000005</v>
      </c>
      <c r="K991" s="82">
        <v>0.96044300000000005</v>
      </c>
    </row>
    <row r="992" spans="1:11" ht="15">
      <c r="A992" s="82">
        <v>990</v>
      </c>
      <c r="B992" s="82">
        <v>0.94180799999999998</v>
      </c>
      <c r="C992" s="82">
        <v>0.93125999999999998</v>
      </c>
      <c r="D992" s="82">
        <v>0.96166099999999999</v>
      </c>
      <c r="E992" s="82">
        <v>0.93775600000000003</v>
      </c>
      <c r="F992" s="82">
        <v>0.97479800000000005</v>
      </c>
      <c r="G992" s="82">
        <v>0.94862999999999997</v>
      </c>
      <c r="H992" s="82">
        <v>0.88361199999999995</v>
      </c>
      <c r="I992" s="82">
        <v>0.95725099999999996</v>
      </c>
      <c r="J992" s="82">
        <v>0.93558799999999998</v>
      </c>
      <c r="K992" s="82">
        <v>0.96044499999999999</v>
      </c>
    </row>
    <row r="993" spans="1:11" ht="15">
      <c r="A993" s="82">
        <v>991</v>
      </c>
      <c r="B993" s="82">
        <v>0.94181199999999998</v>
      </c>
      <c r="C993" s="82">
        <v>0.93128</v>
      </c>
      <c r="D993" s="82">
        <v>0.96166200000000002</v>
      </c>
      <c r="E993" s="82">
        <v>0.93777699999999997</v>
      </c>
      <c r="F993" s="82">
        <v>0.97480199999999995</v>
      </c>
      <c r="G993" s="82">
        <v>0.94864199999999999</v>
      </c>
      <c r="H993" s="82">
        <v>0.88363199999999997</v>
      </c>
      <c r="I993" s="82">
        <v>0.95725300000000002</v>
      </c>
      <c r="J993" s="82">
        <v>0.93560100000000002</v>
      </c>
      <c r="K993" s="82">
        <v>0.96045000000000003</v>
      </c>
    </row>
    <row r="994" spans="1:11" ht="15">
      <c r="A994" s="82">
        <v>992</v>
      </c>
      <c r="B994" s="82">
        <v>0.94181800000000004</v>
      </c>
      <c r="C994" s="82">
        <v>0.93129899999999999</v>
      </c>
      <c r="D994" s="82">
        <v>0.96166300000000005</v>
      </c>
      <c r="E994" s="82">
        <v>0.93779299999999999</v>
      </c>
      <c r="F994" s="82">
        <v>0.97480800000000001</v>
      </c>
      <c r="G994" s="82">
        <v>0.94865600000000005</v>
      </c>
      <c r="H994" s="82">
        <v>0.88365000000000005</v>
      </c>
      <c r="I994" s="82">
        <v>0.95725400000000005</v>
      </c>
      <c r="J994" s="82">
        <v>0.93561399999999995</v>
      </c>
      <c r="K994" s="82">
        <v>0.96045400000000003</v>
      </c>
    </row>
    <row r="995" spans="1:11" ht="15">
      <c r="A995" s="82">
        <v>993</v>
      </c>
      <c r="B995" s="82">
        <v>0.94182299999999997</v>
      </c>
      <c r="C995" s="82">
        <v>0.93132199999999998</v>
      </c>
      <c r="D995" s="82">
        <v>0.96166399999999996</v>
      </c>
      <c r="E995" s="82">
        <v>0.93781000000000003</v>
      </c>
      <c r="F995" s="82">
        <v>0.97482100000000005</v>
      </c>
      <c r="G995" s="82">
        <v>0.94867000000000001</v>
      </c>
      <c r="H995" s="82">
        <v>0.88366800000000001</v>
      </c>
      <c r="I995" s="82">
        <v>0.95725499999999997</v>
      </c>
      <c r="J995" s="82">
        <v>0.93562800000000002</v>
      </c>
      <c r="K995" s="82">
        <v>0.96045800000000003</v>
      </c>
    </row>
    <row r="996" spans="1:11" ht="15">
      <c r="A996" s="82">
        <v>994</v>
      </c>
      <c r="B996" s="82">
        <v>0.94182900000000003</v>
      </c>
      <c r="C996" s="82">
        <v>0.93134300000000003</v>
      </c>
      <c r="D996" s="82">
        <v>0.96166499999999999</v>
      </c>
      <c r="E996" s="82">
        <v>0.93783099999999997</v>
      </c>
      <c r="F996" s="82">
        <v>0.97482800000000003</v>
      </c>
      <c r="G996" s="82">
        <v>0.94868300000000005</v>
      </c>
      <c r="H996" s="82">
        <v>0.88368899999999995</v>
      </c>
      <c r="I996" s="82">
        <v>0.957256</v>
      </c>
      <c r="J996" s="82">
        <v>0.93564400000000003</v>
      </c>
      <c r="K996" s="82">
        <v>0.96046100000000001</v>
      </c>
    </row>
    <row r="997" spans="1:11" ht="15">
      <c r="A997" s="82">
        <v>995</v>
      </c>
      <c r="B997" s="82">
        <v>0.94183399999999995</v>
      </c>
      <c r="C997" s="82">
        <v>0.93135900000000005</v>
      </c>
      <c r="D997" s="82">
        <v>0.96166600000000002</v>
      </c>
      <c r="E997" s="82">
        <v>0.93784900000000004</v>
      </c>
      <c r="F997" s="82">
        <v>0.97483299999999995</v>
      </c>
      <c r="G997" s="82">
        <v>0.94869499999999995</v>
      </c>
      <c r="H997" s="82">
        <v>0.88371200000000005</v>
      </c>
      <c r="I997" s="82">
        <v>0.95725700000000002</v>
      </c>
      <c r="J997" s="82">
        <v>0.93565600000000004</v>
      </c>
      <c r="K997" s="82">
        <v>0.96046500000000001</v>
      </c>
    </row>
    <row r="998" spans="1:11" ht="15">
      <c r="A998" s="82">
        <v>996</v>
      </c>
      <c r="B998" s="82">
        <v>0.94183899999999998</v>
      </c>
      <c r="C998" s="82">
        <v>0.93137700000000001</v>
      </c>
      <c r="D998" s="82">
        <v>0.96166700000000005</v>
      </c>
      <c r="E998" s="82">
        <v>0.93786599999999998</v>
      </c>
      <c r="F998" s="82">
        <v>0.97483699999999995</v>
      </c>
      <c r="G998" s="82">
        <v>0.948712</v>
      </c>
      <c r="H998" s="82">
        <v>0.88373199999999996</v>
      </c>
      <c r="I998" s="82">
        <v>0.95725899999999997</v>
      </c>
      <c r="J998" s="82">
        <v>0.93567199999999995</v>
      </c>
      <c r="K998" s="82">
        <v>0.96046900000000002</v>
      </c>
    </row>
    <row r="999" spans="1:11" ht="15">
      <c r="A999" s="82">
        <v>997</v>
      </c>
      <c r="B999" s="82">
        <v>0.94184299999999999</v>
      </c>
      <c r="C999" s="82">
        <v>0.93139400000000006</v>
      </c>
      <c r="D999" s="82">
        <v>0.96166799999999997</v>
      </c>
      <c r="E999" s="82">
        <v>0.937886</v>
      </c>
      <c r="F999" s="82">
        <v>0.97484000000000004</v>
      </c>
      <c r="G999" s="82">
        <v>0.94872400000000001</v>
      </c>
      <c r="H999" s="82">
        <v>0.88375099999999995</v>
      </c>
      <c r="I999" s="82">
        <v>0.95726</v>
      </c>
      <c r="J999" s="82">
        <v>0.93568499999999999</v>
      </c>
      <c r="K999" s="82">
        <v>0.96047199999999999</v>
      </c>
    </row>
    <row r="1000" spans="1:11" ht="15">
      <c r="A1000" s="82">
        <v>998</v>
      </c>
      <c r="B1000" s="82">
        <v>0.94184900000000005</v>
      </c>
      <c r="C1000" s="82">
        <v>0.93141200000000002</v>
      </c>
      <c r="D1000" s="82">
        <v>0.961669</v>
      </c>
      <c r="E1000" s="82">
        <v>0.93790600000000002</v>
      </c>
      <c r="F1000" s="82">
        <v>0.97484400000000004</v>
      </c>
      <c r="G1000" s="82">
        <v>0.94874400000000003</v>
      </c>
      <c r="H1000" s="82">
        <v>0.88376999999999994</v>
      </c>
      <c r="I1000" s="82">
        <v>0.95726100000000003</v>
      </c>
      <c r="J1000" s="82">
        <v>0.93569800000000003</v>
      </c>
      <c r="K1000" s="82">
        <v>0.960476</v>
      </c>
    </row>
    <row r="1001" spans="1:11" ht="15">
      <c r="A1001" s="82">
        <v>999</v>
      </c>
      <c r="B1001" s="82">
        <v>0.941855</v>
      </c>
      <c r="C1001" s="82">
        <v>0.93142899999999995</v>
      </c>
      <c r="D1001" s="82">
        <v>0.96167000000000002</v>
      </c>
      <c r="E1001" s="82">
        <v>0.93792399999999998</v>
      </c>
      <c r="F1001" s="82">
        <v>0.97484700000000002</v>
      </c>
      <c r="G1001" s="82">
        <v>0.94875900000000002</v>
      </c>
      <c r="H1001" s="82">
        <v>0.88378800000000002</v>
      </c>
      <c r="I1001" s="82">
        <v>0.95726199999999995</v>
      </c>
      <c r="J1001" s="82">
        <v>0.93570900000000001</v>
      </c>
      <c r="K1001" s="82">
        <v>0.96047899999999997</v>
      </c>
    </row>
  </sheetData>
  <phoneticPr fontId="36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3:P44"/>
  <sheetViews>
    <sheetView workbookViewId="0"/>
  </sheetViews>
  <sheetFormatPr defaultColWidth="12.5703125" defaultRowHeight="15.75" customHeight="1"/>
  <cols>
    <col min="2" max="2" width="17.42578125" customWidth="1"/>
  </cols>
  <sheetData>
    <row r="3" spans="1:7">
      <c r="A3" s="1" t="s">
        <v>359</v>
      </c>
    </row>
    <row r="4" spans="1:7">
      <c r="A4" s="1" t="s">
        <v>360</v>
      </c>
    </row>
    <row r="5" spans="1:7">
      <c r="A5" s="1" t="s">
        <v>361</v>
      </c>
      <c r="B5" s="2">
        <f>1024*1024/16</f>
        <v>65536</v>
      </c>
    </row>
    <row r="6" spans="1:7">
      <c r="A6" s="1" t="s">
        <v>362</v>
      </c>
      <c r="B6" s="1">
        <v>1000</v>
      </c>
      <c r="E6" s="1" t="s">
        <v>363</v>
      </c>
      <c r="F6" s="1">
        <v>10000</v>
      </c>
    </row>
    <row r="8" spans="1:7">
      <c r="A8" s="8" t="s">
        <v>311</v>
      </c>
      <c r="B8" s="8" t="s">
        <v>364</v>
      </c>
      <c r="C8" s="8" t="s">
        <v>365</v>
      </c>
      <c r="E8" s="8" t="s">
        <v>311</v>
      </c>
      <c r="F8" s="8" t="s">
        <v>364</v>
      </c>
      <c r="G8" s="8" t="s">
        <v>365</v>
      </c>
    </row>
    <row r="9" spans="1:7" ht="15.75" customHeight="1">
      <c r="A9" s="83" t="s">
        <v>319</v>
      </c>
      <c r="B9" s="8" t="s">
        <v>366</v>
      </c>
      <c r="C9" s="8">
        <v>0.91284600000000005</v>
      </c>
      <c r="E9" s="83" t="s">
        <v>319</v>
      </c>
      <c r="F9" s="8"/>
      <c r="G9" s="8"/>
    </row>
    <row r="10" spans="1:7" ht="15.75" customHeight="1">
      <c r="A10" s="83" t="s">
        <v>320</v>
      </c>
      <c r="B10" s="8" t="s">
        <v>367</v>
      </c>
      <c r="C10" s="8">
        <v>0.99417199999999994</v>
      </c>
      <c r="E10" s="83" t="s">
        <v>320</v>
      </c>
      <c r="F10" s="8"/>
      <c r="G10" s="8"/>
    </row>
    <row r="11" spans="1:7" ht="15.75" customHeight="1">
      <c r="A11" s="83" t="s">
        <v>321</v>
      </c>
      <c r="B11" s="8" t="s">
        <v>368</v>
      </c>
      <c r="C11" s="8">
        <v>0.77644199999999997</v>
      </c>
      <c r="E11" s="83" t="s">
        <v>321</v>
      </c>
      <c r="F11" s="8" t="s">
        <v>369</v>
      </c>
      <c r="G11" s="8">
        <v>0.80132300000000001</v>
      </c>
    </row>
    <row r="12" spans="1:7" ht="15.75" customHeight="1">
      <c r="A12" s="83" t="s">
        <v>322</v>
      </c>
      <c r="B12" s="8" t="s">
        <v>370</v>
      </c>
      <c r="C12" s="8">
        <v>0.93486199999999997</v>
      </c>
      <c r="E12" s="83" t="s">
        <v>322</v>
      </c>
      <c r="F12" s="9"/>
      <c r="G12" s="9"/>
    </row>
    <row r="13" spans="1:7" ht="15.75" customHeight="1">
      <c r="A13" s="83" t="s">
        <v>323</v>
      </c>
      <c r="B13" s="8" t="s">
        <v>371</v>
      </c>
      <c r="C13" s="8">
        <v>0.83455100000000004</v>
      </c>
      <c r="E13" s="83" t="s">
        <v>323</v>
      </c>
      <c r="F13" s="9"/>
      <c r="G13" s="9"/>
    </row>
    <row r="14" spans="1:7" ht="15.75" customHeight="1">
      <c r="A14" s="83" t="s">
        <v>325</v>
      </c>
      <c r="B14" s="8" t="s">
        <v>372</v>
      </c>
      <c r="C14" s="8">
        <v>0.99196099999999998</v>
      </c>
      <c r="E14" s="83" t="s">
        <v>325</v>
      </c>
      <c r="F14" s="9"/>
      <c r="G14" s="9"/>
    </row>
    <row r="15" spans="1:7" ht="15.75" customHeight="1">
      <c r="A15" s="83" t="s">
        <v>329</v>
      </c>
      <c r="B15" s="8" t="s">
        <v>373</v>
      </c>
      <c r="C15" s="8">
        <v>0.97538499999999995</v>
      </c>
      <c r="E15" s="83" t="s">
        <v>329</v>
      </c>
      <c r="F15" s="9"/>
      <c r="G15" s="9"/>
    </row>
    <row r="16" spans="1:7" ht="15.75" customHeight="1">
      <c r="A16" s="83" t="s">
        <v>327</v>
      </c>
      <c r="B16" s="8" t="s">
        <v>374</v>
      </c>
      <c r="C16" s="8">
        <v>0.79191</v>
      </c>
      <c r="E16" s="83" t="s">
        <v>327</v>
      </c>
      <c r="F16" s="9"/>
      <c r="G16" s="9"/>
    </row>
    <row r="17" spans="1:7" ht="15.75" customHeight="1">
      <c r="A17" s="83" t="s">
        <v>328</v>
      </c>
      <c r="B17" s="8" t="s">
        <v>375</v>
      </c>
      <c r="C17" s="8">
        <v>0.94023000000000001</v>
      </c>
      <c r="E17" s="83" t="s">
        <v>328</v>
      </c>
      <c r="F17" s="9"/>
      <c r="G17" s="9"/>
    </row>
    <row r="18" spans="1:7" ht="15.75" customHeight="1">
      <c r="A18" s="83" t="s">
        <v>326</v>
      </c>
      <c r="B18" s="8" t="s">
        <v>376</v>
      </c>
      <c r="C18" s="8">
        <v>0.99517599999999995</v>
      </c>
      <c r="E18" s="83" t="s">
        <v>326</v>
      </c>
      <c r="F18" s="9"/>
      <c r="G18" s="9"/>
    </row>
    <row r="21" spans="1:7">
      <c r="A21" s="8" t="s">
        <v>311</v>
      </c>
      <c r="B21" s="1" t="s">
        <v>377</v>
      </c>
    </row>
    <row r="22" spans="1:7" ht="15.75" customHeight="1">
      <c r="A22" s="83" t="s">
        <v>319</v>
      </c>
      <c r="B22" s="2">
        <f>541/1000+(1000-541)/1000*C9</f>
        <v>0.95999631400000007</v>
      </c>
    </row>
    <row r="23" spans="1:7" ht="15.75" customHeight="1">
      <c r="A23" s="83" t="s">
        <v>320</v>
      </c>
      <c r="B23" s="2">
        <f>527/1000+(1000-527)/1000*C10</f>
        <v>0.99724335600000003</v>
      </c>
    </row>
    <row r="24" spans="1:7" ht="15.75" customHeight="1">
      <c r="A24" s="83" t="s">
        <v>321</v>
      </c>
      <c r="B24" s="2">
        <f>458/1000+(1000-458)/1000*C11</f>
        <v>0.87883156399999995</v>
      </c>
    </row>
    <row r="25" spans="1:7" ht="15.75" customHeight="1">
      <c r="A25" s="83" t="s">
        <v>322</v>
      </c>
      <c r="B25" s="2">
        <f>488/1000+(1000-488)/1000*C12</f>
        <v>0.96664934399999991</v>
      </c>
    </row>
    <row r="26" spans="1:7" ht="15.75" customHeight="1">
      <c r="A26" s="83" t="s">
        <v>323</v>
      </c>
      <c r="B26" s="2">
        <f>495/1000+(1000-495)/1000*C13</f>
        <v>0.91644825500000004</v>
      </c>
    </row>
    <row r="27" spans="1:7" ht="15.75" customHeight="1">
      <c r="A27" s="83" t="s">
        <v>325</v>
      </c>
      <c r="B27" s="2">
        <f>531/1000+(1000-531)/1000*C14</f>
        <v>0.99622970900000007</v>
      </c>
    </row>
    <row r="28" spans="1:7" ht="15.75" customHeight="1">
      <c r="A28" s="83" t="s">
        <v>329</v>
      </c>
      <c r="B28" s="2">
        <f>454/1000+(1000-454)/1000*C15</f>
        <v>0.98656020999999994</v>
      </c>
    </row>
    <row r="29" spans="1:7" ht="15.75" customHeight="1">
      <c r="A29" s="83" t="s">
        <v>327</v>
      </c>
      <c r="B29" s="2">
        <f>444/1000+(1000-444)/1000*C16</f>
        <v>0.88430196000000005</v>
      </c>
    </row>
    <row r="30" spans="1:7" ht="15.75" customHeight="1">
      <c r="A30" s="83" t="s">
        <v>328</v>
      </c>
      <c r="B30" s="2">
        <f>592/1000+(1000-592)/1000*C17</f>
        <v>0.97561383999999995</v>
      </c>
    </row>
    <row r="31" spans="1:7" ht="15.75" customHeight="1">
      <c r="A31" s="83" t="s">
        <v>326</v>
      </c>
      <c r="B31" s="2">
        <f>541/1000+(1000-541)/1000*C18</f>
        <v>0.99778578399999995</v>
      </c>
    </row>
    <row r="34" spans="1:16" ht="15.75" customHeight="1">
      <c r="A34" s="8" t="s">
        <v>311</v>
      </c>
      <c r="B34" s="8" t="s">
        <v>378</v>
      </c>
      <c r="C34" s="8" t="s">
        <v>365</v>
      </c>
      <c r="D34" s="8" t="s">
        <v>379</v>
      </c>
      <c r="F34" s="8" t="s">
        <v>311</v>
      </c>
      <c r="G34" s="83" t="s">
        <v>319</v>
      </c>
      <c r="H34" s="83" t="s">
        <v>320</v>
      </c>
      <c r="I34" s="83" t="s">
        <v>321</v>
      </c>
      <c r="J34" s="83" t="s">
        <v>322</v>
      </c>
      <c r="K34" s="83" t="s">
        <v>323</v>
      </c>
      <c r="L34" s="83" t="s">
        <v>325</v>
      </c>
      <c r="M34" s="83" t="s">
        <v>329</v>
      </c>
      <c r="N34" s="83" t="s">
        <v>327</v>
      </c>
      <c r="O34" s="83" t="s">
        <v>328</v>
      </c>
      <c r="P34" s="83" t="s">
        <v>326</v>
      </c>
    </row>
    <row r="35" spans="1:16" ht="15.75" customHeight="1">
      <c r="A35" s="83" t="s">
        <v>319</v>
      </c>
      <c r="B35" s="8">
        <v>0.54</v>
      </c>
      <c r="C35" s="8">
        <v>0.91284600000000005</v>
      </c>
      <c r="D35" s="9">
        <v>0.95999631400000007</v>
      </c>
      <c r="F35" s="8" t="s">
        <v>380</v>
      </c>
      <c r="G35" s="8">
        <v>0.54</v>
      </c>
      <c r="H35" s="8">
        <v>0.52</v>
      </c>
      <c r="I35" s="8">
        <v>0.45</v>
      </c>
      <c r="J35" s="8">
        <v>0.48</v>
      </c>
      <c r="K35" s="8">
        <v>0.49</v>
      </c>
      <c r="L35" s="8">
        <v>0.53</v>
      </c>
      <c r="M35" s="8">
        <v>0.45</v>
      </c>
      <c r="N35" s="8">
        <v>0.44</v>
      </c>
      <c r="O35" s="8">
        <v>0.59</v>
      </c>
      <c r="P35" s="8">
        <v>0.54</v>
      </c>
    </row>
    <row r="36" spans="1:16" ht="15.75" customHeight="1">
      <c r="A36" s="83" t="s">
        <v>320</v>
      </c>
      <c r="B36" s="8">
        <v>0.52</v>
      </c>
      <c r="C36" s="8">
        <v>0.99417199999999994</v>
      </c>
      <c r="D36" s="9">
        <v>0.99724335600000003</v>
      </c>
      <c r="F36" s="84" t="s">
        <v>365</v>
      </c>
      <c r="G36" s="84">
        <v>0.91284600000000005</v>
      </c>
      <c r="H36" s="84">
        <v>0.99417199999999994</v>
      </c>
      <c r="I36" s="84">
        <v>0.77644199999999997</v>
      </c>
      <c r="J36" s="84">
        <v>0.93486199999999997</v>
      </c>
      <c r="K36" s="84">
        <v>0.83455100000000004</v>
      </c>
      <c r="L36" s="84">
        <v>0.99196099999999998</v>
      </c>
      <c r="M36" s="84">
        <v>0.97538499999999995</v>
      </c>
      <c r="N36" s="84">
        <v>0.79191</v>
      </c>
      <c r="O36" s="84">
        <v>0.94023000000000001</v>
      </c>
      <c r="P36" s="84">
        <v>0.99517599999999995</v>
      </c>
    </row>
    <row r="37" spans="1:16" ht="15">
      <c r="A37" s="83" t="s">
        <v>321</v>
      </c>
      <c r="B37" s="8">
        <v>0.45</v>
      </c>
      <c r="C37" s="8">
        <v>0.77644199999999997</v>
      </c>
      <c r="D37" s="9">
        <v>0.87883156399999995</v>
      </c>
      <c r="F37" s="84" t="s">
        <v>379</v>
      </c>
      <c r="G37" s="85">
        <v>0.95999631400000007</v>
      </c>
      <c r="H37" s="85">
        <v>0.99724335600000003</v>
      </c>
      <c r="I37" s="85">
        <v>0.87883156399999995</v>
      </c>
      <c r="J37" s="85">
        <v>0.96664934399999991</v>
      </c>
      <c r="K37" s="85">
        <v>0.91644825500000004</v>
      </c>
      <c r="L37" s="85">
        <v>0.99622970900000007</v>
      </c>
      <c r="M37" s="85">
        <v>0.98656020999999994</v>
      </c>
      <c r="N37" s="85">
        <v>0.88430196000000005</v>
      </c>
      <c r="O37" s="85">
        <v>0.97561383999999995</v>
      </c>
      <c r="P37" s="85">
        <v>0.99778578399999995</v>
      </c>
    </row>
    <row r="38" spans="1:16" ht="15">
      <c r="A38" s="83" t="s">
        <v>322</v>
      </c>
      <c r="B38" s="8">
        <v>0.48</v>
      </c>
      <c r="C38" s="8">
        <v>0.93486199999999997</v>
      </c>
      <c r="D38" s="9">
        <v>0.96664934399999991</v>
      </c>
    </row>
    <row r="39" spans="1:16" ht="15">
      <c r="A39" s="83" t="s">
        <v>323</v>
      </c>
      <c r="B39" s="8">
        <v>0.49</v>
      </c>
      <c r="C39" s="8">
        <v>0.83455100000000004</v>
      </c>
      <c r="D39" s="9">
        <v>0.91644825500000004</v>
      </c>
    </row>
    <row r="40" spans="1:16" ht="15">
      <c r="A40" s="83" t="s">
        <v>325</v>
      </c>
      <c r="B40" s="8">
        <v>0.53</v>
      </c>
      <c r="C40" s="8">
        <v>0.99196099999999998</v>
      </c>
      <c r="D40" s="9">
        <v>0.99622970900000007</v>
      </c>
    </row>
    <row r="41" spans="1:16" ht="15">
      <c r="A41" s="83" t="s">
        <v>329</v>
      </c>
      <c r="B41" s="8">
        <v>0.45</v>
      </c>
      <c r="C41" s="8">
        <v>0.97538499999999995</v>
      </c>
      <c r="D41" s="9">
        <v>0.98656020999999994</v>
      </c>
    </row>
    <row r="42" spans="1:16" ht="15">
      <c r="A42" s="83" t="s">
        <v>327</v>
      </c>
      <c r="B42" s="8">
        <v>0.44</v>
      </c>
      <c r="C42" s="8">
        <v>0.79191</v>
      </c>
      <c r="D42" s="9">
        <v>0.88430196000000005</v>
      </c>
    </row>
    <row r="43" spans="1:16" ht="15">
      <c r="A43" s="83" t="s">
        <v>328</v>
      </c>
      <c r="B43" s="8">
        <v>0.59</v>
      </c>
      <c r="C43" s="8">
        <v>0.94023000000000001</v>
      </c>
      <c r="D43" s="9">
        <v>0.97561383999999995</v>
      </c>
    </row>
    <row r="44" spans="1:16" ht="15">
      <c r="A44" s="83" t="s">
        <v>326</v>
      </c>
      <c r="B44" s="8">
        <v>0.54</v>
      </c>
      <c r="C44" s="8">
        <v>0.99517599999999995</v>
      </c>
      <c r="D44" s="9">
        <v>0.99778578399999995</v>
      </c>
    </row>
  </sheetData>
  <phoneticPr fontId="36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2:AD87"/>
  <sheetViews>
    <sheetView tabSelected="1" topLeftCell="P11" zoomScale="130" zoomScaleNormal="130" workbookViewId="0">
      <selection activeCell="X11" sqref="X11"/>
    </sheetView>
  </sheetViews>
  <sheetFormatPr defaultColWidth="12.5703125" defaultRowHeight="15.75" customHeight="1"/>
  <cols>
    <col min="1" max="1" width="17" customWidth="1"/>
    <col min="8" max="8" width="15.42578125" customWidth="1"/>
  </cols>
  <sheetData>
    <row r="2" spans="1:18" ht="15.75" customHeight="1">
      <c r="A2" s="74" t="s">
        <v>381</v>
      </c>
      <c r="E2" s="74" t="s">
        <v>382</v>
      </c>
      <c r="J2" s="74" t="s">
        <v>383</v>
      </c>
      <c r="N2" s="74" t="s">
        <v>384</v>
      </c>
    </row>
    <row r="4" spans="1:18">
      <c r="A4" s="8" t="s">
        <v>66</v>
      </c>
      <c r="B4" s="8" t="s">
        <v>67</v>
      </c>
      <c r="E4" s="8" t="s">
        <v>66</v>
      </c>
      <c r="F4" s="8" t="s">
        <v>67</v>
      </c>
      <c r="G4" s="8" t="s">
        <v>385</v>
      </c>
      <c r="J4" s="8" t="s">
        <v>66</v>
      </c>
      <c r="K4" s="8" t="s">
        <v>67</v>
      </c>
      <c r="L4" s="8" t="s">
        <v>385</v>
      </c>
      <c r="N4" s="8" t="s">
        <v>66</v>
      </c>
      <c r="O4" s="8" t="s">
        <v>67</v>
      </c>
      <c r="P4" s="8" t="s">
        <v>385</v>
      </c>
      <c r="Q4" s="8" t="s">
        <v>386</v>
      </c>
      <c r="R4" s="27" t="s">
        <v>262</v>
      </c>
    </row>
    <row r="5" spans="1:18">
      <c r="A5" s="8">
        <v>1</v>
      </c>
      <c r="B5" s="8">
        <v>0.57999999999999996</v>
      </c>
      <c r="E5" s="8">
        <v>1</v>
      </c>
      <c r="F5" s="8">
        <v>2.46</v>
      </c>
      <c r="G5" s="9">
        <f t="shared" ref="G5:G12" si="0">F5-B5</f>
        <v>1.88</v>
      </c>
      <c r="J5" s="8">
        <v>1</v>
      </c>
      <c r="K5" s="8">
        <v>2.4</v>
      </c>
      <c r="L5" s="9">
        <f>K5-B5</f>
        <v>1.8199999999999998</v>
      </c>
      <c r="N5" s="8">
        <v>1</v>
      </c>
      <c r="O5" s="8">
        <v>1.57</v>
      </c>
      <c r="P5" s="23">
        <f t="shared" ref="P5:P13" si="1">O5-B5</f>
        <v>0.9900000000000001</v>
      </c>
      <c r="Q5" s="9">
        <f t="shared" ref="Q5:Q13" si="2">R5/P5</f>
        <v>2.0202020202020199</v>
      </c>
      <c r="R5" s="27">
        <v>2</v>
      </c>
    </row>
    <row r="6" spans="1:18">
      <c r="A6" s="8">
        <v>3</v>
      </c>
      <c r="B6" s="8">
        <v>0.59</v>
      </c>
      <c r="E6" s="8">
        <v>3</v>
      </c>
      <c r="F6" s="8">
        <v>2.46</v>
      </c>
      <c r="G6" s="9">
        <f t="shared" si="0"/>
        <v>1.87</v>
      </c>
      <c r="J6" s="8">
        <v>3</v>
      </c>
      <c r="K6" s="8"/>
      <c r="N6" s="8">
        <v>3</v>
      </c>
      <c r="O6" s="8">
        <v>1.59</v>
      </c>
      <c r="P6" s="23">
        <f t="shared" si="1"/>
        <v>1</v>
      </c>
      <c r="Q6" s="9">
        <f t="shared" si="2"/>
        <v>2</v>
      </c>
      <c r="R6" s="27">
        <v>2</v>
      </c>
    </row>
    <row r="7" spans="1:18">
      <c r="A7" s="9">
        <f t="shared" ref="A7:A13" si="3">2*A6</f>
        <v>6</v>
      </c>
      <c r="B7" s="8">
        <v>0.6</v>
      </c>
      <c r="C7" s="1" t="s">
        <v>387</v>
      </c>
      <c r="E7" s="9">
        <f t="shared" ref="E7:E13" si="4">2*E6</f>
        <v>6</v>
      </c>
      <c r="F7" s="8">
        <v>2.4700000000000002</v>
      </c>
      <c r="G7" s="9">
        <f t="shared" si="0"/>
        <v>1.87</v>
      </c>
      <c r="J7" s="9">
        <f t="shared" ref="J7:J13" si="5">2*J6</f>
        <v>6</v>
      </c>
      <c r="K7" s="8"/>
      <c r="L7" s="1" t="s">
        <v>388</v>
      </c>
      <c r="N7" s="9">
        <f t="shared" ref="N7:N13" si="6">2*N6</f>
        <v>6</v>
      </c>
      <c r="O7" s="8">
        <v>1.6</v>
      </c>
      <c r="P7" s="23">
        <f t="shared" si="1"/>
        <v>1</v>
      </c>
      <c r="Q7" s="9">
        <f t="shared" si="2"/>
        <v>2.0099999999999998</v>
      </c>
      <c r="R7" s="27">
        <v>2.0099999999999998</v>
      </c>
    </row>
    <row r="8" spans="1:18">
      <c r="A8" s="9">
        <f t="shared" si="3"/>
        <v>12</v>
      </c>
      <c r="B8" s="8">
        <v>0.61</v>
      </c>
      <c r="C8" s="1" t="s">
        <v>389</v>
      </c>
      <c r="E8" s="9">
        <f t="shared" si="4"/>
        <v>12</v>
      </c>
      <c r="F8" s="8">
        <v>2.5</v>
      </c>
      <c r="G8" s="9">
        <f t="shared" si="0"/>
        <v>1.8900000000000001</v>
      </c>
      <c r="J8" s="9">
        <f t="shared" si="5"/>
        <v>12</v>
      </c>
      <c r="K8" s="8"/>
      <c r="L8" s="1" t="s">
        <v>390</v>
      </c>
      <c r="N8" s="9">
        <f t="shared" si="6"/>
        <v>12</v>
      </c>
      <c r="O8" s="8">
        <v>1.63</v>
      </c>
      <c r="P8" s="23">
        <f t="shared" si="1"/>
        <v>1.02</v>
      </c>
      <c r="Q8" s="9">
        <f t="shared" si="2"/>
        <v>2.0392156862745097</v>
      </c>
      <c r="R8" s="27">
        <v>2.08</v>
      </c>
    </row>
    <row r="9" spans="1:18">
      <c r="A9" s="9">
        <f t="shared" si="3"/>
        <v>24</v>
      </c>
      <c r="B9" s="8">
        <v>0.64</v>
      </c>
      <c r="E9" s="9">
        <f t="shared" si="4"/>
        <v>24</v>
      </c>
      <c r="F9" s="8">
        <v>2.57</v>
      </c>
      <c r="G9" s="9">
        <f t="shared" si="0"/>
        <v>1.9299999999999997</v>
      </c>
      <c r="J9" s="9">
        <f t="shared" si="5"/>
        <v>24</v>
      </c>
      <c r="K9" s="8"/>
      <c r="L9" s="1" t="s">
        <v>391</v>
      </c>
      <c r="N9" s="9">
        <f t="shared" si="6"/>
        <v>24</v>
      </c>
      <c r="O9" s="8">
        <v>1.69</v>
      </c>
      <c r="P9" s="23">
        <f t="shared" si="1"/>
        <v>1.0499999999999998</v>
      </c>
      <c r="Q9" s="9">
        <f t="shared" si="2"/>
        <v>2.7238095238095243</v>
      </c>
      <c r="R9" s="27">
        <v>2.86</v>
      </c>
    </row>
    <row r="10" spans="1:18">
      <c r="A10" s="9">
        <f t="shared" si="3"/>
        <v>48</v>
      </c>
      <c r="B10" s="8">
        <v>0.71</v>
      </c>
      <c r="E10" s="9">
        <f t="shared" si="4"/>
        <v>48</v>
      </c>
      <c r="F10" s="8">
        <v>2.77</v>
      </c>
      <c r="G10" s="9">
        <f t="shared" si="0"/>
        <v>2.06</v>
      </c>
      <c r="J10" s="9">
        <f t="shared" si="5"/>
        <v>48</v>
      </c>
      <c r="K10" s="8"/>
      <c r="L10" s="1" t="s">
        <v>392</v>
      </c>
      <c r="N10" s="9">
        <f t="shared" si="6"/>
        <v>48</v>
      </c>
      <c r="O10" s="8">
        <v>1.85</v>
      </c>
      <c r="P10" s="23">
        <f t="shared" si="1"/>
        <v>1.1400000000000001</v>
      </c>
      <c r="Q10" s="9">
        <f t="shared" si="2"/>
        <v>3.6052631578947367</v>
      </c>
      <c r="R10" s="27">
        <v>4.1100000000000003</v>
      </c>
    </row>
    <row r="11" spans="1:18">
      <c r="A11" s="9">
        <f t="shared" si="3"/>
        <v>96</v>
      </c>
      <c r="B11" s="8">
        <v>1.38</v>
      </c>
      <c r="E11" s="9">
        <f t="shared" si="4"/>
        <v>96</v>
      </c>
      <c r="F11" s="8">
        <v>5.44</v>
      </c>
      <c r="G11" s="9">
        <f t="shared" si="0"/>
        <v>4.0600000000000005</v>
      </c>
      <c r="J11" s="9">
        <f t="shared" si="5"/>
        <v>96</v>
      </c>
      <c r="K11" s="8"/>
      <c r="N11" s="9">
        <f t="shared" si="6"/>
        <v>96</v>
      </c>
      <c r="O11" s="8">
        <v>3.59</v>
      </c>
      <c r="P11" s="23">
        <f t="shared" si="1"/>
        <v>2.21</v>
      </c>
      <c r="Q11" s="9">
        <f t="shared" si="2"/>
        <v>3.2714932126696836</v>
      </c>
      <c r="R11" s="27">
        <v>7.23</v>
      </c>
    </row>
    <row r="12" spans="1:18">
      <c r="A12" s="9">
        <f t="shared" si="3"/>
        <v>192</v>
      </c>
      <c r="B12" s="8">
        <v>2.75</v>
      </c>
      <c r="E12" s="9">
        <f t="shared" si="4"/>
        <v>192</v>
      </c>
      <c r="F12" s="8">
        <v>10.85</v>
      </c>
      <c r="G12" s="9">
        <f t="shared" si="0"/>
        <v>8.1</v>
      </c>
      <c r="J12" s="9">
        <f t="shared" si="5"/>
        <v>192</v>
      </c>
      <c r="K12" s="8"/>
      <c r="N12" s="9">
        <f t="shared" si="6"/>
        <v>192</v>
      </c>
      <c r="O12" s="8">
        <v>7.06</v>
      </c>
      <c r="P12" s="23">
        <f t="shared" si="1"/>
        <v>4.3099999999999996</v>
      </c>
      <c r="Q12" s="9">
        <f t="shared" si="2"/>
        <v>3.1392111368909514</v>
      </c>
      <c r="R12" s="27">
        <v>13.53</v>
      </c>
    </row>
    <row r="13" spans="1:18">
      <c r="A13" s="9">
        <f t="shared" si="3"/>
        <v>384</v>
      </c>
      <c r="B13" s="8">
        <v>5.48</v>
      </c>
      <c r="E13" s="9">
        <f t="shared" si="4"/>
        <v>384</v>
      </c>
      <c r="F13" s="8"/>
      <c r="G13" s="9"/>
      <c r="J13" s="9">
        <f t="shared" si="5"/>
        <v>384</v>
      </c>
      <c r="K13" s="8"/>
      <c r="N13" s="9">
        <f t="shared" si="6"/>
        <v>384</v>
      </c>
      <c r="O13" s="8">
        <v>13.99</v>
      </c>
      <c r="P13" s="23">
        <f t="shared" si="1"/>
        <v>8.51</v>
      </c>
      <c r="Q13" s="9">
        <f t="shared" si="2"/>
        <v>3.0705052878965922</v>
      </c>
      <c r="R13" s="27">
        <v>26.13</v>
      </c>
    </row>
    <row r="15" spans="1:18" ht="15.75" customHeight="1">
      <c r="A15" s="74" t="s">
        <v>381</v>
      </c>
      <c r="E15" s="74" t="s">
        <v>393</v>
      </c>
    </row>
    <row r="16" spans="1:18">
      <c r="A16" s="8" t="s">
        <v>66</v>
      </c>
      <c r="B16" s="8" t="s">
        <v>67</v>
      </c>
      <c r="E16" s="8" t="s">
        <v>66</v>
      </c>
      <c r="F16" s="8" t="s">
        <v>67</v>
      </c>
      <c r="G16" s="1" t="s">
        <v>385</v>
      </c>
    </row>
    <row r="17" spans="1:30">
      <c r="A17" s="8">
        <v>1</v>
      </c>
      <c r="B17" s="8">
        <v>0.6</v>
      </c>
      <c r="E17" s="8">
        <v>1</v>
      </c>
      <c r="F17" s="8">
        <v>0.62</v>
      </c>
      <c r="G17" s="2">
        <f t="shared" ref="G17:G25" si="7">F17-B17</f>
        <v>2.0000000000000018E-2</v>
      </c>
    </row>
    <row r="18" spans="1:30">
      <c r="A18" s="8">
        <v>3</v>
      </c>
      <c r="B18" s="8">
        <v>0.61</v>
      </c>
      <c r="E18" s="8">
        <v>3</v>
      </c>
      <c r="F18" s="8">
        <v>0.64</v>
      </c>
      <c r="G18" s="2">
        <f t="shared" si="7"/>
        <v>3.0000000000000027E-2</v>
      </c>
    </row>
    <row r="19" spans="1:30">
      <c r="A19" s="9">
        <f t="shared" ref="A19:A25" si="8">2*A18</f>
        <v>6</v>
      </c>
      <c r="B19" s="8">
        <v>0.62</v>
      </c>
      <c r="C19" s="1" t="s">
        <v>394</v>
      </c>
      <c r="E19" s="9">
        <f t="shared" ref="E19:E25" si="9">2*E18</f>
        <v>6</v>
      </c>
      <c r="F19" s="8">
        <v>0.66</v>
      </c>
      <c r="G19" s="2">
        <f t="shared" si="7"/>
        <v>4.0000000000000036E-2</v>
      </c>
    </row>
    <row r="20" spans="1:30">
      <c r="A20" s="9">
        <f t="shared" si="8"/>
        <v>12</v>
      </c>
      <c r="B20" s="8">
        <v>0.64</v>
      </c>
      <c r="C20" s="1" t="s">
        <v>395</v>
      </c>
      <c r="E20" s="9">
        <f t="shared" si="9"/>
        <v>12</v>
      </c>
      <c r="F20" s="8">
        <v>0.69</v>
      </c>
      <c r="G20" s="2">
        <f t="shared" si="7"/>
        <v>4.9999999999999933E-2</v>
      </c>
    </row>
    <row r="21" spans="1:30">
      <c r="A21" s="9">
        <f t="shared" si="8"/>
        <v>24</v>
      </c>
      <c r="B21" s="8">
        <v>0.67</v>
      </c>
      <c r="E21" s="9">
        <f t="shared" si="9"/>
        <v>24</v>
      </c>
      <c r="F21" s="8">
        <v>0.73</v>
      </c>
      <c r="G21" s="2">
        <f t="shared" si="7"/>
        <v>5.9999999999999942E-2</v>
      </c>
    </row>
    <row r="22" spans="1:30">
      <c r="A22" s="9">
        <f t="shared" si="8"/>
        <v>48</v>
      </c>
      <c r="B22" s="8">
        <v>0.77</v>
      </c>
      <c r="E22" s="9">
        <f t="shared" si="9"/>
        <v>48</v>
      </c>
      <c r="F22" s="8">
        <v>0.82</v>
      </c>
      <c r="G22" s="2">
        <f t="shared" si="7"/>
        <v>4.9999999999999933E-2</v>
      </c>
    </row>
    <row r="23" spans="1:30">
      <c r="A23" s="9">
        <f t="shared" si="8"/>
        <v>96</v>
      </c>
      <c r="B23" s="8">
        <v>1.58</v>
      </c>
      <c r="E23" s="9">
        <f t="shared" si="9"/>
        <v>96</v>
      </c>
      <c r="F23" s="8">
        <v>1.59</v>
      </c>
      <c r="G23" s="2">
        <f t="shared" si="7"/>
        <v>1.0000000000000009E-2</v>
      </c>
    </row>
    <row r="24" spans="1:30">
      <c r="A24" s="9">
        <f t="shared" si="8"/>
        <v>192</v>
      </c>
      <c r="B24" s="8">
        <v>2.86</v>
      </c>
      <c r="E24" s="9">
        <f t="shared" si="9"/>
        <v>192</v>
      </c>
      <c r="F24" s="8">
        <v>3.11</v>
      </c>
      <c r="G24" s="2">
        <f t="shared" si="7"/>
        <v>0.25</v>
      </c>
    </row>
    <row r="25" spans="1:30">
      <c r="A25" s="9">
        <f t="shared" si="8"/>
        <v>384</v>
      </c>
      <c r="B25" s="8">
        <v>5.57</v>
      </c>
      <c r="E25" s="9">
        <f t="shared" si="9"/>
        <v>384</v>
      </c>
      <c r="F25" s="8">
        <v>6.17</v>
      </c>
      <c r="G25" s="2">
        <f t="shared" si="7"/>
        <v>0.59999999999999964</v>
      </c>
    </row>
    <row r="26" spans="1:30" ht="15.75" customHeight="1">
      <c r="R26" s="141" t="s">
        <v>396</v>
      </c>
      <c r="S26" s="106"/>
      <c r="T26" s="106"/>
      <c r="U26" s="106"/>
      <c r="V26" s="106"/>
      <c r="W26" s="106"/>
      <c r="X26" s="106"/>
    </row>
    <row r="27" spans="1:30" ht="15.75" customHeight="1">
      <c r="E27" s="74" t="s">
        <v>397</v>
      </c>
      <c r="F27" s="86"/>
      <c r="G27" s="86"/>
      <c r="H27" s="74" t="s">
        <v>398</v>
      </c>
      <c r="I27" s="86"/>
      <c r="J27" s="86"/>
      <c r="K27" s="74" t="s">
        <v>399</v>
      </c>
      <c r="R27" s="87"/>
      <c r="S27" s="140" t="s">
        <v>318</v>
      </c>
      <c r="T27" s="126"/>
      <c r="U27" s="113"/>
      <c r="V27" s="140" t="s">
        <v>68</v>
      </c>
      <c r="W27" s="126"/>
      <c r="X27" s="113"/>
      <c r="Z27" s="142" t="s">
        <v>400</v>
      </c>
      <c r="AA27" s="106"/>
      <c r="AB27" s="106"/>
    </row>
    <row r="28" spans="1:30">
      <c r="E28" s="8" t="s">
        <v>66</v>
      </c>
      <c r="F28" s="8" t="s">
        <v>67</v>
      </c>
      <c r="G28" s="1" t="s">
        <v>385</v>
      </c>
      <c r="H28" s="8" t="s">
        <v>66</v>
      </c>
      <c r="I28" s="8" t="s">
        <v>67</v>
      </c>
      <c r="J28" s="1" t="s">
        <v>385</v>
      </c>
      <c r="K28" s="8" t="s">
        <v>66</v>
      </c>
      <c r="L28" s="8" t="s">
        <v>67</v>
      </c>
      <c r="M28" s="1" t="s">
        <v>385</v>
      </c>
      <c r="R28" s="88" t="s">
        <v>66</v>
      </c>
      <c r="S28" s="89" t="s">
        <v>397</v>
      </c>
      <c r="T28" s="89" t="s">
        <v>398</v>
      </c>
      <c r="U28" s="89" t="s">
        <v>399</v>
      </c>
      <c r="V28" s="89" t="s">
        <v>397</v>
      </c>
      <c r="W28" s="89" t="s">
        <v>398</v>
      </c>
      <c r="X28" s="89" t="s">
        <v>399</v>
      </c>
      <c r="Z28" s="88" t="s">
        <v>66</v>
      </c>
      <c r="AA28" s="88" t="s">
        <v>67</v>
      </c>
      <c r="AB28" s="88" t="s">
        <v>401</v>
      </c>
      <c r="AC28" s="1"/>
      <c r="AD28" s="1"/>
    </row>
    <row r="29" spans="1:30">
      <c r="E29" s="8">
        <v>1</v>
      </c>
      <c r="F29" s="8">
        <v>0.7</v>
      </c>
      <c r="G29" s="2">
        <f t="shared" ref="G29:G37" si="10">F29-B17</f>
        <v>9.9999999999999978E-2</v>
      </c>
      <c r="H29" s="8">
        <v>1</v>
      </c>
      <c r="I29" s="8">
        <v>0.75</v>
      </c>
      <c r="J29" s="2">
        <f t="shared" ref="J29:J37" si="11">I29-B17</f>
        <v>0.15000000000000002</v>
      </c>
      <c r="K29" s="8">
        <v>1</v>
      </c>
      <c r="L29" s="8">
        <v>0.78</v>
      </c>
      <c r="M29" s="2">
        <f t="shared" ref="M29:M37" si="12">L29-B17</f>
        <v>0.18000000000000005</v>
      </c>
      <c r="N29" s="1" t="s">
        <v>402</v>
      </c>
      <c r="P29" s="2">
        <f t="shared" ref="P29:P37" si="13">G29/B17</f>
        <v>0.16666666666666663</v>
      </c>
      <c r="R29" s="88">
        <v>1</v>
      </c>
      <c r="S29" s="88">
        <v>0.1</v>
      </c>
      <c r="T29" s="88">
        <v>0.11</v>
      </c>
      <c r="U29" s="88">
        <v>0.13</v>
      </c>
      <c r="V29" s="87">
        <f t="shared" ref="V29:V37" si="14">16/1024/1024/1024/(S29/1000000)*$R29</f>
        <v>0.14901161193847656</v>
      </c>
      <c r="W29" s="87">
        <f t="shared" ref="W29:W37" si="15">16/1024/1024/1024/(T29/1000000)*2*$R29</f>
        <v>0.27093020352450281</v>
      </c>
      <c r="X29" s="87">
        <f t="shared" ref="X29:X37" si="16">16/1024/1024/1024/(U29/1000000)*4*R29</f>
        <v>0.45849726750300479</v>
      </c>
      <c r="Z29" s="88">
        <v>1</v>
      </c>
      <c r="AA29" s="88">
        <v>0.57999999999999996</v>
      </c>
      <c r="AB29" s="88">
        <f t="shared" ref="AB29:AB37" si="17">8/1024/1024/1024/(AA29/1000000)*Z29</f>
        <v>1.2845828615385912E-2</v>
      </c>
      <c r="AC29" s="1"/>
      <c r="AD29" s="1"/>
    </row>
    <row r="30" spans="1:30">
      <c r="E30" s="8">
        <v>3</v>
      </c>
      <c r="F30" s="8">
        <v>0.71</v>
      </c>
      <c r="G30" s="2">
        <f t="shared" si="10"/>
        <v>9.9999999999999978E-2</v>
      </c>
      <c r="H30" s="8">
        <v>3</v>
      </c>
      <c r="I30" s="8">
        <v>0.74</v>
      </c>
      <c r="J30" s="2">
        <f t="shared" si="11"/>
        <v>0.13</v>
      </c>
      <c r="K30" s="8">
        <v>3</v>
      </c>
      <c r="L30" s="8">
        <v>0.77</v>
      </c>
      <c r="M30" s="2">
        <f t="shared" si="12"/>
        <v>0.16000000000000003</v>
      </c>
      <c r="P30" s="2">
        <f t="shared" si="13"/>
        <v>0.16393442622950816</v>
      </c>
      <c r="R30" s="88">
        <v>3</v>
      </c>
      <c r="S30" s="88">
        <v>0.1</v>
      </c>
      <c r="T30" s="88">
        <v>0.11</v>
      </c>
      <c r="U30" s="88">
        <v>0.13</v>
      </c>
      <c r="V30" s="87">
        <f t="shared" si="14"/>
        <v>0.44703483581542969</v>
      </c>
      <c r="W30" s="87">
        <f t="shared" si="15"/>
        <v>0.81279061057350843</v>
      </c>
      <c r="X30" s="87">
        <f t="shared" si="16"/>
        <v>1.3754918025090144</v>
      </c>
      <c r="Z30" s="88">
        <v>3</v>
      </c>
      <c r="AA30" s="88">
        <v>0.59</v>
      </c>
      <c r="AB30" s="88">
        <f t="shared" si="17"/>
        <v>3.7884308119951665E-2</v>
      </c>
      <c r="AC30" s="1"/>
      <c r="AD30" s="1"/>
    </row>
    <row r="31" spans="1:30">
      <c r="E31" s="9">
        <f t="shared" ref="E31:E37" si="18">2*E30</f>
        <v>6</v>
      </c>
      <c r="F31" s="8">
        <v>0.73</v>
      </c>
      <c r="G31" s="2">
        <f t="shared" si="10"/>
        <v>0.10999999999999999</v>
      </c>
      <c r="H31" s="9">
        <f t="shared" ref="H31:H37" si="19">2*H30</f>
        <v>6</v>
      </c>
      <c r="I31" s="8">
        <v>0.74</v>
      </c>
      <c r="J31" s="2">
        <f t="shared" si="11"/>
        <v>0.12</v>
      </c>
      <c r="K31" s="9">
        <f t="shared" ref="K31:K37" si="20">2*K30</f>
        <v>6</v>
      </c>
      <c r="L31" s="8">
        <v>0.78</v>
      </c>
      <c r="M31" s="2">
        <f t="shared" si="12"/>
        <v>0.16000000000000003</v>
      </c>
      <c r="P31" s="2">
        <f t="shared" si="13"/>
        <v>0.17741935483870966</v>
      </c>
      <c r="R31" s="87">
        <f t="shared" ref="R31:R37" si="21">2*R30</f>
        <v>6</v>
      </c>
      <c r="S31" s="88">
        <v>0.1</v>
      </c>
      <c r="T31" s="88">
        <v>0.11</v>
      </c>
      <c r="U31" s="88">
        <v>0.13</v>
      </c>
      <c r="V31" s="87">
        <f t="shared" si="14"/>
        <v>0.89406967163085938</v>
      </c>
      <c r="W31" s="87">
        <f t="shared" si="15"/>
        <v>1.6255812211470169</v>
      </c>
      <c r="X31" s="87">
        <f t="shared" si="16"/>
        <v>2.7509836050180287</v>
      </c>
      <c r="Z31" s="87">
        <f t="shared" ref="Z31:Z37" si="22">2*Z30</f>
        <v>6</v>
      </c>
      <c r="AA31" s="88">
        <v>0.6</v>
      </c>
      <c r="AB31" s="88">
        <f t="shared" si="17"/>
        <v>7.4505805969238281E-2</v>
      </c>
      <c r="AC31" s="1"/>
      <c r="AD31" s="1"/>
    </row>
    <row r="32" spans="1:30">
      <c r="E32" s="9">
        <f t="shared" si="18"/>
        <v>12</v>
      </c>
      <c r="F32" s="8">
        <v>0.76</v>
      </c>
      <c r="G32" s="2">
        <f t="shared" si="10"/>
        <v>0.12</v>
      </c>
      <c r="H32" s="9">
        <f t="shared" si="19"/>
        <v>12</v>
      </c>
      <c r="I32" s="8">
        <v>0.74</v>
      </c>
      <c r="J32" s="2">
        <f t="shared" si="11"/>
        <v>9.9999999999999978E-2</v>
      </c>
      <c r="K32" s="9">
        <f t="shared" si="20"/>
        <v>12</v>
      </c>
      <c r="L32" s="8">
        <v>0.79</v>
      </c>
      <c r="M32" s="2">
        <f t="shared" si="12"/>
        <v>0.15000000000000002</v>
      </c>
      <c r="P32" s="2">
        <f t="shared" si="13"/>
        <v>0.1875</v>
      </c>
      <c r="R32" s="87">
        <f t="shared" si="21"/>
        <v>12</v>
      </c>
      <c r="S32" s="88">
        <v>0.1</v>
      </c>
      <c r="T32" s="88">
        <v>0.11</v>
      </c>
      <c r="U32" s="88">
        <v>0.13</v>
      </c>
      <c r="V32" s="87">
        <f t="shared" si="14"/>
        <v>1.7881393432617188</v>
      </c>
      <c r="W32" s="87">
        <f t="shared" si="15"/>
        <v>3.2511624422940337</v>
      </c>
      <c r="X32" s="87">
        <f t="shared" si="16"/>
        <v>5.5019672100360575</v>
      </c>
      <c r="Z32" s="87">
        <f t="shared" si="22"/>
        <v>12</v>
      </c>
      <c r="AA32" s="88">
        <v>0.61</v>
      </c>
      <c r="AB32" s="88">
        <f t="shared" si="17"/>
        <v>0.14656879862800973</v>
      </c>
      <c r="AC32" s="1"/>
      <c r="AD32" s="1"/>
    </row>
    <row r="33" spans="1:30">
      <c r="E33" s="9">
        <f t="shared" si="18"/>
        <v>24</v>
      </c>
      <c r="F33" s="8">
        <v>0.8</v>
      </c>
      <c r="G33" s="2">
        <f t="shared" si="10"/>
        <v>0.13</v>
      </c>
      <c r="H33" s="9">
        <f t="shared" si="19"/>
        <v>24</v>
      </c>
      <c r="I33" s="8">
        <v>0.76</v>
      </c>
      <c r="J33" s="2">
        <f t="shared" si="11"/>
        <v>8.9999999999999969E-2</v>
      </c>
      <c r="K33" s="9">
        <f t="shared" si="20"/>
        <v>24</v>
      </c>
      <c r="L33" s="8">
        <v>0.84</v>
      </c>
      <c r="M33" s="2">
        <f t="shared" si="12"/>
        <v>0.16999999999999993</v>
      </c>
      <c r="P33" s="2">
        <f t="shared" si="13"/>
        <v>0.19402985074626866</v>
      </c>
      <c r="R33" s="87">
        <f t="shared" si="21"/>
        <v>24</v>
      </c>
      <c r="S33" s="88">
        <v>0.1</v>
      </c>
      <c r="T33" s="88">
        <v>0.11</v>
      </c>
      <c r="U33" s="88">
        <v>0.13</v>
      </c>
      <c r="V33" s="87">
        <f t="shared" si="14"/>
        <v>3.5762786865234375</v>
      </c>
      <c r="W33" s="87">
        <f t="shared" si="15"/>
        <v>6.5023248845880675</v>
      </c>
      <c r="X33" s="87">
        <f t="shared" si="16"/>
        <v>11.003934420072115</v>
      </c>
      <c r="Z33" s="87">
        <f t="shared" si="22"/>
        <v>24</v>
      </c>
      <c r="AA33" s="88">
        <v>0.64</v>
      </c>
      <c r="AB33" s="88">
        <f t="shared" si="17"/>
        <v>0.27939677238464355</v>
      </c>
      <c r="AC33" s="1"/>
      <c r="AD33" s="1"/>
    </row>
    <row r="34" spans="1:30">
      <c r="E34" s="9">
        <f t="shared" si="18"/>
        <v>48</v>
      </c>
      <c r="F34" s="8">
        <v>0.88</v>
      </c>
      <c r="G34" s="2">
        <f t="shared" si="10"/>
        <v>0.10999999999999999</v>
      </c>
      <c r="H34" s="9">
        <f t="shared" si="19"/>
        <v>48</v>
      </c>
      <c r="I34" s="8">
        <v>0.84</v>
      </c>
      <c r="J34" s="2">
        <f t="shared" si="11"/>
        <v>6.9999999999999951E-2</v>
      </c>
      <c r="K34" s="9">
        <f t="shared" si="20"/>
        <v>48</v>
      </c>
      <c r="L34" s="8">
        <v>0.91</v>
      </c>
      <c r="M34" s="2">
        <f t="shared" si="12"/>
        <v>0.14000000000000001</v>
      </c>
      <c r="P34" s="2">
        <f t="shared" si="13"/>
        <v>0.14285714285714285</v>
      </c>
      <c r="R34" s="87">
        <f t="shared" si="21"/>
        <v>48</v>
      </c>
      <c r="S34" s="88">
        <v>0.11</v>
      </c>
      <c r="T34" s="88">
        <v>0.12</v>
      </c>
      <c r="U34" s="88">
        <v>0.15</v>
      </c>
      <c r="V34" s="87">
        <f t="shared" si="14"/>
        <v>6.5023248845880675</v>
      </c>
      <c r="W34" s="87">
        <f t="shared" si="15"/>
        <v>11.920928955078125</v>
      </c>
      <c r="X34" s="87">
        <f t="shared" si="16"/>
        <v>19.073486328125</v>
      </c>
      <c r="Z34" s="87">
        <f t="shared" si="22"/>
        <v>48</v>
      </c>
      <c r="AA34" s="88">
        <v>0.71</v>
      </c>
      <c r="AB34" s="88">
        <f t="shared" si="17"/>
        <v>0.50370122345400536</v>
      </c>
      <c r="AC34" s="1"/>
      <c r="AD34" s="1"/>
    </row>
    <row r="35" spans="1:30">
      <c r="E35" s="9">
        <f t="shared" si="18"/>
        <v>96</v>
      </c>
      <c r="F35" s="8">
        <v>1.7</v>
      </c>
      <c r="G35" s="2">
        <f t="shared" si="10"/>
        <v>0.11999999999999988</v>
      </c>
      <c r="H35" s="9">
        <f t="shared" si="19"/>
        <v>96</v>
      </c>
      <c r="I35" s="8">
        <v>1.63</v>
      </c>
      <c r="J35" s="2">
        <f t="shared" si="11"/>
        <v>4.9999999999999822E-2</v>
      </c>
      <c r="K35" s="9">
        <f t="shared" si="20"/>
        <v>96</v>
      </c>
      <c r="L35" s="8">
        <v>1.75</v>
      </c>
      <c r="M35" s="2">
        <f t="shared" si="12"/>
        <v>0.16999999999999993</v>
      </c>
      <c r="P35" s="2">
        <f t="shared" si="13"/>
        <v>7.5949367088607514E-2</v>
      </c>
      <c r="R35" s="87">
        <f t="shared" si="21"/>
        <v>96</v>
      </c>
      <c r="S35" s="88">
        <v>0.22</v>
      </c>
      <c r="T35" s="88">
        <v>0.22</v>
      </c>
      <c r="U35" s="88">
        <v>0.3</v>
      </c>
      <c r="V35" s="87">
        <f t="shared" si="14"/>
        <v>6.5023248845880675</v>
      </c>
      <c r="W35" s="87">
        <f t="shared" si="15"/>
        <v>13.004649769176135</v>
      </c>
      <c r="X35" s="87">
        <f t="shared" si="16"/>
        <v>19.073486328125</v>
      </c>
      <c r="Z35" s="87">
        <f t="shared" si="22"/>
        <v>96</v>
      </c>
      <c r="AA35" s="88">
        <v>1.38</v>
      </c>
      <c r="AB35" s="88">
        <f t="shared" si="17"/>
        <v>0.51830125891644019</v>
      </c>
      <c r="AC35" s="1"/>
      <c r="AD35" s="1"/>
    </row>
    <row r="36" spans="1:30">
      <c r="E36" s="9">
        <f t="shared" si="18"/>
        <v>192</v>
      </c>
      <c r="F36" s="8">
        <v>3.36</v>
      </c>
      <c r="G36" s="2">
        <f t="shared" si="10"/>
        <v>0.5</v>
      </c>
      <c r="H36" s="9">
        <f t="shared" si="19"/>
        <v>192</v>
      </c>
      <c r="I36" s="8">
        <v>3.23</v>
      </c>
      <c r="J36" s="2">
        <f t="shared" si="11"/>
        <v>0.37000000000000011</v>
      </c>
      <c r="K36" s="9">
        <f t="shared" si="20"/>
        <v>192</v>
      </c>
      <c r="L36" s="8">
        <v>3.43</v>
      </c>
      <c r="M36" s="2">
        <f t="shared" si="12"/>
        <v>0.57000000000000028</v>
      </c>
      <c r="P36" s="2">
        <f t="shared" si="13"/>
        <v>0.17482517482517484</v>
      </c>
      <c r="R36" s="87">
        <f t="shared" si="21"/>
        <v>192</v>
      </c>
      <c r="S36" s="88">
        <v>0.43</v>
      </c>
      <c r="T36" s="88">
        <v>0.43</v>
      </c>
      <c r="U36" s="88">
        <v>0.57999999999999996</v>
      </c>
      <c r="V36" s="87">
        <f t="shared" si="14"/>
        <v>6.6535417423691854</v>
      </c>
      <c r="W36" s="87">
        <f t="shared" si="15"/>
        <v>13.307083484738371</v>
      </c>
      <c r="X36" s="87">
        <f t="shared" si="16"/>
        <v>19.731192753232762</v>
      </c>
      <c r="Z36" s="87">
        <f t="shared" si="22"/>
        <v>192</v>
      </c>
      <c r="AA36" s="88">
        <v>2.75</v>
      </c>
      <c r="AB36" s="88">
        <f t="shared" si="17"/>
        <v>0.52018599076704541</v>
      </c>
      <c r="AC36" s="1"/>
      <c r="AD36" s="1"/>
    </row>
    <row r="37" spans="1:30" ht="12.75">
      <c r="E37" s="9">
        <f t="shared" si="18"/>
        <v>384</v>
      </c>
      <c r="F37" s="8">
        <v>6.6</v>
      </c>
      <c r="G37" s="2">
        <f t="shared" si="10"/>
        <v>1.0299999999999994</v>
      </c>
      <c r="H37" s="9">
        <f t="shared" si="19"/>
        <v>384</v>
      </c>
      <c r="I37" s="8">
        <v>6.41</v>
      </c>
      <c r="J37" s="2">
        <f t="shared" si="11"/>
        <v>0.83999999999999986</v>
      </c>
      <c r="K37" s="9">
        <f t="shared" si="20"/>
        <v>384</v>
      </c>
      <c r="L37" s="8">
        <v>6.79</v>
      </c>
      <c r="M37" s="2">
        <f t="shared" si="12"/>
        <v>1.2199999999999998</v>
      </c>
      <c r="P37" s="2">
        <f t="shared" si="13"/>
        <v>0.18491921005385983</v>
      </c>
      <c r="R37" s="87">
        <f t="shared" si="21"/>
        <v>384</v>
      </c>
      <c r="S37" s="88">
        <v>0.83</v>
      </c>
      <c r="T37" s="88">
        <v>0.83</v>
      </c>
      <c r="U37" s="88">
        <v>1.1399999999999999</v>
      </c>
      <c r="V37" s="87">
        <f t="shared" si="14"/>
        <v>6.8940312029367465</v>
      </c>
      <c r="W37" s="87">
        <f t="shared" si="15"/>
        <v>13.788062405873493</v>
      </c>
      <c r="X37" s="87">
        <f t="shared" si="16"/>
        <v>20.077354029605267</v>
      </c>
      <c r="Z37" s="87">
        <f t="shared" si="22"/>
        <v>384</v>
      </c>
      <c r="AA37" s="88">
        <v>5.48</v>
      </c>
      <c r="AB37" s="88">
        <f t="shared" si="17"/>
        <v>0.52208447978444339</v>
      </c>
      <c r="AC37" s="1"/>
      <c r="AD37" s="1"/>
    </row>
    <row r="38" spans="1:30" ht="18">
      <c r="A38" s="74" t="s">
        <v>381</v>
      </c>
    </row>
    <row r="39" spans="1:30" ht="18">
      <c r="A39" s="8" t="s">
        <v>66</v>
      </c>
      <c r="B39" s="8" t="s">
        <v>67</v>
      </c>
      <c r="E39" s="74" t="s">
        <v>403</v>
      </c>
      <c r="J39" s="74" t="s">
        <v>404</v>
      </c>
    </row>
    <row r="40" spans="1:30" ht="12.75">
      <c r="A40" s="8">
        <v>1</v>
      </c>
      <c r="B40" s="8">
        <v>0.6</v>
      </c>
      <c r="E40" s="8" t="s">
        <v>66</v>
      </c>
      <c r="F40" s="8" t="s">
        <v>67</v>
      </c>
      <c r="G40" s="1" t="s">
        <v>405</v>
      </c>
      <c r="H40" s="1" t="s">
        <v>406</v>
      </c>
      <c r="J40" s="8" t="s">
        <v>66</v>
      </c>
      <c r="K40" s="8" t="s">
        <v>67</v>
      </c>
      <c r="L40" s="1" t="s">
        <v>407</v>
      </c>
      <c r="M40" s="1" t="s">
        <v>406</v>
      </c>
    </row>
    <row r="41" spans="1:30" ht="12.75">
      <c r="A41" s="8">
        <v>3</v>
      </c>
      <c r="B41" s="8">
        <v>0.61</v>
      </c>
      <c r="E41" s="8">
        <v>1</v>
      </c>
      <c r="F41" s="8">
        <v>0.83</v>
      </c>
      <c r="G41" s="2">
        <f t="shared" ref="G41:G49" si="23">F41-B17</f>
        <v>0.22999999999999998</v>
      </c>
      <c r="H41" s="2">
        <f t="shared" ref="H41:H49" si="24">E41*4*16/1024/1024/1024/(G41/1000000)</f>
        <v>0.25915062945822009</v>
      </c>
      <c r="J41" s="8">
        <v>1</v>
      </c>
      <c r="K41" s="8">
        <v>0.8</v>
      </c>
      <c r="L41" s="2">
        <f t="shared" ref="L41:L49" si="25">K41-B40</f>
        <v>0.20000000000000007</v>
      </c>
      <c r="M41" s="2">
        <f t="shared" ref="M41:M49" si="26">J41*4*16/1024/1024/1024/(L41/1000000)</f>
        <v>0.29802322387695301</v>
      </c>
    </row>
    <row r="42" spans="1:30" ht="12.75">
      <c r="A42" s="9">
        <f t="shared" ref="A42:A48" si="27">2*A41</f>
        <v>6</v>
      </c>
      <c r="B42" s="8">
        <v>0.62</v>
      </c>
      <c r="E42" s="8">
        <v>3</v>
      </c>
      <c r="F42" s="8">
        <v>0.83</v>
      </c>
      <c r="G42" s="2">
        <f t="shared" si="23"/>
        <v>0.21999999999999997</v>
      </c>
      <c r="H42" s="2">
        <f t="shared" si="24"/>
        <v>0.81279061057350854</v>
      </c>
      <c r="J42" s="8">
        <v>3</v>
      </c>
      <c r="K42" s="8">
        <v>0.79</v>
      </c>
      <c r="L42" s="2">
        <f t="shared" si="25"/>
        <v>0.18000000000000005</v>
      </c>
      <c r="M42" s="2">
        <f t="shared" si="26"/>
        <v>0.99341074625651016</v>
      </c>
    </row>
    <row r="43" spans="1:30" ht="12.75">
      <c r="A43" s="9">
        <f t="shared" si="27"/>
        <v>12</v>
      </c>
      <c r="B43" s="8">
        <v>0.64</v>
      </c>
      <c r="E43" s="9">
        <f t="shared" ref="E43:E49" si="28">2*E42</f>
        <v>6</v>
      </c>
      <c r="F43" s="8">
        <v>0.83</v>
      </c>
      <c r="G43" s="2">
        <f t="shared" si="23"/>
        <v>0.20999999999999996</v>
      </c>
      <c r="H43" s="2">
        <f t="shared" si="24"/>
        <v>1.7029898507254466</v>
      </c>
      <c r="J43" s="9">
        <f t="shared" ref="J43:J49" si="29">2*J42</f>
        <v>6</v>
      </c>
      <c r="K43" s="8">
        <v>0.79</v>
      </c>
      <c r="L43" s="2">
        <f t="shared" si="25"/>
        <v>0.17000000000000004</v>
      </c>
      <c r="M43" s="2">
        <f t="shared" si="26"/>
        <v>2.1036933450137862</v>
      </c>
    </row>
    <row r="44" spans="1:30" ht="12.75">
      <c r="A44" s="9">
        <f t="shared" si="27"/>
        <v>24</v>
      </c>
      <c r="B44" s="8">
        <v>0.67</v>
      </c>
      <c r="E44" s="9">
        <f t="shared" si="28"/>
        <v>12</v>
      </c>
      <c r="F44" s="8">
        <v>0.83</v>
      </c>
      <c r="G44" s="2">
        <f t="shared" si="23"/>
        <v>0.18999999999999995</v>
      </c>
      <c r="H44" s="2">
        <f t="shared" si="24"/>
        <v>3.7645038805509876</v>
      </c>
      <c r="J44" s="9">
        <f t="shared" si="29"/>
        <v>12</v>
      </c>
      <c r="K44" s="8">
        <v>0.79</v>
      </c>
      <c r="L44" s="2">
        <f t="shared" si="25"/>
        <v>0.15000000000000002</v>
      </c>
      <c r="M44" s="2">
        <f t="shared" si="26"/>
        <v>4.7683715820312491</v>
      </c>
    </row>
    <row r="45" spans="1:30" ht="12.75">
      <c r="A45" s="9">
        <f t="shared" si="27"/>
        <v>48</v>
      </c>
      <c r="B45" s="8">
        <v>0.77</v>
      </c>
      <c r="E45" s="9">
        <f t="shared" si="28"/>
        <v>24</v>
      </c>
      <c r="F45" s="8">
        <v>0.85</v>
      </c>
      <c r="G45" s="2">
        <f t="shared" si="23"/>
        <v>0.17999999999999994</v>
      </c>
      <c r="H45" s="2">
        <f t="shared" si="24"/>
        <v>7.9472859700520857</v>
      </c>
      <c r="J45" s="9">
        <f t="shared" si="29"/>
        <v>24</v>
      </c>
      <c r="K45" s="8">
        <v>0.81</v>
      </c>
      <c r="L45" s="2">
        <f t="shared" si="25"/>
        <v>0.14000000000000001</v>
      </c>
      <c r="M45" s="2">
        <f t="shared" si="26"/>
        <v>10.217939104352677</v>
      </c>
    </row>
    <row r="46" spans="1:30" ht="12.75">
      <c r="A46" s="9">
        <f t="shared" si="27"/>
        <v>96</v>
      </c>
      <c r="B46" s="8">
        <v>1.58</v>
      </c>
      <c r="E46" s="9">
        <f t="shared" si="28"/>
        <v>48</v>
      </c>
      <c r="F46" s="8">
        <v>0.92</v>
      </c>
      <c r="G46" s="2">
        <f t="shared" si="23"/>
        <v>0.15000000000000002</v>
      </c>
      <c r="H46" s="2">
        <f t="shared" si="24"/>
        <v>19.073486328124996</v>
      </c>
      <c r="J46" s="9">
        <f t="shared" si="29"/>
        <v>48</v>
      </c>
      <c r="K46" s="8">
        <v>0.87</v>
      </c>
      <c r="L46" s="2">
        <f t="shared" si="25"/>
        <v>9.9999999999999978E-2</v>
      </c>
      <c r="M46" s="2">
        <f t="shared" si="26"/>
        <v>28.610229492187504</v>
      </c>
    </row>
    <row r="47" spans="1:30" ht="12.75">
      <c r="A47" s="9">
        <f t="shared" si="27"/>
        <v>192</v>
      </c>
      <c r="B47" s="8">
        <v>2.86</v>
      </c>
      <c r="E47" s="9">
        <f t="shared" si="28"/>
        <v>96</v>
      </c>
      <c r="F47" s="8">
        <v>1.77</v>
      </c>
      <c r="G47" s="2">
        <f t="shared" si="23"/>
        <v>0.18999999999999995</v>
      </c>
      <c r="H47" s="2">
        <f t="shared" si="24"/>
        <v>30.116031044407901</v>
      </c>
      <c r="J47" s="9">
        <f t="shared" si="29"/>
        <v>96</v>
      </c>
      <c r="K47" s="8">
        <v>1.68</v>
      </c>
      <c r="L47" s="2">
        <f t="shared" si="25"/>
        <v>9.9999999999999867E-2</v>
      </c>
      <c r="M47" s="2">
        <f t="shared" si="26"/>
        <v>57.220458984375078</v>
      </c>
    </row>
    <row r="48" spans="1:30" ht="12.75">
      <c r="A48" s="9">
        <f t="shared" si="27"/>
        <v>384</v>
      </c>
      <c r="B48" s="8">
        <v>5.57</v>
      </c>
      <c r="E48" s="9">
        <f t="shared" si="28"/>
        <v>192</v>
      </c>
      <c r="F48" s="8">
        <v>3.49</v>
      </c>
      <c r="G48" s="2">
        <f t="shared" si="23"/>
        <v>0.63000000000000034</v>
      </c>
      <c r="H48" s="2">
        <f t="shared" si="24"/>
        <v>18.165225074404752</v>
      </c>
      <c r="J48" s="9">
        <f t="shared" si="29"/>
        <v>192</v>
      </c>
      <c r="K48" s="8">
        <v>3.32</v>
      </c>
      <c r="L48" s="2">
        <f t="shared" si="25"/>
        <v>0.45999999999999996</v>
      </c>
      <c r="M48" s="2">
        <f t="shared" si="26"/>
        <v>24.878460427989133</v>
      </c>
    </row>
    <row r="49" spans="1:13" ht="12.75">
      <c r="A49" s="1" t="s">
        <v>408</v>
      </c>
      <c r="E49" s="9">
        <f t="shared" si="28"/>
        <v>384</v>
      </c>
      <c r="F49" s="8">
        <v>6.9</v>
      </c>
      <c r="G49" s="2">
        <f t="shared" si="23"/>
        <v>1.33</v>
      </c>
      <c r="H49" s="2">
        <f t="shared" si="24"/>
        <v>17.209160596804512</v>
      </c>
      <c r="J49" s="9">
        <f t="shared" si="29"/>
        <v>384</v>
      </c>
      <c r="K49" s="8">
        <v>6.52</v>
      </c>
      <c r="L49" s="2">
        <f t="shared" si="25"/>
        <v>0.94999999999999929</v>
      </c>
      <c r="M49" s="2">
        <f t="shared" si="26"/>
        <v>24.092824835526333</v>
      </c>
    </row>
    <row r="51" spans="1:13" ht="12.75">
      <c r="A51" s="1" t="s">
        <v>409</v>
      </c>
    </row>
    <row r="52" spans="1:13" ht="15">
      <c r="A52" s="90" t="s">
        <v>410</v>
      </c>
      <c r="B52" s="91">
        <v>2.4</v>
      </c>
    </row>
    <row r="53" spans="1:13" ht="15">
      <c r="A53" s="90" t="s">
        <v>169</v>
      </c>
      <c r="B53" s="90">
        <v>1.72</v>
      </c>
      <c r="C53" s="92" t="s">
        <v>411</v>
      </c>
      <c r="D53" s="93">
        <f t="shared" ref="D53:D55" si="30">B52-B53</f>
        <v>0.67999999999999994</v>
      </c>
      <c r="E53" s="17"/>
    </row>
    <row r="54" spans="1:13" ht="12.75">
      <c r="A54" s="1" t="s">
        <v>412</v>
      </c>
      <c r="B54" s="1">
        <v>1.67</v>
      </c>
      <c r="C54" s="1" t="s">
        <v>413</v>
      </c>
      <c r="D54" s="2">
        <f t="shared" si="30"/>
        <v>5.0000000000000044E-2</v>
      </c>
    </row>
    <row r="55" spans="1:13" ht="12.75">
      <c r="A55" s="1" t="s">
        <v>414</v>
      </c>
      <c r="B55" s="1">
        <v>1.66</v>
      </c>
      <c r="C55" s="1" t="s">
        <v>415</v>
      </c>
      <c r="D55" s="2">
        <f t="shared" si="30"/>
        <v>1.0000000000000009E-2</v>
      </c>
    </row>
    <row r="56" spans="1:13" ht="14.25">
      <c r="A56" s="94" t="s">
        <v>416</v>
      </c>
      <c r="B56" s="95"/>
      <c r="C56" s="96"/>
      <c r="D56" s="97">
        <f>D57-SUM(D54:D55)</f>
        <v>7.9999999999999849E-2</v>
      </c>
    </row>
    <row r="57" spans="1:13" ht="15">
      <c r="A57" s="90" t="s">
        <v>417</v>
      </c>
      <c r="B57" s="90">
        <v>1.58</v>
      </c>
      <c r="C57" s="92" t="s">
        <v>418</v>
      </c>
      <c r="D57" s="93">
        <f>B53-B57</f>
        <v>0.1399999999999999</v>
      </c>
    </row>
    <row r="58" spans="1:13" ht="12.75">
      <c r="A58" s="1" t="s">
        <v>419</v>
      </c>
      <c r="B58" s="1">
        <v>1.56</v>
      </c>
      <c r="C58" s="1" t="s">
        <v>420</v>
      </c>
      <c r="D58" s="2">
        <f t="shared" ref="D58:D61" si="31">B57-B58</f>
        <v>2.0000000000000018E-2</v>
      </c>
    </row>
    <row r="59" spans="1:13" ht="12.75">
      <c r="A59" s="1" t="s">
        <v>421</v>
      </c>
      <c r="B59" s="1">
        <v>1.33</v>
      </c>
      <c r="C59" s="1" t="s">
        <v>422</v>
      </c>
      <c r="D59" s="2">
        <f t="shared" si="31"/>
        <v>0.22999999999999998</v>
      </c>
    </row>
    <row r="60" spans="1:13" ht="12.75">
      <c r="A60" s="1" t="s">
        <v>423</v>
      </c>
      <c r="B60" s="1">
        <v>0.65</v>
      </c>
      <c r="C60" s="1" t="s">
        <v>424</v>
      </c>
      <c r="D60" s="2">
        <f t="shared" si="31"/>
        <v>0.68</v>
      </c>
    </row>
    <row r="61" spans="1:13" ht="12.75">
      <c r="A61" s="1" t="s">
        <v>149</v>
      </c>
      <c r="B61" s="1">
        <v>0.59</v>
      </c>
      <c r="C61" s="1" t="s">
        <v>425</v>
      </c>
      <c r="D61" s="2">
        <f t="shared" si="31"/>
        <v>6.0000000000000053E-2</v>
      </c>
    </row>
    <row r="62" spans="1:13" ht="15">
      <c r="A62" s="90" t="s">
        <v>154</v>
      </c>
      <c r="B62" s="98"/>
      <c r="C62" s="90" t="s">
        <v>154</v>
      </c>
      <c r="D62" s="98">
        <f>B57-B61</f>
        <v>0.9900000000000001</v>
      </c>
    </row>
    <row r="66" spans="1:7" ht="18">
      <c r="A66" s="99" t="s">
        <v>426</v>
      </c>
      <c r="B66" s="100"/>
      <c r="C66" s="100"/>
      <c r="D66" s="100"/>
      <c r="E66" s="100"/>
    </row>
    <row r="67" spans="1:7" ht="12.75">
      <c r="A67" s="100"/>
      <c r="B67" s="100"/>
      <c r="C67" s="100"/>
      <c r="D67" s="100"/>
      <c r="E67" s="100"/>
    </row>
    <row r="68" spans="1:7" ht="12.75">
      <c r="A68" s="101" t="s">
        <v>427</v>
      </c>
      <c r="B68" s="102" t="s">
        <v>169</v>
      </c>
      <c r="C68" s="102" t="s">
        <v>417</v>
      </c>
      <c r="D68" s="102" t="s">
        <v>173</v>
      </c>
      <c r="E68" s="100"/>
    </row>
    <row r="69" spans="1:7" ht="12.75">
      <c r="A69" s="101">
        <v>1.57</v>
      </c>
      <c r="B69" s="102">
        <v>1.05</v>
      </c>
      <c r="C69" s="102">
        <v>0.82</v>
      </c>
      <c r="D69" s="102">
        <v>0.67</v>
      </c>
      <c r="E69" s="100"/>
    </row>
    <row r="70" spans="1:7" ht="12.75">
      <c r="A70" s="101">
        <v>1.59</v>
      </c>
      <c r="B70" s="102">
        <v>1.05</v>
      </c>
      <c r="C70" s="102">
        <v>0.84</v>
      </c>
      <c r="D70" s="102">
        <v>0.68</v>
      </c>
      <c r="E70" s="100"/>
    </row>
    <row r="71" spans="1:7" ht="12.75">
      <c r="A71" s="101">
        <v>1.6</v>
      </c>
      <c r="B71" s="102">
        <v>1.04</v>
      </c>
      <c r="C71" s="102">
        <v>0.84</v>
      </c>
      <c r="D71" s="102">
        <v>0.68</v>
      </c>
      <c r="E71" s="100"/>
    </row>
    <row r="72" spans="1:7" ht="12.75">
      <c r="A72" s="101">
        <v>1.63</v>
      </c>
      <c r="B72" s="102">
        <v>1.03</v>
      </c>
      <c r="C72" s="102">
        <v>0.86</v>
      </c>
      <c r="D72" s="102">
        <v>0.67</v>
      </c>
      <c r="E72" s="100"/>
    </row>
    <row r="73" spans="1:7" ht="12.75">
      <c r="A73" s="101">
        <v>1.69</v>
      </c>
      <c r="B73" s="102">
        <v>1.03</v>
      </c>
      <c r="C73" s="102">
        <v>0.88</v>
      </c>
      <c r="D73" s="102">
        <v>0.66</v>
      </c>
      <c r="E73" s="100"/>
    </row>
    <row r="74" spans="1:7" ht="12.75">
      <c r="A74" s="101">
        <v>1.85</v>
      </c>
      <c r="B74" s="102">
        <v>1.0900000000000001</v>
      </c>
      <c r="C74" s="102">
        <v>0.95</v>
      </c>
      <c r="D74" s="102">
        <v>0.72</v>
      </c>
      <c r="E74" s="100"/>
    </row>
    <row r="75" spans="1:7" ht="12.75">
      <c r="A75" s="101">
        <v>3.59</v>
      </c>
      <c r="B75" s="102">
        <v>2.11</v>
      </c>
      <c r="C75" s="102">
        <v>1.84</v>
      </c>
      <c r="D75" s="102">
        <v>1.51</v>
      </c>
      <c r="E75" s="100"/>
    </row>
    <row r="76" spans="1:7" ht="12.75">
      <c r="A76" s="101">
        <v>7.06</v>
      </c>
      <c r="B76" s="102">
        <v>4.1500000000000004</v>
      </c>
      <c r="C76" s="102">
        <v>3.63</v>
      </c>
      <c r="D76" s="102">
        <v>2.9</v>
      </c>
      <c r="E76" s="100"/>
    </row>
    <row r="77" spans="1:7" ht="12.75">
      <c r="A77" s="101">
        <v>13.99</v>
      </c>
      <c r="B77" s="102">
        <v>8.23</v>
      </c>
      <c r="C77" s="102">
        <v>7.15</v>
      </c>
      <c r="D77" s="102">
        <v>5.26</v>
      </c>
      <c r="E77" s="100"/>
    </row>
    <row r="78" spans="1:7" ht="12.75">
      <c r="A78" s="100"/>
      <c r="B78" s="103" t="s">
        <v>411</v>
      </c>
      <c r="C78" s="103" t="s">
        <v>428</v>
      </c>
      <c r="D78" s="103" t="s">
        <v>154</v>
      </c>
      <c r="E78" s="103" t="s">
        <v>429</v>
      </c>
      <c r="G78" s="27"/>
    </row>
    <row r="79" spans="1:7" ht="12.75">
      <c r="A79" s="100"/>
      <c r="B79" s="104">
        <f t="shared" ref="B79:D79" si="32">A69-B69</f>
        <v>0.52</v>
      </c>
      <c r="C79" s="104">
        <f t="shared" si="32"/>
        <v>0.23000000000000009</v>
      </c>
      <c r="D79" s="104">
        <f t="shared" si="32"/>
        <v>0.14999999999999991</v>
      </c>
      <c r="E79" s="104">
        <f t="shared" ref="E79:E87" si="33">SUM(B79:D79)</f>
        <v>0.9</v>
      </c>
      <c r="G79" s="16"/>
    </row>
    <row r="80" spans="1:7" ht="12.75">
      <c r="A80" s="100"/>
      <c r="B80" s="104">
        <f t="shared" ref="B80:D80" si="34">A70-B70</f>
        <v>0.54</v>
      </c>
      <c r="C80" s="104">
        <f t="shared" si="34"/>
        <v>0.21000000000000008</v>
      </c>
      <c r="D80" s="104">
        <f t="shared" si="34"/>
        <v>0.15999999999999992</v>
      </c>
      <c r="E80" s="104">
        <f t="shared" si="33"/>
        <v>0.91</v>
      </c>
      <c r="G80" s="16"/>
    </row>
    <row r="81" spans="1:7" ht="12.75">
      <c r="A81" s="100"/>
      <c r="B81" s="104">
        <f t="shared" ref="B81:D81" si="35">A71-B71</f>
        <v>0.56000000000000005</v>
      </c>
      <c r="C81" s="104">
        <f t="shared" si="35"/>
        <v>0.20000000000000007</v>
      </c>
      <c r="D81" s="104">
        <f t="shared" si="35"/>
        <v>0.15999999999999992</v>
      </c>
      <c r="E81" s="104">
        <f t="shared" si="33"/>
        <v>0.92</v>
      </c>
      <c r="G81" s="16"/>
    </row>
    <row r="82" spans="1:7" ht="12.75">
      <c r="A82" s="100"/>
      <c r="B82" s="104">
        <f t="shared" ref="B82:D82" si="36">A72-B72</f>
        <v>0.59999999999999987</v>
      </c>
      <c r="C82" s="104">
        <f t="shared" si="36"/>
        <v>0.17000000000000004</v>
      </c>
      <c r="D82" s="104">
        <f t="shared" si="36"/>
        <v>0.18999999999999995</v>
      </c>
      <c r="E82" s="104">
        <f t="shared" si="33"/>
        <v>0.95999999999999985</v>
      </c>
      <c r="G82" s="16"/>
    </row>
    <row r="83" spans="1:7" ht="12.75">
      <c r="A83" s="100"/>
      <c r="B83" s="104">
        <f t="shared" ref="B83:D83" si="37">A73-B73</f>
        <v>0.65999999999999992</v>
      </c>
      <c r="C83" s="104">
        <f t="shared" si="37"/>
        <v>0.15000000000000002</v>
      </c>
      <c r="D83" s="104">
        <f t="shared" si="37"/>
        <v>0.21999999999999997</v>
      </c>
      <c r="E83" s="104">
        <f t="shared" si="33"/>
        <v>1.0299999999999998</v>
      </c>
      <c r="G83" s="16"/>
    </row>
    <row r="84" spans="1:7" ht="12.75">
      <c r="A84" s="100"/>
      <c r="B84" s="104">
        <f t="shared" ref="B84:D84" si="38">A74-B74</f>
        <v>0.76</v>
      </c>
      <c r="C84" s="104">
        <f t="shared" si="38"/>
        <v>0.14000000000000012</v>
      </c>
      <c r="D84" s="104">
        <f t="shared" si="38"/>
        <v>0.22999999999999998</v>
      </c>
      <c r="E84" s="104">
        <f t="shared" si="33"/>
        <v>1.1300000000000001</v>
      </c>
      <c r="G84" s="16"/>
    </row>
    <row r="85" spans="1:7" ht="12.75">
      <c r="A85" s="100"/>
      <c r="B85" s="104">
        <f t="shared" ref="B85:D85" si="39">A75-B75</f>
        <v>1.48</v>
      </c>
      <c r="C85" s="104">
        <f t="shared" si="39"/>
        <v>0.2699999999999998</v>
      </c>
      <c r="D85" s="104">
        <f t="shared" si="39"/>
        <v>0.33000000000000007</v>
      </c>
      <c r="E85" s="104">
        <f t="shared" si="33"/>
        <v>2.08</v>
      </c>
      <c r="G85" s="16"/>
    </row>
    <row r="86" spans="1:7" ht="12.75">
      <c r="A86" s="100"/>
      <c r="B86" s="104">
        <f t="shared" ref="B86:D86" si="40">A76-B76</f>
        <v>2.9099999999999993</v>
      </c>
      <c r="C86" s="104">
        <f t="shared" si="40"/>
        <v>0.52000000000000046</v>
      </c>
      <c r="D86" s="104">
        <f t="shared" si="40"/>
        <v>0.73</v>
      </c>
      <c r="E86" s="104">
        <f t="shared" si="33"/>
        <v>4.16</v>
      </c>
    </row>
    <row r="87" spans="1:7" ht="12.75">
      <c r="A87" s="100"/>
      <c r="B87" s="104">
        <f t="shared" ref="B87:D87" si="41">A77-B77</f>
        <v>5.76</v>
      </c>
      <c r="C87" s="104">
        <f t="shared" si="41"/>
        <v>1.08</v>
      </c>
      <c r="D87" s="104">
        <f t="shared" si="41"/>
        <v>1.8900000000000006</v>
      </c>
      <c r="E87" s="104">
        <f t="shared" si="33"/>
        <v>8.73</v>
      </c>
      <c r="G87" s="16"/>
    </row>
  </sheetData>
  <mergeCells count="4">
    <mergeCell ref="S27:U27"/>
    <mergeCell ref="V27:X27"/>
    <mergeCell ref="R26:X26"/>
    <mergeCell ref="Z27:AB27"/>
  </mergeCells>
  <phoneticPr fontId="36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53"/>
  <sheetViews>
    <sheetView workbookViewId="0"/>
  </sheetViews>
  <sheetFormatPr defaultColWidth="12.5703125" defaultRowHeight="15.75" customHeight="1"/>
  <cols>
    <col min="1" max="1" width="15.28515625" customWidth="1"/>
    <col min="4" max="4" width="18.140625" customWidth="1"/>
  </cols>
  <sheetData>
    <row r="1" spans="1:14">
      <c r="A1" s="105" t="s">
        <v>38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</row>
    <row r="2" spans="1:14" ht="15.75" customHeight="1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</row>
    <row r="5" spans="1:14">
      <c r="A5" s="1" t="s">
        <v>39</v>
      </c>
    </row>
    <row r="6" spans="1:14">
      <c r="A6" s="4" t="s">
        <v>40</v>
      </c>
      <c r="B6" s="4" t="s">
        <v>41</v>
      </c>
    </row>
    <row r="7" spans="1:14">
      <c r="A7" s="1" t="s">
        <v>42</v>
      </c>
      <c r="B7" s="1" t="s">
        <v>43</v>
      </c>
      <c r="F7" s="1" t="s">
        <v>42</v>
      </c>
      <c r="G7" s="1" t="s">
        <v>43</v>
      </c>
    </row>
    <row r="8" spans="1:14">
      <c r="A8" s="1" t="s">
        <v>25</v>
      </c>
      <c r="B8" s="1" t="s">
        <v>44</v>
      </c>
      <c r="C8" s="1" t="s">
        <v>45</v>
      </c>
      <c r="F8" s="1" t="s">
        <v>25</v>
      </c>
      <c r="G8" s="1" t="s">
        <v>44</v>
      </c>
      <c r="H8" s="1" t="s">
        <v>22</v>
      </c>
      <c r="I8" s="1" t="s">
        <v>46</v>
      </c>
      <c r="J8" s="1" t="s">
        <v>23</v>
      </c>
      <c r="K8" s="1" t="s">
        <v>47</v>
      </c>
      <c r="L8" s="1" t="s">
        <v>45</v>
      </c>
    </row>
    <row r="9" spans="1:14">
      <c r="A9" s="1">
        <v>1</v>
      </c>
      <c r="B9" s="1">
        <v>8.9559999999999995</v>
      </c>
      <c r="C9" s="2">
        <f t="shared" ref="C9:C18" si="0">$E$15+A9*$E$14</f>
        <v>8.9559999999999995</v>
      </c>
      <c r="F9" s="1">
        <v>1</v>
      </c>
      <c r="G9" s="1">
        <v>8.9559999999999995</v>
      </c>
      <c r="I9" s="2">
        <f>AVERAGE(H9:H18)</f>
        <v>0.10461604938271606</v>
      </c>
      <c r="J9" s="2">
        <f t="shared" ref="J9:J18" si="1">G9-$I$9*F9</f>
        <v>8.8513839506172829</v>
      </c>
      <c r="K9" s="2">
        <f>AVERAGE(J9:J18)</f>
        <v>8.8111161728395047</v>
      </c>
      <c r="L9" s="2">
        <f t="shared" ref="L9:L18" si="2">K$9+I$9*F9</f>
        <v>8.9157322222222213</v>
      </c>
    </row>
    <row r="10" spans="1:14">
      <c r="A10" s="1">
        <v>10</v>
      </c>
      <c r="B10" s="1">
        <v>9.5449999999999999</v>
      </c>
      <c r="C10" s="2">
        <f t="shared" si="0"/>
        <v>9.9015056179775289</v>
      </c>
      <c r="F10" s="1">
        <v>10</v>
      </c>
      <c r="G10" s="1">
        <v>9.5449999999999999</v>
      </c>
      <c r="H10" s="2">
        <f t="shared" ref="H10:H18" si="3">(G10-G9)/(F10-F9)</f>
        <v>6.5444444444444486E-2</v>
      </c>
      <c r="J10" s="2">
        <f t="shared" si="1"/>
        <v>8.498839506172839</v>
      </c>
      <c r="L10" s="2">
        <f t="shared" si="2"/>
        <v>9.8572766666666656</v>
      </c>
    </row>
    <row r="11" spans="1:14">
      <c r="A11" s="1">
        <v>20</v>
      </c>
      <c r="B11" s="1">
        <v>10.803000000000001</v>
      </c>
      <c r="C11" s="2">
        <f t="shared" si="0"/>
        <v>10.952067415730337</v>
      </c>
      <c r="F11" s="1">
        <v>20</v>
      </c>
      <c r="G11" s="1">
        <v>10.803000000000001</v>
      </c>
      <c r="H11" s="2">
        <f t="shared" si="3"/>
        <v>0.12580000000000008</v>
      </c>
      <c r="J11" s="2">
        <f t="shared" si="1"/>
        <v>8.710679012345679</v>
      </c>
      <c r="L11" s="2">
        <f t="shared" si="2"/>
        <v>10.903437160493826</v>
      </c>
    </row>
    <row r="12" spans="1:14">
      <c r="A12" s="2">
        <f t="shared" ref="A12:A18" si="4">A11+10</f>
        <v>30</v>
      </c>
      <c r="B12" s="1">
        <v>11.933999999999999</v>
      </c>
      <c r="C12" s="2">
        <f t="shared" si="0"/>
        <v>12.002629213483146</v>
      </c>
      <c r="F12" s="2">
        <f t="shared" ref="F12:F18" si="5">F11+10</f>
        <v>30</v>
      </c>
      <c r="G12" s="1">
        <v>11.933999999999999</v>
      </c>
      <c r="H12" s="2">
        <f t="shared" si="3"/>
        <v>0.11309999999999984</v>
      </c>
      <c r="J12" s="2">
        <f t="shared" si="1"/>
        <v>8.7955185185185165</v>
      </c>
      <c r="L12" s="2">
        <f t="shared" si="2"/>
        <v>11.949597654320986</v>
      </c>
    </row>
    <row r="13" spans="1:14">
      <c r="A13" s="2">
        <f t="shared" si="4"/>
        <v>40</v>
      </c>
      <c r="B13" s="1">
        <v>12.662000000000001</v>
      </c>
      <c r="C13" s="2">
        <f t="shared" si="0"/>
        <v>13.053191011235956</v>
      </c>
      <c r="F13" s="2">
        <f t="shared" si="5"/>
        <v>40</v>
      </c>
      <c r="G13" s="1">
        <v>12.662000000000001</v>
      </c>
      <c r="H13" s="2">
        <f t="shared" si="3"/>
        <v>7.2800000000000156E-2</v>
      </c>
      <c r="J13" s="2">
        <f t="shared" si="1"/>
        <v>8.4773580246913589</v>
      </c>
      <c r="L13" s="2">
        <f t="shared" si="2"/>
        <v>12.995758148148147</v>
      </c>
    </row>
    <row r="14" spans="1:14">
      <c r="A14" s="2">
        <f t="shared" si="4"/>
        <v>50</v>
      </c>
      <c r="B14" s="1">
        <v>14.519</v>
      </c>
      <c r="C14" s="2">
        <f t="shared" si="0"/>
        <v>14.103752808988766</v>
      </c>
      <c r="D14" s="1" t="s">
        <v>22</v>
      </c>
      <c r="E14" s="2">
        <f>(B18-B9)/(A18-A9)</f>
        <v>0.10505617977528091</v>
      </c>
      <c r="F14" s="2">
        <f t="shared" si="5"/>
        <v>50</v>
      </c>
      <c r="G14" s="1">
        <v>14.519</v>
      </c>
      <c r="H14" s="2">
        <f t="shared" si="3"/>
        <v>0.18569999999999992</v>
      </c>
      <c r="J14" s="2">
        <f t="shared" si="1"/>
        <v>9.2881975308641973</v>
      </c>
      <c r="L14" s="2">
        <f t="shared" si="2"/>
        <v>14.041918641975307</v>
      </c>
    </row>
    <row r="15" spans="1:14">
      <c r="A15" s="2">
        <f t="shared" si="4"/>
        <v>60</v>
      </c>
      <c r="B15" s="1">
        <v>14.61</v>
      </c>
      <c r="C15" s="2">
        <f t="shared" si="0"/>
        <v>15.154314606741574</v>
      </c>
      <c r="D15" s="1" t="s">
        <v>23</v>
      </c>
      <c r="E15" s="2">
        <f>B9-E14</f>
        <v>8.8509438202247193</v>
      </c>
      <c r="F15" s="2">
        <f t="shared" si="5"/>
        <v>60</v>
      </c>
      <c r="G15" s="1">
        <v>14.61</v>
      </c>
      <c r="H15" s="2">
        <f t="shared" si="3"/>
        <v>9.0999999999999311E-3</v>
      </c>
      <c r="J15" s="2">
        <f t="shared" si="1"/>
        <v>8.3330370370370357</v>
      </c>
      <c r="L15" s="2">
        <f t="shared" si="2"/>
        <v>15.088079135802468</v>
      </c>
    </row>
    <row r="16" spans="1:14">
      <c r="A16" s="2">
        <f t="shared" si="4"/>
        <v>70</v>
      </c>
      <c r="B16" s="1">
        <v>16.187999999999999</v>
      </c>
      <c r="C16" s="2">
        <f t="shared" si="0"/>
        <v>16.204876404494382</v>
      </c>
      <c r="F16" s="2">
        <f t="shared" si="5"/>
        <v>70</v>
      </c>
      <c r="G16" s="1">
        <v>16.187999999999999</v>
      </c>
      <c r="H16" s="2">
        <f t="shared" si="3"/>
        <v>0.15779999999999994</v>
      </c>
      <c r="J16" s="2">
        <f t="shared" si="1"/>
        <v>8.8648765432098742</v>
      </c>
      <c r="L16" s="2">
        <f t="shared" si="2"/>
        <v>16.134239629629629</v>
      </c>
    </row>
    <row r="17" spans="1:12">
      <c r="A17" s="2">
        <f t="shared" si="4"/>
        <v>80</v>
      </c>
      <c r="B17" s="1">
        <v>17.77</v>
      </c>
      <c r="C17" s="2">
        <f t="shared" si="0"/>
        <v>17.255438202247191</v>
      </c>
      <c r="F17" s="2">
        <f t="shared" si="5"/>
        <v>80</v>
      </c>
      <c r="G17" s="1">
        <v>17.77</v>
      </c>
      <c r="H17" s="2">
        <f t="shared" si="3"/>
        <v>0.15820000000000006</v>
      </c>
      <c r="J17" s="2">
        <f t="shared" si="1"/>
        <v>9.4007160493827158</v>
      </c>
      <c r="L17" s="2">
        <f t="shared" si="2"/>
        <v>17.180400123456788</v>
      </c>
    </row>
    <row r="18" spans="1:12">
      <c r="A18" s="2">
        <f t="shared" si="4"/>
        <v>90</v>
      </c>
      <c r="B18" s="1">
        <v>18.306000000000001</v>
      </c>
      <c r="C18" s="2">
        <f t="shared" si="0"/>
        <v>18.306000000000001</v>
      </c>
      <c r="F18" s="2">
        <f t="shared" si="5"/>
        <v>90</v>
      </c>
      <c r="G18" s="1">
        <v>18.306000000000001</v>
      </c>
      <c r="H18" s="2">
        <f t="shared" si="3"/>
        <v>5.3600000000000134E-2</v>
      </c>
      <c r="J18" s="2">
        <f t="shared" si="1"/>
        <v>8.8905555555555562</v>
      </c>
      <c r="L18" s="2">
        <f t="shared" si="2"/>
        <v>18.226560617283951</v>
      </c>
    </row>
    <row r="20" spans="1:12" ht="15.75" customHeight="1">
      <c r="D20" s="13" t="s">
        <v>48</v>
      </c>
    </row>
    <row r="21" spans="1:12" ht="15.75" customHeight="1">
      <c r="D21" s="14">
        <v>0.10505617977528091</v>
      </c>
    </row>
    <row r="23" spans="1:12">
      <c r="A23" s="1" t="s">
        <v>42</v>
      </c>
      <c r="B23" s="1" t="s">
        <v>49</v>
      </c>
    </row>
    <row r="24" spans="1:12">
      <c r="A24" s="1" t="s">
        <v>25</v>
      </c>
      <c r="B24" s="1" t="s">
        <v>50</v>
      </c>
      <c r="C24" s="1" t="s">
        <v>51</v>
      </c>
      <c r="D24" s="1" t="s">
        <v>22</v>
      </c>
      <c r="F24" s="1" t="s">
        <v>42</v>
      </c>
      <c r="G24" s="1" t="s">
        <v>49</v>
      </c>
    </row>
    <row r="25" spans="1:12">
      <c r="A25" s="1">
        <v>1</v>
      </c>
      <c r="B25" s="1">
        <v>8.8989999999999991</v>
      </c>
      <c r="C25" s="2">
        <f t="shared" ref="C25:C34" si="6">$E$31+A25*$E$30</f>
        <v>8.8989999999999991</v>
      </c>
      <c r="F25" s="1" t="s">
        <v>25</v>
      </c>
      <c r="G25" s="1" t="s">
        <v>50</v>
      </c>
      <c r="H25" s="1" t="s">
        <v>22</v>
      </c>
      <c r="I25" s="1" t="s">
        <v>52</v>
      </c>
      <c r="J25" s="1" t="s">
        <v>23</v>
      </c>
      <c r="K25" s="1" t="s">
        <v>53</v>
      </c>
      <c r="L25" s="1" t="s">
        <v>51</v>
      </c>
    </row>
    <row r="26" spans="1:12">
      <c r="A26" s="1">
        <v>10</v>
      </c>
      <c r="B26" s="1">
        <v>10.645</v>
      </c>
      <c r="C26" s="2">
        <f t="shared" si="6"/>
        <v>9.9980112359550564</v>
      </c>
      <c r="D26" s="2">
        <f t="shared" ref="D26:D34" si="7">(B26-$B$25)/(A26-$A$25)</f>
        <v>0.19400000000000006</v>
      </c>
      <c r="F26" s="1">
        <v>1</v>
      </c>
      <c r="G26" s="1">
        <v>8.8989999999999991</v>
      </c>
      <c r="I26" s="2">
        <f>AVERAGE(H26:H35)</f>
        <v>0.12217019682280157</v>
      </c>
      <c r="J26" s="2">
        <f t="shared" ref="J26:J35" si="8">G26-$I$26*F26</f>
        <v>8.776829803177197</v>
      </c>
      <c r="K26" s="2">
        <f>AVERAGE(J26:J35)</f>
        <v>8.5276241232916483</v>
      </c>
      <c r="L26" s="2">
        <f t="shared" ref="L26:L35" si="9">$K$26+$I$26*F26</f>
        <v>8.6497943201144505</v>
      </c>
    </row>
    <row r="27" spans="1:12">
      <c r="A27" s="1">
        <v>20</v>
      </c>
      <c r="B27" s="1">
        <v>10.769</v>
      </c>
      <c r="C27" s="2">
        <f t="shared" si="6"/>
        <v>11.219134831460675</v>
      </c>
      <c r="D27" s="2">
        <f t="shared" si="7"/>
        <v>9.8421052631579006E-2</v>
      </c>
      <c r="F27" s="1">
        <v>10</v>
      </c>
      <c r="G27" s="1">
        <v>10.645</v>
      </c>
      <c r="H27" s="2">
        <f t="shared" ref="H27:H35" si="10">(G27-$G$26)/(F27-$F$26)</f>
        <v>0.19400000000000006</v>
      </c>
      <c r="J27" s="2">
        <f t="shared" si="8"/>
        <v>9.4232980317719832</v>
      </c>
      <c r="L27" s="2">
        <f t="shared" si="9"/>
        <v>9.7493260915196647</v>
      </c>
    </row>
    <row r="28" spans="1:12">
      <c r="A28" s="2">
        <f t="shared" ref="A28:A34" si="11">A27+10</f>
        <v>30</v>
      </c>
      <c r="B28" s="1">
        <v>12.592000000000001</v>
      </c>
      <c r="C28" s="2">
        <f t="shared" si="6"/>
        <v>12.440258426966292</v>
      </c>
      <c r="D28" s="2">
        <f t="shared" si="7"/>
        <v>0.12734482758620694</v>
      </c>
      <c r="F28" s="1">
        <v>20</v>
      </c>
      <c r="G28" s="1">
        <v>10.769</v>
      </c>
      <c r="H28" s="2">
        <f t="shared" si="10"/>
        <v>9.8421052631579006E-2</v>
      </c>
      <c r="J28" s="2">
        <f t="shared" si="8"/>
        <v>8.3255960635439692</v>
      </c>
      <c r="L28" s="2">
        <f t="shared" si="9"/>
        <v>10.971028059747679</v>
      </c>
    </row>
    <row r="29" spans="1:12">
      <c r="A29" s="2">
        <f t="shared" si="11"/>
        <v>40</v>
      </c>
      <c r="B29" s="1">
        <v>12.746</v>
      </c>
      <c r="C29" s="2">
        <f t="shared" si="6"/>
        <v>13.66138202247191</v>
      </c>
      <c r="D29" s="2">
        <f t="shared" si="7"/>
        <v>9.864102564102567E-2</v>
      </c>
      <c r="F29" s="2">
        <f t="shared" ref="F29:F35" si="12">F28+10</f>
        <v>30</v>
      </c>
      <c r="G29" s="1">
        <v>12.592000000000001</v>
      </c>
      <c r="H29" s="2">
        <f t="shared" si="10"/>
        <v>0.12734482758620694</v>
      </c>
      <c r="J29" s="2">
        <f t="shared" si="8"/>
        <v>8.9268940953159532</v>
      </c>
      <c r="L29" s="2">
        <f t="shared" si="9"/>
        <v>12.192730027975696</v>
      </c>
    </row>
    <row r="30" spans="1:12">
      <c r="A30" s="2">
        <f t="shared" si="11"/>
        <v>50</v>
      </c>
      <c r="B30" s="1">
        <v>14.445</v>
      </c>
      <c r="C30" s="2">
        <f t="shared" si="6"/>
        <v>14.882505617977529</v>
      </c>
      <c r="D30" s="2">
        <f t="shared" si="7"/>
        <v>0.11318367346938778</v>
      </c>
      <c r="E30" s="2">
        <f>(B34-B25)/(A34-A25)</f>
        <v>0.12211235955056181</v>
      </c>
      <c r="F30" s="2">
        <f t="shared" si="12"/>
        <v>40</v>
      </c>
      <c r="G30" s="1">
        <v>12.746</v>
      </c>
      <c r="H30" s="2">
        <f t="shared" si="10"/>
        <v>9.864102564102567E-2</v>
      </c>
      <c r="J30" s="2">
        <f t="shared" si="8"/>
        <v>7.8591921270879377</v>
      </c>
      <c r="L30" s="2">
        <f t="shared" si="9"/>
        <v>13.41443199620371</v>
      </c>
    </row>
    <row r="31" spans="1:12">
      <c r="A31" s="2">
        <f t="shared" si="11"/>
        <v>60</v>
      </c>
      <c r="B31" s="1">
        <v>16.12</v>
      </c>
      <c r="C31" s="2">
        <f t="shared" si="6"/>
        <v>16.103629213483146</v>
      </c>
      <c r="D31" s="2">
        <f t="shared" si="7"/>
        <v>0.12238983050847461</v>
      </c>
      <c r="E31" s="2">
        <f>B25-E30</f>
        <v>8.7768876404494378</v>
      </c>
      <c r="F31" s="2">
        <f t="shared" si="12"/>
        <v>50</v>
      </c>
      <c r="G31" s="1">
        <v>14.445</v>
      </c>
      <c r="H31" s="2">
        <f t="shared" si="10"/>
        <v>0.11318367346938778</v>
      </c>
      <c r="J31" s="2">
        <f t="shared" si="8"/>
        <v>8.3364901588599221</v>
      </c>
      <c r="L31" s="2">
        <f t="shared" si="9"/>
        <v>14.636133964431727</v>
      </c>
    </row>
    <row r="32" spans="1:12">
      <c r="A32" s="2">
        <f t="shared" si="11"/>
        <v>70</v>
      </c>
      <c r="B32" s="1">
        <v>16.196999999999999</v>
      </c>
      <c r="C32" s="2">
        <f t="shared" si="6"/>
        <v>17.324752808988762</v>
      </c>
      <c r="D32" s="2">
        <f t="shared" si="7"/>
        <v>0.10576811594202899</v>
      </c>
      <c r="F32" s="2">
        <f t="shared" si="12"/>
        <v>60</v>
      </c>
      <c r="G32" s="1">
        <v>16.12</v>
      </c>
      <c r="H32" s="2">
        <f t="shared" si="10"/>
        <v>0.12238983050847461</v>
      </c>
      <c r="J32" s="2">
        <f t="shared" si="8"/>
        <v>8.7897881906319064</v>
      </c>
      <c r="L32" s="2">
        <f t="shared" si="9"/>
        <v>15.857835932659743</v>
      </c>
    </row>
    <row r="33" spans="1:12">
      <c r="A33" s="2">
        <f t="shared" si="11"/>
        <v>80</v>
      </c>
      <c r="B33" s="1">
        <v>18.195</v>
      </c>
      <c r="C33" s="2">
        <f t="shared" si="6"/>
        <v>18.545876404494383</v>
      </c>
      <c r="D33" s="2">
        <f t="shared" si="7"/>
        <v>0.11767088607594939</v>
      </c>
      <c r="F33" s="2">
        <f t="shared" si="12"/>
        <v>70</v>
      </c>
      <c r="G33" s="1">
        <v>16.196999999999999</v>
      </c>
      <c r="H33" s="2">
        <f t="shared" si="10"/>
        <v>0.10576811594202899</v>
      </c>
      <c r="J33" s="2">
        <f t="shared" si="8"/>
        <v>7.64508622240389</v>
      </c>
      <c r="L33" s="2">
        <f t="shared" si="9"/>
        <v>17.079537900887757</v>
      </c>
    </row>
    <row r="34" spans="1:12">
      <c r="A34" s="2">
        <f t="shared" si="11"/>
        <v>90</v>
      </c>
      <c r="B34" s="1">
        <v>19.766999999999999</v>
      </c>
      <c r="C34" s="2">
        <f t="shared" si="6"/>
        <v>19.767000000000003</v>
      </c>
      <c r="D34" s="2">
        <f t="shared" si="7"/>
        <v>0.12211235955056181</v>
      </c>
      <c r="F34" s="2">
        <f t="shared" si="12"/>
        <v>80</v>
      </c>
      <c r="G34" s="1">
        <v>18.195</v>
      </c>
      <c r="H34" s="2">
        <f t="shared" si="10"/>
        <v>0.11767088607594939</v>
      </c>
      <c r="J34" s="2">
        <f t="shared" si="8"/>
        <v>8.4213842541758748</v>
      </c>
      <c r="L34" s="2">
        <f t="shared" si="9"/>
        <v>18.301239869115776</v>
      </c>
    </row>
    <row r="35" spans="1:12">
      <c r="F35" s="2">
        <f t="shared" si="12"/>
        <v>90</v>
      </c>
      <c r="G35" s="1">
        <v>19.766999999999999</v>
      </c>
      <c r="H35" s="2">
        <f t="shared" si="10"/>
        <v>0.12211235955056181</v>
      </c>
      <c r="J35" s="2">
        <f t="shared" si="8"/>
        <v>8.7716822859478576</v>
      </c>
      <c r="L35" s="2">
        <f t="shared" si="9"/>
        <v>19.52294183734379</v>
      </c>
    </row>
    <row r="37" spans="1:12" ht="12.75">
      <c r="A37" s="1" t="s">
        <v>42</v>
      </c>
      <c r="B37" s="1" t="s">
        <v>54</v>
      </c>
    </row>
    <row r="38" spans="1:12" ht="12.75">
      <c r="A38" s="1" t="s">
        <v>25</v>
      </c>
      <c r="B38" s="1" t="s">
        <v>55</v>
      </c>
      <c r="C38" s="1" t="s">
        <v>22</v>
      </c>
      <c r="D38" s="1" t="s">
        <v>52</v>
      </c>
      <c r="E38" s="1" t="s">
        <v>23</v>
      </c>
      <c r="F38" s="1" t="s">
        <v>47</v>
      </c>
      <c r="G38" s="1" t="s">
        <v>56</v>
      </c>
      <c r="H38" s="1" t="s">
        <v>57</v>
      </c>
      <c r="I38" s="1" t="s">
        <v>58</v>
      </c>
    </row>
    <row r="39" spans="1:12" ht="12.75">
      <c r="A39" s="1">
        <v>1</v>
      </c>
      <c r="B39" s="1">
        <v>8.9420000000000002</v>
      </c>
      <c r="D39" s="2">
        <f>AVERAGE(C39:C48)</f>
        <v>0.10714804220623339</v>
      </c>
      <c r="E39" s="2">
        <f t="shared" ref="E39:E48" si="13">B39-D$39*A39</f>
        <v>8.8348519577937665</v>
      </c>
      <c r="F39" s="2">
        <f>AVERAGE(E39:E48)</f>
        <v>9.4914232964988745</v>
      </c>
      <c r="G39" s="2">
        <f>(B48-B39)/(A48-A39)</f>
        <v>0.12482022471910111</v>
      </c>
      <c r="H39" s="2">
        <f>B39-G39</f>
        <v>8.8171797752808985</v>
      </c>
      <c r="I39" s="2">
        <f t="shared" ref="I39:I48" si="14">H$39+G$39*A39</f>
        <v>8.9420000000000002</v>
      </c>
    </row>
    <row r="40" spans="1:12" ht="12.75">
      <c r="A40" s="1">
        <v>10</v>
      </c>
      <c r="B40" s="1">
        <v>8.94</v>
      </c>
      <c r="C40" s="2">
        <f t="shared" ref="C40:C48" si="15">(B40-B$39)/(A40-A$39)</f>
        <v>-2.2222222222229645E-4</v>
      </c>
      <c r="E40" s="2">
        <f t="shared" si="13"/>
        <v>7.8685195779376658</v>
      </c>
      <c r="I40" s="2">
        <f t="shared" si="14"/>
        <v>10.06538202247191</v>
      </c>
    </row>
    <row r="41" spans="1:12" ht="12.75">
      <c r="A41" s="1">
        <v>20</v>
      </c>
      <c r="B41" s="1">
        <v>10.683999999999999</v>
      </c>
      <c r="C41" s="2">
        <f t="shared" si="15"/>
        <v>9.1684210526315743E-2</v>
      </c>
      <c r="E41" s="2">
        <f t="shared" si="13"/>
        <v>8.5410391558753318</v>
      </c>
      <c r="I41" s="2">
        <f t="shared" si="14"/>
        <v>11.31358426966292</v>
      </c>
    </row>
    <row r="42" spans="1:12" ht="12.75">
      <c r="A42" s="2">
        <f t="shared" ref="A42:A48" si="16">A41+10</f>
        <v>30</v>
      </c>
      <c r="B42" s="1">
        <v>12.65</v>
      </c>
      <c r="C42" s="2">
        <f t="shared" si="15"/>
        <v>0.12786206896551724</v>
      </c>
      <c r="E42" s="2">
        <f t="shared" si="13"/>
        <v>9.4355587338129983</v>
      </c>
      <c r="I42" s="2">
        <f t="shared" si="14"/>
        <v>12.561786516853932</v>
      </c>
    </row>
    <row r="43" spans="1:12" ht="12.75">
      <c r="A43" s="2">
        <f t="shared" si="16"/>
        <v>40</v>
      </c>
      <c r="B43" s="1">
        <v>13.275</v>
      </c>
      <c r="C43" s="2">
        <f t="shared" si="15"/>
        <v>0.11110256410256411</v>
      </c>
      <c r="E43" s="2">
        <f t="shared" si="13"/>
        <v>8.9890783117506636</v>
      </c>
      <c r="I43" s="2">
        <f t="shared" si="14"/>
        <v>13.809988764044942</v>
      </c>
    </row>
    <row r="44" spans="1:12" ht="12.75">
      <c r="A44" s="2">
        <f t="shared" si="16"/>
        <v>50</v>
      </c>
      <c r="B44" s="1">
        <v>14.744999999999999</v>
      </c>
      <c r="C44" s="2">
        <f t="shared" si="15"/>
        <v>0.11842857142857141</v>
      </c>
      <c r="E44" s="2">
        <f t="shared" si="13"/>
        <v>9.3875978896883296</v>
      </c>
      <c r="I44" s="2">
        <f t="shared" si="14"/>
        <v>15.058191011235953</v>
      </c>
    </row>
    <row r="45" spans="1:12" ht="12.75">
      <c r="A45" s="2">
        <f t="shared" si="16"/>
        <v>60</v>
      </c>
      <c r="B45" s="1">
        <v>16.071000000000002</v>
      </c>
      <c r="C45" s="2">
        <f t="shared" si="15"/>
        <v>0.1208305084745763</v>
      </c>
      <c r="E45" s="2">
        <f t="shared" si="13"/>
        <v>9.6421174676259973</v>
      </c>
      <c r="I45" s="2">
        <f t="shared" si="14"/>
        <v>16.306393258426965</v>
      </c>
    </row>
    <row r="46" spans="1:12" ht="12.75">
      <c r="A46" s="2">
        <f t="shared" si="16"/>
        <v>70</v>
      </c>
      <c r="B46" s="1">
        <v>18.052</v>
      </c>
      <c r="C46" s="2">
        <f t="shared" si="15"/>
        <v>0.13202898550724637</v>
      </c>
      <c r="E46" s="2">
        <f t="shared" si="13"/>
        <v>10.551637045563663</v>
      </c>
      <c r="I46" s="2">
        <f t="shared" si="14"/>
        <v>17.554595505617975</v>
      </c>
    </row>
    <row r="47" spans="1:12" ht="12.75">
      <c r="A47" s="2">
        <f t="shared" si="16"/>
        <v>80</v>
      </c>
      <c r="B47" s="1">
        <v>19.827999999999999</v>
      </c>
      <c r="C47" s="2">
        <f t="shared" si="15"/>
        <v>0.13779746835443038</v>
      </c>
      <c r="E47" s="2">
        <f t="shared" si="13"/>
        <v>11.256156623501328</v>
      </c>
      <c r="I47" s="2">
        <f t="shared" si="14"/>
        <v>18.802797752808985</v>
      </c>
    </row>
    <row r="48" spans="1:12" ht="12.75">
      <c r="A48" s="2">
        <f t="shared" si="16"/>
        <v>90</v>
      </c>
      <c r="B48" s="1">
        <v>20.050999999999998</v>
      </c>
      <c r="C48" s="2">
        <f t="shared" si="15"/>
        <v>0.12482022471910111</v>
      </c>
      <c r="E48" s="2">
        <f t="shared" si="13"/>
        <v>10.407676201438994</v>
      </c>
      <c r="I48" s="2">
        <f t="shared" si="14"/>
        <v>20.050999999999998</v>
      </c>
    </row>
    <row r="52" spans="1:14" ht="12.75">
      <c r="A52" s="105" t="s">
        <v>59</v>
      </c>
      <c r="B52" s="106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</row>
    <row r="53" spans="1:14" ht="15.75" customHeight="1">
      <c r="A53" s="106"/>
      <c r="B53" s="106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</row>
    <row r="55" spans="1:14" ht="12.75">
      <c r="A55" s="1" t="s">
        <v>2</v>
      </c>
      <c r="B55" s="1">
        <v>100000</v>
      </c>
    </row>
    <row r="56" spans="1:14" ht="12.75">
      <c r="A56" s="1" t="s">
        <v>25</v>
      </c>
      <c r="B56" s="1">
        <v>100</v>
      </c>
    </row>
    <row r="57" spans="1:14" ht="12.75">
      <c r="A57" s="1" t="s">
        <v>24</v>
      </c>
      <c r="B57" s="1">
        <v>64</v>
      </c>
    </row>
    <row r="59" spans="1:14" ht="12.75">
      <c r="A59" s="8" t="s">
        <v>18</v>
      </c>
      <c r="B59" s="8" t="s">
        <v>9</v>
      </c>
      <c r="C59" s="8" t="s">
        <v>19</v>
      </c>
      <c r="D59" s="8" t="s">
        <v>20</v>
      </c>
      <c r="E59" s="8" t="s">
        <v>27</v>
      </c>
    </row>
    <row r="60" spans="1:14" ht="12.75">
      <c r="A60" s="8">
        <v>3</v>
      </c>
      <c r="B60" s="8">
        <v>24.183</v>
      </c>
      <c r="C60" s="8">
        <v>24.184000000000001</v>
      </c>
      <c r="D60" s="9">
        <f t="shared" ref="D60:D67" si="17">(C60-B60)/B60</f>
        <v>4.1351362527445812E-5</v>
      </c>
      <c r="E60" s="9">
        <f t="shared" ref="E60:E67" si="18">(B60-$K$9)/$B$56</f>
        <v>0.15371883827160496</v>
      </c>
    </row>
    <row r="61" spans="1:14" ht="12.75">
      <c r="A61" s="8">
        <v>6</v>
      </c>
      <c r="B61" s="8">
        <v>25.852</v>
      </c>
      <c r="C61" s="8">
        <v>26.09</v>
      </c>
      <c r="D61" s="9">
        <f t="shared" si="17"/>
        <v>9.2062509670431513E-3</v>
      </c>
      <c r="E61" s="9">
        <f t="shared" si="18"/>
        <v>0.17040883827160497</v>
      </c>
    </row>
    <row r="62" spans="1:14" ht="12.75">
      <c r="A62" s="8">
        <v>12</v>
      </c>
      <c r="B62" s="8">
        <v>33.860999999999997</v>
      </c>
      <c r="C62" s="8">
        <v>35.679000000000002</v>
      </c>
      <c r="D62" s="9">
        <f t="shared" si="17"/>
        <v>5.3690085939576658E-2</v>
      </c>
      <c r="E62" s="9">
        <f t="shared" si="18"/>
        <v>0.25049883827160491</v>
      </c>
    </row>
    <row r="63" spans="1:14" ht="12.75">
      <c r="A63" s="8">
        <v>24</v>
      </c>
      <c r="B63" s="8">
        <v>85.650999999999996</v>
      </c>
      <c r="C63" s="8">
        <v>86.067999999999998</v>
      </c>
      <c r="D63" s="9">
        <f t="shared" si="17"/>
        <v>4.8685946457134371E-3</v>
      </c>
      <c r="E63" s="9">
        <f t="shared" si="18"/>
        <v>0.76839883827160493</v>
      </c>
    </row>
    <row r="64" spans="1:14" ht="12.75">
      <c r="A64" s="9">
        <f>A65/2</f>
        <v>48</v>
      </c>
      <c r="B64" s="8">
        <v>206.6</v>
      </c>
      <c r="C64" s="8">
        <v>206.83099999999999</v>
      </c>
      <c r="D64" s="9">
        <f t="shared" si="17"/>
        <v>1.1181026137463434E-3</v>
      </c>
      <c r="E64" s="9">
        <f t="shared" si="18"/>
        <v>1.9778888382716047</v>
      </c>
    </row>
    <row r="65" spans="1:6" ht="12.75">
      <c r="A65" s="8">
        <v>96</v>
      </c>
      <c r="B65" s="8">
        <v>597.38699999999994</v>
      </c>
      <c r="C65" s="8">
        <v>598.59900000000005</v>
      </c>
      <c r="D65" s="9">
        <f t="shared" si="17"/>
        <v>2.0288355789464833E-3</v>
      </c>
      <c r="E65" s="9">
        <f t="shared" si="18"/>
        <v>5.8857588382716042</v>
      </c>
    </row>
    <row r="66" spans="1:6" ht="12.75">
      <c r="A66" s="9">
        <f t="shared" ref="A66:A67" si="19">2*A65</f>
        <v>192</v>
      </c>
      <c r="B66" s="8">
        <v>1577.0229999999999</v>
      </c>
      <c r="C66" s="8">
        <v>1581.01</v>
      </c>
      <c r="D66" s="9">
        <f t="shared" si="17"/>
        <v>2.5281812630507483E-3</v>
      </c>
      <c r="E66" s="9">
        <f t="shared" si="18"/>
        <v>15.682118838271604</v>
      </c>
      <c r="F66" s="2">
        <f>(E66-E60)/(A66-A60)</f>
        <v>8.2160846560846559E-2</v>
      </c>
    </row>
    <row r="67" spans="1:6" ht="12.75">
      <c r="A67" s="9">
        <f t="shared" si="19"/>
        <v>384</v>
      </c>
      <c r="B67" s="8">
        <v>5389.7359999999999</v>
      </c>
      <c r="C67" s="9"/>
      <c r="D67" s="9">
        <f t="shared" si="17"/>
        <v>-1</v>
      </c>
      <c r="E67" s="9">
        <f t="shared" si="18"/>
        <v>53.809248838271607</v>
      </c>
      <c r="F67" s="2">
        <f>(E67-E60)/(A67-A60)</f>
        <v>0.14082816272965878</v>
      </c>
    </row>
    <row r="73" spans="1:6" ht="12.75">
      <c r="A73" s="9" t="s">
        <v>18</v>
      </c>
      <c r="B73" s="9" t="s">
        <v>21</v>
      </c>
    </row>
    <row r="74" spans="1:6" ht="12.75">
      <c r="A74" s="9">
        <v>3</v>
      </c>
      <c r="B74" s="9">
        <v>1.1259348275862069</v>
      </c>
    </row>
    <row r="75" spans="1:6" ht="12.75">
      <c r="A75" s="9">
        <v>6</v>
      </c>
      <c r="B75" s="9">
        <v>1.6860748275862067</v>
      </c>
    </row>
    <row r="76" spans="1:6" ht="12.75">
      <c r="A76" s="9">
        <v>12</v>
      </c>
      <c r="B76" s="9">
        <v>3.461324827586207</v>
      </c>
    </row>
    <row r="77" spans="1:6" ht="12.75">
      <c r="A77" s="9">
        <v>24</v>
      </c>
      <c r="B77" s="9">
        <v>7.0030748275862074</v>
      </c>
    </row>
    <row r="78" spans="1:6" ht="12.75">
      <c r="A78" s="9">
        <v>48</v>
      </c>
      <c r="B78" s="9">
        <v>14.090224827586207</v>
      </c>
    </row>
    <row r="79" spans="1:6" ht="12.75">
      <c r="A79" s="9">
        <v>96</v>
      </c>
      <c r="B79" s="9">
        <v>28.356544827586209</v>
      </c>
    </row>
    <row r="80" spans="1:6" ht="12.75">
      <c r="A80" s="9">
        <v>192</v>
      </c>
      <c r="B80" s="9">
        <v>56.615264827586209</v>
      </c>
    </row>
    <row r="81" spans="1:12" ht="12.75">
      <c r="A81" s="9">
        <v>384</v>
      </c>
      <c r="B81" s="9">
        <v>113.31417482758621</v>
      </c>
    </row>
    <row r="84" spans="1:12" ht="12.75">
      <c r="A84" s="1" t="s">
        <v>2</v>
      </c>
      <c r="B84" s="1">
        <v>100000</v>
      </c>
      <c r="G84" s="1" t="s">
        <v>2</v>
      </c>
      <c r="H84" s="1">
        <v>100000</v>
      </c>
      <c r="J84" s="1" t="s">
        <v>2</v>
      </c>
      <c r="K84" s="1">
        <v>100000</v>
      </c>
    </row>
    <row r="85" spans="1:12" ht="12.75">
      <c r="A85" s="1" t="s">
        <v>25</v>
      </c>
      <c r="B85" s="1">
        <v>1000</v>
      </c>
      <c r="G85" s="1" t="s">
        <v>24</v>
      </c>
      <c r="H85" s="1">
        <v>64</v>
      </c>
      <c r="J85" s="1" t="s">
        <v>24</v>
      </c>
      <c r="K85" s="1">
        <v>64</v>
      </c>
    </row>
    <row r="86" spans="1:12" ht="12.75">
      <c r="A86" s="1" t="s">
        <v>24</v>
      </c>
      <c r="B86" s="1">
        <v>64</v>
      </c>
      <c r="G86" s="1" t="s">
        <v>18</v>
      </c>
      <c r="H86" s="1">
        <v>192</v>
      </c>
      <c r="J86" s="1" t="s">
        <v>18</v>
      </c>
      <c r="K86" s="1">
        <v>10</v>
      </c>
    </row>
    <row r="88" spans="1:12" ht="12.75">
      <c r="A88" s="1" t="s">
        <v>18</v>
      </c>
      <c r="B88" s="1" t="s">
        <v>9</v>
      </c>
      <c r="C88" s="1" t="s">
        <v>19</v>
      </c>
      <c r="D88" s="1" t="s">
        <v>20</v>
      </c>
      <c r="E88" s="1" t="s">
        <v>27</v>
      </c>
      <c r="G88" s="1" t="s">
        <v>25</v>
      </c>
      <c r="H88" s="1" t="s">
        <v>9</v>
      </c>
      <c r="J88" s="1" t="s">
        <v>25</v>
      </c>
      <c r="K88" s="1" t="s">
        <v>9</v>
      </c>
      <c r="L88" s="1" t="s">
        <v>60</v>
      </c>
    </row>
    <row r="89" spans="1:12" ht="12.75">
      <c r="A89" s="1">
        <v>3</v>
      </c>
      <c r="C89" s="1">
        <v>24.184000000000001</v>
      </c>
      <c r="D89" s="2" t="e">
        <f t="shared" ref="D89:D96" si="20">(C89-B89)/B89</f>
        <v>#DIV/0!</v>
      </c>
      <c r="E89" s="2">
        <f t="shared" ref="E89:E96" si="21">(B89-$K$9)/$B$85</f>
        <v>-8.8111161728395039E-3</v>
      </c>
      <c r="G89" s="1">
        <v>10</v>
      </c>
      <c r="H89" s="1">
        <v>1593.2239999999999</v>
      </c>
      <c r="J89" s="1">
        <v>10</v>
      </c>
      <c r="K89" s="1">
        <v>27.832000000000001</v>
      </c>
      <c r="L89" s="2">
        <f>(K96-K92)/(J96-J92)</f>
        <v>0.13779083333333333</v>
      </c>
    </row>
    <row r="90" spans="1:12" ht="12.75">
      <c r="A90" s="1">
        <v>6</v>
      </c>
      <c r="C90" s="1">
        <v>26.09</v>
      </c>
      <c r="D90" s="2" t="e">
        <f t="shared" si="20"/>
        <v>#DIV/0!</v>
      </c>
      <c r="E90" s="2">
        <f t="shared" si="21"/>
        <v>-8.8111161728395039E-3</v>
      </c>
      <c r="G90" s="2">
        <f t="shared" ref="G90:G97" si="22">G89*2</f>
        <v>20</v>
      </c>
      <c r="J90" s="2">
        <f t="shared" ref="J90:J96" si="23">J89*2</f>
        <v>20</v>
      </c>
      <c r="K90" s="1">
        <v>26.169</v>
      </c>
    </row>
    <row r="91" spans="1:12" ht="12.75">
      <c r="A91" s="1">
        <v>12</v>
      </c>
      <c r="C91" s="1">
        <v>35.679000000000002</v>
      </c>
      <c r="D91" s="2" t="e">
        <f t="shared" si="20"/>
        <v>#DIV/0!</v>
      </c>
      <c r="E91" s="2">
        <f t="shared" si="21"/>
        <v>-8.8111161728395039E-3</v>
      </c>
      <c r="G91" s="2">
        <f t="shared" si="22"/>
        <v>40</v>
      </c>
      <c r="J91" s="2">
        <f t="shared" si="23"/>
        <v>40</v>
      </c>
      <c r="K91" s="1">
        <v>26.57</v>
      </c>
    </row>
    <row r="92" spans="1:12" ht="12.75">
      <c r="A92" s="1">
        <v>24</v>
      </c>
      <c r="C92" s="1">
        <v>86.067999999999998</v>
      </c>
      <c r="D92" s="2" t="e">
        <f t="shared" si="20"/>
        <v>#DIV/0!</v>
      </c>
      <c r="E92" s="2">
        <f t="shared" si="21"/>
        <v>-8.8111161728395039E-3</v>
      </c>
      <c r="G92" s="2">
        <f t="shared" si="22"/>
        <v>80</v>
      </c>
      <c r="J92" s="2">
        <f t="shared" si="23"/>
        <v>80</v>
      </c>
      <c r="K92" s="1">
        <v>27.6</v>
      </c>
    </row>
    <row r="93" spans="1:12" ht="12.75">
      <c r="A93" s="2">
        <f>A94/2</f>
        <v>48</v>
      </c>
      <c r="C93" s="1">
        <v>206.83099999999999</v>
      </c>
      <c r="D93" s="2" t="e">
        <f t="shared" si="20"/>
        <v>#DIV/0!</v>
      </c>
      <c r="E93" s="2">
        <f t="shared" si="21"/>
        <v>-8.8111161728395039E-3</v>
      </c>
      <c r="G93" s="2">
        <f t="shared" si="22"/>
        <v>160</v>
      </c>
      <c r="J93" s="2">
        <f t="shared" si="23"/>
        <v>160</v>
      </c>
      <c r="K93" s="1">
        <v>35.517000000000003</v>
      </c>
    </row>
    <row r="94" spans="1:12" ht="12.75">
      <c r="A94" s="1">
        <v>96</v>
      </c>
      <c r="C94" s="1">
        <v>598.59900000000005</v>
      </c>
      <c r="D94" s="2" t="e">
        <f t="shared" si="20"/>
        <v>#DIV/0!</v>
      </c>
      <c r="E94" s="2">
        <f t="shared" si="21"/>
        <v>-8.8111161728395039E-3</v>
      </c>
      <c r="G94" s="2">
        <f t="shared" si="22"/>
        <v>320</v>
      </c>
      <c r="J94" s="2">
        <f t="shared" si="23"/>
        <v>320</v>
      </c>
      <c r="K94" s="1">
        <v>56.671999999999997</v>
      </c>
    </row>
    <row r="95" spans="1:12" ht="12.75">
      <c r="A95" s="2">
        <f t="shared" ref="A95:A96" si="24">2*A94</f>
        <v>192</v>
      </c>
      <c r="B95" s="1">
        <v>1586.1990000000001</v>
      </c>
      <c r="C95" s="1">
        <v>1581.01</v>
      </c>
      <c r="D95" s="2">
        <f t="shared" si="20"/>
        <v>-3.271342372552295E-3</v>
      </c>
      <c r="E95" s="2">
        <f t="shared" si="21"/>
        <v>1.5773878838271604</v>
      </c>
      <c r="G95" s="2">
        <f t="shared" si="22"/>
        <v>640</v>
      </c>
      <c r="J95" s="2">
        <f t="shared" si="23"/>
        <v>640</v>
      </c>
      <c r="K95" s="1">
        <v>102.157</v>
      </c>
    </row>
    <row r="96" spans="1:12" ht="12.75">
      <c r="A96" s="2">
        <f t="shared" si="24"/>
        <v>384</v>
      </c>
      <c r="B96" s="1">
        <v>5033.3500000000004</v>
      </c>
      <c r="D96" s="2">
        <f t="shared" si="20"/>
        <v>-1</v>
      </c>
      <c r="E96" s="2">
        <f t="shared" si="21"/>
        <v>5.0245388838271614</v>
      </c>
      <c r="G96" s="2">
        <f t="shared" si="22"/>
        <v>1280</v>
      </c>
      <c r="J96" s="2">
        <f t="shared" si="23"/>
        <v>1280</v>
      </c>
      <c r="K96" s="1">
        <v>192.94900000000001</v>
      </c>
    </row>
    <row r="97" spans="1:26" ht="12.75">
      <c r="G97" s="2">
        <f t="shared" si="22"/>
        <v>2560</v>
      </c>
    </row>
    <row r="102" spans="1:26" ht="12.75">
      <c r="A102" s="1" t="s">
        <v>2</v>
      </c>
      <c r="B102" s="1">
        <v>100000</v>
      </c>
      <c r="E102" s="1" t="s">
        <v>2</v>
      </c>
      <c r="F102" s="1">
        <v>100000</v>
      </c>
      <c r="I102" s="1" t="s">
        <v>2</v>
      </c>
      <c r="J102" s="1">
        <v>100000</v>
      </c>
      <c r="L102" s="1" t="s">
        <v>2</v>
      </c>
      <c r="M102" s="1">
        <v>100000</v>
      </c>
      <c r="O102" s="1" t="s">
        <v>2</v>
      </c>
      <c r="P102" s="1">
        <v>100000</v>
      </c>
      <c r="R102" s="1" t="s">
        <v>2</v>
      </c>
      <c r="S102" s="1">
        <v>100000</v>
      </c>
      <c r="U102" s="1" t="s">
        <v>2</v>
      </c>
      <c r="V102" s="1">
        <v>100000</v>
      </c>
      <c r="X102" s="1" t="s">
        <v>2</v>
      </c>
      <c r="Y102" s="1">
        <v>100000</v>
      </c>
    </row>
    <row r="103" spans="1:26" ht="12.75">
      <c r="A103" s="1" t="s">
        <v>24</v>
      </c>
      <c r="B103" s="1">
        <v>64</v>
      </c>
      <c r="E103" s="1" t="s">
        <v>24</v>
      </c>
      <c r="F103" s="1">
        <v>64</v>
      </c>
      <c r="I103" s="1" t="s">
        <v>24</v>
      </c>
      <c r="J103" s="1">
        <v>64</v>
      </c>
      <c r="L103" s="1" t="s">
        <v>24</v>
      </c>
      <c r="M103" s="1">
        <v>64</v>
      </c>
      <c r="O103" s="1" t="s">
        <v>24</v>
      </c>
      <c r="P103" s="1">
        <v>64</v>
      </c>
      <c r="R103" s="1" t="s">
        <v>24</v>
      </c>
      <c r="S103" s="1">
        <v>64</v>
      </c>
      <c r="U103" s="1" t="s">
        <v>24</v>
      </c>
      <c r="V103" s="1">
        <v>64</v>
      </c>
      <c r="X103" s="1" t="s">
        <v>24</v>
      </c>
      <c r="Y103" s="1">
        <v>64</v>
      </c>
    </row>
    <row r="104" spans="1:26" ht="12.75">
      <c r="A104" s="1" t="s">
        <v>18</v>
      </c>
      <c r="B104" s="1">
        <v>3</v>
      </c>
      <c r="E104" s="1" t="s">
        <v>18</v>
      </c>
      <c r="F104" s="1">
        <v>6</v>
      </c>
      <c r="I104" s="1" t="s">
        <v>18</v>
      </c>
      <c r="J104" s="1">
        <v>12</v>
      </c>
      <c r="L104" s="1" t="s">
        <v>18</v>
      </c>
      <c r="M104" s="1">
        <v>24</v>
      </c>
      <c r="O104" s="1" t="s">
        <v>18</v>
      </c>
      <c r="P104" s="1">
        <v>48</v>
      </c>
      <c r="R104" s="1" t="s">
        <v>18</v>
      </c>
      <c r="S104" s="1">
        <v>96</v>
      </c>
      <c r="U104" s="1" t="s">
        <v>18</v>
      </c>
      <c r="V104" s="1">
        <v>192</v>
      </c>
      <c r="X104" s="1" t="s">
        <v>18</v>
      </c>
      <c r="Y104" s="1">
        <f>2*192</f>
        <v>384</v>
      </c>
    </row>
    <row r="106" spans="1:26" ht="12.75">
      <c r="A106" s="1" t="s">
        <v>25</v>
      </c>
      <c r="B106" s="1" t="s">
        <v>9</v>
      </c>
      <c r="C106" s="10" t="s">
        <v>60</v>
      </c>
      <c r="E106" s="1" t="s">
        <v>25</v>
      </c>
      <c r="F106" s="1" t="s">
        <v>9</v>
      </c>
      <c r="G106" s="10" t="s">
        <v>60</v>
      </c>
      <c r="I106" s="1" t="s">
        <v>25</v>
      </c>
      <c r="J106" s="1" t="s">
        <v>9</v>
      </c>
      <c r="K106" s="10" t="s">
        <v>60</v>
      </c>
      <c r="L106" s="1" t="s">
        <v>25</v>
      </c>
      <c r="M106" s="1" t="s">
        <v>9</v>
      </c>
      <c r="N106" s="10" t="s">
        <v>60</v>
      </c>
      <c r="O106" s="1" t="s">
        <v>25</v>
      </c>
      <c r="P106" s="1" t="s">
        <v>9</v>
      </c>
      <c r="Q106" s="10" t="s">
        <v>60</v>
      </c>
      <c r="R106" s="1" t="s">
        <v>25</v>
      </c>
      <c r="S106" s="1" t="s">
        <v>9</v>
      </c>
      <c r="T106" s="10" t="s">
        <v>60</v>
      </c>
      <c r="U106" s="1" t="s">
        <v>25</v>
      </c>
      <c r="V106" s="1" t="s">
        <v>9</v>
      </c>
      <c r="W106" s="10" t="s">
        <v>60</v>
      </c>
      <c r="X106" s="1" t="s">
        <v>25</v>
      </c>
      <c r="Y106" s="1" t="s">
        <v>9</v>
      </c>
      <c r="Z106" s="10" t="s">
        <v>60</v>
      </c>
    </row>
    <row r="107" spans="1:26" ht="12.75">
      <c r="A107" s="1">
        <v>10</v>
      </c>
      <c r="B107" s="1">
        <v>14.19</v>
      </c>
      <c r="C107" s="11">
        <f>(B114-B109)/(A114-A109)</f>
        <v>0.14044354838709677</v>
      </c>
      <c r="E107" s="1">
        <v>10</v>
      </c>
      <c r="F107" s="1">
        <v>17.033000000000001</v>
      </c>
      <c r="G107" s="11">
        <f>(F114-F109)/(E114-E109)</f>
        <v>0.13861612903225809</v>
      </c>
      <c r="I107" s="1">
        <v>10</v>
      </c>
      <c r="J107" s="1">
        <v>28.952999999999999</v>
      </c>
      <c r="K107" s="11">
        <f>(J114-J110)/(I114-I110)</f>
        <v>0.13495583333333333</v>
      </c>
      <c r="L107" s="1">
        <v>10</v>
      </c>
      <c r="M107" s="1">
        <v>85.78</v>
      </c>
      <c r="N107" s="11">
        <f>(M115-M113)/(L115-L113)</f>
        <v>0.15270468749999999</v>
      </c>
      <c r="O107" s="1">
        <v>10</v>
      </c>
      <c r="P107" s="1">
        <v>217.215</v>
      </c>
      <c r="Q107" s="11">
        <f>(P117-P114)/(O117-O114)</f>
        <v>0.16081941964285715</v>
      </c>
      <c r="R107" s="1">
        <v>10</v>
      </c>
      <c r="T107" s="2">
        <f>(S117-S115)/(R117-R115)</f>
        <v>0.32504765624999998</v>
      </c>
      <c r="U107" s="1">
        <v>10</v>
      </c>
      <c r="W107" s="2">
        <f>(V117-V115)/(U117-U115)</f>
        <v>0.64978320312500004</v>
      </c>
      <c r="X107" s="1">
        <v>10</v>
      </c>
      <c r="Z107" s="2">
        <f>(Y117-Y116)/(X117-X116)</f>
        <v>1.2653650390625</v>
      </c>
    </row>
    <row r="108" spans="1:26" ht="12.75">
      <c r="A108" s="2">
        <f t="shared" ref="A108:A114" si="25">A107*2</f>
        <v>20</v>
      </c>
      <c r="B108" s="1">
        <v>15.09</v>
      </c>
      <c r="E108" s="2">
        <f t="shared" ref="E108:E114" si="26">E107*2</f>
        <v>20</v>
      </c>
      <c r="F108" s="1">
        <v>18.423999999999999</v>
      </c>
      <c r="I108" s="2">
        <f t="shared" ref="I108:I114" si="27">I107*2</f>
        <v>20</v>
      </c>
      <c r="J108" s="1">
        <v>29.576000000000001</v>
      </c>
      <c r="L108" s="2">
        <f t="shared" ref="L108:L115" si="28">L107*2</f>
        <v>20</v>
      </c>
      <c r="M108" s="1">
        <v>86.066000000000003</v>
      </c>
      <c r="O108" s="2">
        <f t="shared" ref="O108:O120" si="29">O107*2</f>
        <v>20</v>
      </c>
      <c r="P108" s="1">
        <v>217.79400000000001</v>
      </c>
      <c r="R108" s="2">
        <f t="shared" ref="R108:R120" si="30">R107*2</f>
        <v>20</v>
      </c>
      <c r="U108" s="2">
        <f t="shared" ref="U108:U120" si="31">U107*2</f>
        <v>20</v>
      </c>
      <c r="X108" s="2">
        <f t="shared" ref="X108:X120" si="32">X107*2</f>
        <v>20</v>
      </c>
    </row>
    <row r="109" spans="1:26" ht="12.75">
      <c r="A109" s="2">
        <f t="shared" si="25"/>
        <v>40</v>
      </c>
      <c r="B109" s="1">
        <v>16.809999999999999</v>
      </c>
      <c r="E109" s="2">
        <f t="shared" si="26"/>
        <v>40</v>
      </c>
      <c r="F109" s="1">
        <v>19.135000000000002</v>
      </c>
      <c r="I109" s="2">
        <f t="shared" si="27"/>
        <v>40</v>
      </c>
      <c r="J109" s="1">
        <v>30.651</v>
      </c>
      <c r="L109" s="2">
        <f t="shared" si="28"/>
        <v>40</v>
      </c>
      <c r="M109" s="1">
        <v>84.555000000000007</v>
      </c>
      <c r="O109" s="2">
        <f t="shared" si="29"/>
        <v>40</v>
      </c>
      <c r="P109" s="1">
        <v>216.48099999999999</v>
      </c>
      <c r="R109" s="2">
        <f t="shared" si="30"/>
        <v>40</v>
      </c>
      <c r="U109" s="2">
        <f t="shared" si="31"/>
        <v>40</v>
      </c>
      <c r="X109" s="2">
        <f t="shared" si="32"/>
        <v>40</v>
      </c>
    </row>
    <row r="110" spans="1:26" ht="12.75">
      <c r="A110" s="2">
        <f t="shared" si="25"/>
        <v>80</v>
      </c>
      <c r="B110" s="1">
        <v>22.035</v>
      </c>
      <c r="E110" s="2">
        <f t="shared" si="26"/>
        <v>80</v>
      </c>
      <c r="F110" s="1">
        <v>23.536999999999999</v>
      </c>
      <c r="I110" s="2">
        <f t="shared" si="27"/>
        <v>80</v>
      </c>
      <c r="J110" s="1">
        <v>31.631</v>
      </c>
      <c r="L110" s="2">
        <f t="shared" si="28"/>
        <v>80</v>
      </c>
      <c r="M110" s="1">
        <v>85.456000000000003</v>
      </c>
      <c r="O110" s="2">
        <f t="shared" si="29"/>
        <v>80</v>
      </c>
      <c r="R110" s="2">
        <f t="shared" si="30"/>
        <v>80</v>
      </c>
      <c r="U110" s="2">
        <f t="shared" si="31"/>
        <v>80</v>
      </c>
      <c r="X110" s="2">
        <f t="shared" si="32"/>
        <v>80</v>
      </c>
    </row>
    <row r="111" spans="1:26" ht="12.75">
      <c r="A111" s="2">
        <f t="shared" si="25"/>
        <v>160</v>
      </c>
      <c r="B111" s="1">
        <v>33.774000000000001</v>
      </c>
      <c r="E111" s="2">
        <f t="shared" si="26"/>
        <v>160</v>
      </c>
      <c r="F111" s="1">
        <v>33.216000000000001</v>
      </c>
      <c r="I111" s="2">
        <f t="shared" si="27"/>
        <v>160</v>
      </c>
      <c r="J111" s="1">
        <v>42.244</v>
      </c>
      <c r="L111" s="2">
        <f t="shared" si="28"/>
        <v>160</v>
      </c>
      <c r="M111" s="1">
        <v>87.295000000000002</v>
      </c>
      <c r="O111" s="2">
        <f t="shared" si="29"/>
        <v>160</v>
      </c>
      <c r="R111" s="2">
        <f t="shared" si="30"/>
        <v>160</v>
      </c>
      <c r="U111" s="2">
        <f t="shared" si="31"/>
        <v>160</v>
      </c>
      <c r="X111" s="2">
        <f t="shared" si="32"/>
        <v>160</v>
      </c>
    </row>
    <row r="112" spans="1:26" ht="12.75">
      <c r="A112" s="2">
        <f t="shared" si="25"/>
        <v>320</v>
      </c>
      <c r="B112" s="1">
        <v>55.094000000000001</v>
      </c>
      <c r="E112" s="2">
        <f t="shared" si="26"/>
        <v>320</v>
      </c>
      <c r="F112" s="1">
        <v>55.031999999999996</v>
      </c>
      <c r="I112" s="2">
        <f t="shared" si="27"/>
        <v>320</v>
      </c>
      <c r="J112" s="1">
        <v>59.24</v>
      </c>
      <c r="L112" s="2">
        <f t="shared" si="28"/>
        <v>320</v>
      </c>
      <c r="M112" s="1">
        <v>88.614000000000004</v>
      </c>
      <c r="O112" s="2">
        <f t="shared" si="29"/>
        <v>320</v>
      </c>
      <c r="P112" s="1">
        <v>213.23</v>
      </c>
      <c r="R112" s="2">
        <f t="shared" si="30"/>
        <v>320</v>
      </c>
      <c r="U112" s="2">
        <f t="shared" si="31"/>
        <v>320</v>
      </c>
      <c r="X112" s="2">
        <f t="shared" si="32"/>
        <v>320</v>
      </c>
    </row>
    <row r="113" spans="1:25" ht="12.75">
      <c r="A113" s="2">
        <f t="shared" si="25"/>
        <v>640</v>
      </c>
      <c r="B113" s="1">
        <v>101.11</v>
      </c>
      <c r="E113" s="2">
        <f t="shared" si="26"/>
        <v>640</v>
      </c>
      <c r="F113" s="1">
        <v>102.07599999999999</v>
      </c>
      <c r="I113" s="2">
        <f t="shared" si="27"/>
        <v>640</v>
      </c>
      <c r="J113" s="1">
        <v>103.265</v>
      </c>
      <c r="L113" s="2">
        <f t="shared" si="28"/>
        <v>640</v>
      </c>
      <c r="M113" s="1">
        <v>120.40300000000001</v>
      </c>
      <c r="O113" s="2">
        <f t="shared" si="29"/>
        <v>640</v>
      </c>
      <c r="P113" s="1">
        <v>222.29499999999999</v>
      </c>
      <c r="R113" s="2">
        <f t="shared" si="30"/>
        <v>640</v>
      </c>
      <c r="S113" s="1">
        <v>582.78800000000001</v>
      </c>
      <c r="U113" s="2">
        <f t="shared" si="31"/>
        <v>640</v>
      </c>
      <c r="X113" s="2">
        <f t="shared" si="32"/>
        <v>640</v>
      </c>
    </row>
    <row r="114" spans="1:25" ht="12.75">
      <c r="A114" s="2">
        <f t="shared" si="25"/>
        <v>1280</v>
      </c>
      <c r="B114" s="1">
        <v>190.96</v>
      </c>
      <c r="E114" s="2">
        <f t="shared" si="26"/>
        <v>1280</v>
      </c>
      <c r="F114" s="1">
        <v>191.01900000000001</v>
      </c>
      <c r="I114" s="2">
        <f t="shared" si="27"/>
        <v>1280</v>
      </c>
      <c r="J114" s="1">
        <v>193.578</v>
      </c>
      <c r="L114" s="2">
        <f t="shared" si="28"/>
        <v>1280</v>
      </c>
      <c r="M114" s="1">
        <v>215.69300000000001</v>
      </c>
      <c r="O114" s="2">
        <f t="shared" si="29"/>
        <v>1280</v>
      </c>
      <c r="P114" s="1">
        <v>243.529</v>
      </c>
      <c r="R114" s="2">
        <f t="shared" si="30"/>
        <v>1280</v>
      </c>
      <c r="S114" s="1">
        <v>611.678</v>
      </c>
      <c r="U114" s="2">
        <f t="shared" si="31"/>
        <v>1280</v>
      </c>
      <c r="V114" s="1">
        <v>1582.7529999999999</v>
      </c>
      <c r="X114" s="2">
        <f t="shared" si="32"/>
        <v>1280</v>
      </c>
    </row>
    <row r="115" spans="1:25" ht="12.75">
      <c r="L115" s="2">
        <f t="shared" si="28"/>
        <v>2560</v>
      </c>
      <c r="M115" s="1">
        <v>413.596</v>
      </c>
      <c r="O115" s="2">
        <f t="shared" si="29"/>
        <v>2560</v>
      </c>
      <c r="P115" s="1">
        <v>440.66800000000001</v>
      </c>
      <c r="R115" s="2">
        <f t="shared" si="30"/>
        <v>2560</v>
      </c>
      <c r="S115" s="1">
        <v>837.39499999999998</v>
      </c>
      <c r="U115" s="2">
        <f t="shared" si="31"/>
        <v>2560</v>
      </c>
      <c r="V115" s="1">
        <v>1674.787</v>
      </c>
      <c r="X115" s="2">
        <f t="shared" si="32"/>
        <v>2560</v>
      </c>
      <c r="Y115" s="1">
        <v>5345.5240000000003</v>
      </c>
    </row>
    <row r="116" spans="1:25" ht="12.75">
      <c r="O116" s="2">
        <f t="shared" si="29"/>
        <v>5120</v>
      </c>
      <c r="P116" s="1">
        <v>851.68799999999999</v>
      </c>
      <c r="R116" s="2">
        <f t="shared" si="30"/>
        <v>5120</v>
      </c>
      <c r="S116" s="1">
        <v>1668.991</v>
      </c>
      <c r="U116" s="2">
        <f t="shared" si="31"/>
        <v>5120</v>
      </c>
      <c r="V116" s="1">
        <v>3338.232</v>
      </c>
      <c r="X116" s="2">
        <f t="shared" si="32"/>
        <v>5120</v>
      </c>
      <c r="Y116" s="1">
        <v>6610.2250000000004</v>
      </c>
    </row>
    <row r="117" spans="1:25" ht="12.75">
      <c r="O117" s="2">
        <f t="shared" si="29"/>
        <v>10240</v>
      </c>
      <c r="P117" s="1">
        <v>1684.471</v>
      </c>
      <c r="R117" s="2">
        <f t="shared" si="30"/>
        <v>10240</v>
      </c>
      <c r="S117" s="1">
        <v>3333.761</v>
      </c>
      <c r="U117" s="2">
        <f t="shared" si="31"/>
        <v>10240</v>
      </c>
      <c r="V117" s="1">
        <v>6665.1220000000003</v>
      </c>
      <c r="X117" s="2">
        <f t="shared" si="32"/>
        <v>10240</v>
      </c>
      <c r="Y117" s="1">
        <v>13088.894</v>
      </c>
    </row>
    <row r="118" spans="1:25" ht="12.75">
      <c r="O118" s="2">
        <f t="shared" si="29"/>
        <v>20480</v>
      </c>
      <c r="R118" s="2">
        <f t="shared" si="30"/>
        <v>20480</v>
      </c>
      <c r="U118" s="2">
        <f t="shared" si="31"/>
        <v>20480</v>
      </c>
      <c r="X118" s="2">
        <f t="shared" si="32"/>
        <v>20480</v>
      </c>
    </row>
    <row r="119" spans="1:25" ht="12.75">
      <c r="O119" s="2">
        <f t="shared" si="29"/>
        <v>40960</v>
      </c>
      <c r="R119" s="2">
        <f t="shared" si="30"/>
        <v>40960</v>
      </c>
      <c r="U119" s="2">
        <f t="shared" si="31"/>
        <v>40960</v>
      </c>
      <c r="X119" s="2">
        <f t="shared" si="32"/>
        <v>40960</v>
      </c>
    </row>
    <row r="120" spans="1:25" ht="12.75">
      <c r="A120" s="1" t="s">
        <v>18</v>
      </c>
      <c r="B120" s="1" t="s">
        <v>27</v>
      </c>
      <c r="C120" s="1" t="s">
        <v>61</v>
      </c>
      <c r="O120" s="2">
        <f t="shared" si="29"/>
        <v>81920</v>
      </c>
      <c r="R120" s="2">
        <f t="shared" si="30"/>
        <v>81920</v>
      </c>
      <c r="U120" s="2">
        <f t="shared" si="31"/>
        <v>81920</v>
      </c>
      <c r="X120" s="2">
        <f t="shared" si="32"/>
        <v>81920</v>
      </c>
    </row>
    <row r="121" spans="1:25" ht="12.75">
      <c r="A121" s="1">
        <v>3</v>
      </c>
      <c r="B121" s="2">
        <v>0.14044354838709677</v>
      </c>
      <c r="C121" s="2">
        <f t="shared" ref="C121:C128" si="33">A121*16/1024/1024/(B121/1000/1000)</f>
        <v>325.94140288544361</v>
      </c>
    </row>
    <row r="122" spans="1:25" ht="12.75">
      <c r="A122" s="1">
        <v>6</v>
      </c>
      <c r="B122" s="2">
        <v>0.13861612903225809</v>
      </c>
      <c r="C122" s="2">
        <f t="shared" si="33"/>
        <v>660.47677867049856</v>
      </c>
    </row>
    <row r="123" spans="1:25" ht="12.75">
      <c r="A123" s="1">
        <v>12</v>
      </c>
      <c r="B123" s="1">
        <v>0.13495583329999999</v>
      </c>
      <c r="C123" s="2">
        <f t="shared" si="33"/>
        <v>1356.7806909314234</v>
      </c>
    </row>
    <row r="124" spans="1:25" ht="12.75">
      <c r="A124" s="1">
        <v>24</v>
      </c>
      <c r="B124" s="2">
        <v>0.15270468749999999</v>
      </c>
      <c r="C124" s="2">
        <f t="shared" si="33"/>
        <v>2398.16434908064</v>
      </c>
    </row>
    <row r="125" spans="1:25" ht="12.75">
      <c r="A125" s="2">
        <f>A126/2</f>
        <v>48</v>
      </c>
      <c r="B125" s="2">
        <v>0.16081941964285715</v>
      </c>
      <c r="C125" s="2">
        <f t="shared" si="33"/>
        <v>4554.312387313299</v>
      </c>
    </row>
    <row r="126" spans="1:25" ht="12.75">
      <c r="A126" s="1">
        <v>96</v>
      </c>
      <c r="B126" s="2">
        <v>0.32504765624999998</v>
      </c>
      <c r="C126" s="2">
        <f t="shared" si="33"/>
        <v>4506.5507221296875</v>
      </c>
    </row>
    <row r="127" spans="1:25" ht="12.75">
      <c r="A127" s="2">
        <f t="shared" ref="A127:A128" si="34">2*A126</f>
        <v>192</v>
      </c>
      <c r="B127" s="2">
        <v>0.64978320312500004</v>
      </c>
      <c r="C127" s="2">
        <f t="shared" si="33"/>
        <v>4508.715346765297</v>
      </c>
    </row>
    <row r="128" spans="1:25" ht="12.75">
      <c r="A128" s="2">
        <f t="shared" si="34"/>
        <v>384</v>
      </c>
      <c r="B128" s="2">
        <v>1.2653650390625</v>
      </c>
      <c r="C128" s="2">
        <f t="shared" si="33"/>
        <v>4630.5807566338081</v>
      </c>
    </row>
    <row r="138" spans="1:15" ht="12.75">
      <c r="A138" s="107" t="s">
        <v>62</v>
      </c>
      <c r="B138" s="106"/>
      <c r="C138" s="106"/>
      <c r="D138" s="106"/>
      <c r="E138" s="106"/>
      <c r="F138" s="106"/>
      <c r="G138" s="106"/>
      <c r="H138" s="106"/>
      <c r="I138" s="106"/>
      <c r="J138" s="106"/>
      <c r="K138" s="106"/>
      <c r="L138" s="106"/>
      <c r="M138" s="106"/>
      <c r="N138" s="106"/>
      <c r="O138" s="106"/>
    </row>
    <row r="139" spans="1:15" ht="15.75" customHeight="1">
      <c r="A139" s="106"/>
      <c r="B139" s="106"/>
      <c r="C139" s="106"/>
      <c r="D139" s="106"/>
      <c r="E139" s="106"/>
      <c r="F139" s="106"/>
      <c r="G139" s="106"/>
      <c r="H139" s="106"/>
      <c r="I139" s="106"/>
      <c r="J139" s="106"/>
      <c r="K139" s="106"/>
      <c r="L139" s="106"/>
      <c r="M139" s="106"/>
      <c r="N139" s="106"/>
      <c r="O139" s="106"/>
    </row>
    <row r="140" spans="1:15" ht="15.75" customHeight="1">
      <c r="A140" s="106"/>
      <c r="B140" s="106"/>
      <c r="C140" s="106"/>
      <c r="D140" s="106"/>
      <c r="E140" s="106"/>
      <c r="F140" s="106"/>
      <c r="G140" s="106"/>
      <c r="H140" s="106"/>
      <c r="I140" s="106"/>
      <c r="J140" s="106"/>
      <c r="K140" s="106"/>
      <c r="L140" s="106"/>
      <c r="M140" s="106"/>
      <c r="N140" s="106"/>
      <c r="O140" s="106"/>
    </row>
    <row r="141" spans="1:15" ht="15.75" customHeight="1">
      <c r="A141" s="106"/>
      <c r="B141" s="106"/>
      <c r="C141" s="106"/>
      <c r="D141" s="106"/>
      <c r="E141" s="106"/>
      <c r="F141" s="106"/>
      <c r="G141" s="106"/>
      <c r="H141" s="106"/>
      <c r="I141" s="106"/>
      <c r="J141" s="106"/>
      <c r="K141" s="106"/>
      <c r="L141" s="106"/>
      <c r="M141" s="106"/>
      <c r="N141" s="106"/>
      <c r="O141" s="106"/>
    </row>
    <row r="143" spans="1:15" ht="12.75">
      <c r="A143" s="108" t="s">
        <v>63</v>
      </c>
      <c r="B143" s="106"/>
      <c r="D143" s="109" t="s">
        <v>64</v>
      </c>
      <c r="E143" s="106"/>
      <c r="F143" s="108" t="s">
        <v>65</v>
      </c>
      <c r="G143" s="106"/>
    </row>
    <row r="144" spans="1:15" ht="12.75">
      <c r="A144" s="1" t="s">
        <v>66</v>
      </c>
      <c r="B144" s="1" t="s">
        <v>67</v>
      </c>
      <c r="C144" s="1" t="s">
        <v>68</v>
      </c>
      <c r="D144" s="1" t="s">
        <v>67</v>
      </c>
      <c r="E144" s="1" t="s">
        <v>68</v>
      </c>
      <c r="F144" s="1" t="s">
        <v>67</v>
      </c>
      <c r="G144" s="1" t="s">
        <v>68</v>
      </c>
    </row>
    <row r="145" spans="1:7" ht="12.75">
      <c r="A145" s="1">
        <v>1</v>
      </c>
      <c r="B145" s="1">
        <v>0.11799999999999999</v>
      </c>
      <c r="C145" s="2">
        <f t="shared" ref="C145:C153" si="35">16/1024/1024/(B145/1000000)*A145</f>
        <v>129.3117717161017</v>
      </c>
      <c r="D145" s="1">
        <v>3.7999999999999999E-2</v>
      </c>
      <c r="E145" s="2">
        <f t="shared" ref="E145:E153" si="36">16/1024/1024/(D145/1000000)*A145</f>
        <v>401.54708059210532</v>
      </c>
      <c r="F145" s="1">
        <v>0.13600000000000001</v>
      </c>
      <c r="G145" s="2">
        <f t="shared" ref="G145:G153" si="37">64/1024/1024/(F145/1000000)*A145</f>
        <v>448.78791360294116</v>
      </c>
    </row>
    <row r="146" spans="1:7" ht="12.75">
      <c r="A146" s="1">
        <v>3</v>
      </c>
      <c r="B146" s="1">
        <v>0.11899999999999999</v>
      </c>
      <c r="C146" s="2">
        <f t="shared" si="35"/>
        <v>384.67535451680669</v>
      </c>
      <c r="D146" s="1">
        <v>3.8300000000000001E-2</v>
      </c>
      <c r="E146" s="2">
        <f t="shared" si="36"/>
        <v>1195.2054095953004</v>
      </c>
      <c r="F146" s="1">
        <v>0.13700000000000001</v>
      </c>
      <c r="G146" s="2">
        <f t="shared" si="37"/>
        <v>1336.536268248175</v>
      </c>
    </row>
    <row r="147" spans="1:7" ht="12.75">
      <c r="A147" s="1">
        <v>6</v>
      </c>
      <c r="B147" s="1">
        <v>0.11899999999999999</v>
      </c>
      <c r="C147" s="2">
        <f t="shared" si="35"/>
        <v>769.35070903361338</v>
      </c>
      <c r="D147" s="1">
        <v>3.85E-2</v>
      </c>
      <c r="E147" s="2">
        <f t="shared" si="36"/>
        <v>2377.9931006493507</v>
      </c>
      <c r="F147" s="1">
        <v>0.13700000000000001</v>
      </c>
      <c r="G147" s="2">
        <f t="shared" si="37"/>
        <v>2673.07253649635</v>
      </c>
    </row>
    <row r="148" spans="1:7" ht="12.75">
      <c r="A148" s="1">
        <v>12</v>
      </c>
      <c r="B148" s="1">
        <v>0.11899999999999999</v>
      </c>
      <c r="C148" s="2">
        <f t="shared" si="35"/>
        <v>1538.7014180672268</v>
      </c>
      <c r="D148" s="1">
        <v>3.8899999999999997E-2</v>
      </c>
      <c r="E148" s="2">
        <f t="shared" si="36"/>
        <v>4707.0814588688954</v>
      </c>
      <c r="F148" s="1">
        <v>0.13700000000000001</v>
      </c>
      <c r="G148" s="2">
        <f t="shared" si="37"/>
        <v>5346.1450729927001</v>
      </c>
    </row>
    <row r="149" spans="1:7" ht="12.75">
      <c r="A149" s="1">
        <v>24</v>
      </c>
      <c r="B149" s="1">
        <v>0.11899999999999999</v>
      </c>
      <c r="C149" s="2">
        <f t="shared" si="35"/>
        <v>3077.4028361344535</v>
      </c>
      <c r="D149" s="1">
        <v>3.8699999999999998E-2</v>
      </c>
      <c r="E149" s="2">
        <f t="shared" si="36"/>
        <v>9462.814922480622</v>
      </c>
      <c r="F149" s="1">
        <v>0.13700000000000001</v>
      </c>
      <c r="G149" s="2">
        <f t="shared" si="37"/>
        <v>10692.2901459854</v>
      </c>
    </row>
    <row r="150" spans="1:7" ht="12.75">
      <c r="A150" s="2">
        <f>A151/2</f>
        <v>48</v>
      </c>
      <c r="B150" s="1">
        <v>0.11899999999999999</v>
      </c>
      <c r="C150" s="2">
        <f t="shared" si="35"/>
        <v>6154.8056722689071</v>
      </c>
      <c r="D150" s="1">
        <v>3.9E-2</v>
      </c>
      <c r="E150" s="2">
        <f t="shared" si="36"/>
        <v>18780.048076923078</v>
      </c>
      <c r="F150" s="1">
        <v>0.13789999999999999</v>
      </c>
      <c r="G150" s="2">
        <f t="shared" si="37"/>
        <v>21245.014503263235</v>
      </c>
    </row>
    <row r="151" spans="1:7" ht="12.75">
      <c r="A151" s="1">
        <v>96</v>
      </c>
      <c r="B151" s="1">
        <v>0.128</v>
      </c>
      <c r="C151" s="2">
        <f t="shared" si="35"/>
        <v>11444.091796874998</v>
      </c>
      <c r="D151" s="1">
        <v>4.5999999999999999E-2</v>
      </c>
      <c r="E151" s="2">
        <f t="shared" si="36"/>
        <v>31844.429347826088</v>
      </c>
      <c r="F151" s="1">
        <v>0.14580000000000001</v>
      </c>
      <c r="G151" s="2">
        <f t="shared" si="37"/>
        <v>40187.757201646084</v>
      </c>
    </row>
    <row r="152" spans="1:7" ht="12.75">
      <c r="A152" s="2">
        <f t="shared" ref="A152:A153" si="38">2*A151</f>
        <v>192</v>
      </c>
      <c r="B152" s="1">
        <v>0.154</v>
      </c>
      <c r="C152" s="2">
        <f t="shared" si="35"/>
        <v>19023.944805194806</v>
      </c>
      <c r="D152" s="1">
        <v>9.6000000000000002E-2</v>
      </c>
      <c r="E152" s="2">
        <f t="shared" si="36"/>
        <v>30517.578125</v>
      </c>
      <c r="F152" s="1">
        <v>0.18260000000000001</v>
      </c>
      <c r="G152" s="2">
        <f t="shared" si="37"/>
        <v>64177.163198247537</v>
      </c>
    </row>
    <row r="153" spans="1:7" ht="12.75">
      <c r="A153" s="2">
        <f t="shared" si="38"/>
        <v>384</v>
      </c>
      <c r="B153" s="1">
        <v>0.29299999999999998</v>
      </c>
      <c r="C153" s="2">
        <f t="shared" si="35"/>
        <v>19997.866894197956</v>
      </c>
      <c r="D153" s="1">
        <v>0.17399999999999999</v>
      </c>
      <c r="E153" s="2">
        <f t="shared" si="36"/>
        <v>33674.568965517246</v>
      </c>
      <c r="F153" s="1">
        <v>0.33500000000000002</v>
      </c>
      <c r="G153" s="2">
        <f t="shared" si="37"/>
        <v>69962.686567164172</v>
      </c>
    </row>
  </sheetData>
  <mergeCells count="6">
    <mergeCell ref="A1:N2"/>
    <mergeCell ref="A52:N53"/>
    <mergeCell ref="A138:O141"/>
    <mergeCell ref="A143:B143"/>
    <mergeCell ref="D143:E143"/>
    <mergeCell ref="F143:G143"/>
  </mergeCells>
  <phoneticPr fontId="36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4:P53"/>
  <sheetViews>
    <sheetView workbookViewId="0"/>
  </sheetViews>
  <sheetFormatPr defaultColWidth="12.5703125" defaultRowHeight="15.75" customHeight="1"/>
  <cols>
    <col min="1" max="1" width="24.85546875" customWidth="1"/>
  </cols>
  <sheetData>
    <row r="4" spans="1:16">
      <c r="A4" s="8" t="s">
        <v>18</v>
      </c>
      <c r="B4" s="8" t="s">
        <v>69</v>
      </c>
    </row>
    <row r="5" spans="1:16">
      <c r="A5" s="8">
        <v>3</v>
      </c>
      <c r="B5" s="8">
        <v>0.22600000000000001</v>
      </c>
    </row>
    <row r="6" spans="1:16">
      <c r="A6" s="9">
        <f t="shared" ref="A6:A12" si="0">2*A5</f>
        <v>6</v>
      </c>
      <c r="B6" s="8">
        <v>0.23499999999999999</v>
      </c>
    </row>
    <row r="7" spans="1:16">
      <c r="A7" s="9">
        <f t="shared" si="0"/>
        <v>12</v>
      </c>
      <c r="B7" s="8">
        <v>0.23799999999999999</v>
      </c>
    </row>
    <row r="8" spans="1:16">
      <c r="A8" s="9">
        <f t="shared" si="0"/>
        <v>24</v>
      </c>
      <c r="B8" s="8">
        <v>0.23799999999999999</v>
      </c>
    </row>
    <row r="9" spans="1:16">
      <c r="A9" s="9">
        <f t="shared" si="0"/>
        <v>48</v>
      </c>
      <c r="B9" s="8">
        <v>0.23400000000000001</v>
      </c>
    </row>
    <row r="10" spans="1:16">
      <c r="A10" s="9">
        <f t="shared" si="0"/>
        <v>96</v>
      </c>
      <c r="B10" s="8">
        <v>0.249</v>
      </c>
      <c r="P10" s="1" t="s">
        <v>70</v>
      </c>
    </row>
    <row r="11" spans="1:16">
      <c r="A11" s="9">
        <f t="shared" si="0"/>
        <v>192</v>
      </c>
      <c r="B11" s="8">
        <v>0.49199999999999999</v>
      </c>
    </row>
    <row r="12" spans="1:16">
      <c r="A12" s="9">
        <f t="shared" si="0"/>
        <v>384</v>
      </c>
      <c r="B12" s="8">
        <v>0.90500000000000003</v>
      </c>
    </row>
    <row r="22" spans="1:9">
      <c r="A22" s="110" t="s">
        <v>71</v>
      </c>
      <c r="B22" s="106"/>
      <c r="C22" s="106"/>
      <c r="D22" s="106"/>
      <c r="E22" s="106"/>
      <c r="F22" s="106"/>
      <c r="G22" s="106"/>
    </row>
    <row r="23" spans="1:9" ht="15.75" customHeight="1">
      <c r="A23" s="106"/>
      <c r="B23" s="106"/>
      <c r="C23" s="106"/>
      <c r="D23" s="106"/>
      <c r="E23" s="106"/>
      <c r="F23" s="106"/>
      <c r="G23" s="106"/>
    </row>
    <row r="24" spans="1:9" ht="15.75" customHeight="1">
      <c r="A24" s="106"/>
      <c r="B24" s="106"/>
      <c r="C24" s="106"/>
      <c r="D24" s="106"/>
      <c r="E24" s="106"/>
      <c r="F24" s="106"/>
      <c r="G24" s="106"/>
    </row>
    <row r="27" spans="1:9">
      <c r="A27" s="111" t="s">
        <v>72</v>
      </c>
      <c r="B27" s="106"/>
      <c r="C27" s="106"/>
      <c r="D27" s="106"/>
      <c r="E27" s="106"/>
      <c r="F27" s="106"/>
      <c r="G27" s="106"/>
    </row>
    <row r="28" spans="1:9">
      <c r="A28" s="1" t="s">
        <v>73</v>
      </c>
    </row>
    <row r="29" spans="1:9">
      <c r="A29" s="1" t="s">
        <v>74</v>
      </c>
      <c r="B29" s="1" t="s">
        <v>75</v>
      </c>
    </row>
    <row r="30" spans="1:9">
      <c r="A30" s="1" t="s">
        <v>76</v>
      </c>
      <c r="B30" s="1">
        <v>1</v>
      </c>
    </row>
    <row r="31" spans="1:9">
      <c r="A31" s="1" t="s">
        <v>77</v>
      </c>
      <c r="B31" s="1" t="s">
        <v>78</v>
      </c>
      <c r="C31" s="1" t="s">
        <v>79</v>
      </c>
      <c r="G31" s="8" t="s">
        <v>77</v>
      </c>
      <c r="H31" s="8" t="s">
        <v>78</v>
      </c>
      <c r="I31" s="8" t="s">
        <v>79</v>
      </c>
    </row>
    <row r="32" spans="1:9">
      <c r="A32" s="1">
        <v>1</v>
      </c>
      <c r="B32" s="1">
        <v>28.6</v>
      </c>
      <c r="C32" s="1">
        <v>7.3310000000000004</v>
      </c>
      <c r="G32" s="8">
        <v>1</v>
      </c>
      <c r="H32" s="8">
        <v>28.5</v>
      </c>
      <c r="I32" s="8">
        <v>7.3</v>
      </c>
    </row>
    <row r="33" spans="1:12">
      <c r="A33" s="1">
        <v>3</v>
      </c>
      <c r="B33" s="1">
        <v>87.1</v>
      </c>
      <c r="C33" s="1">
        <v>22.3</v>
      </c>
      <c r="G33" s="8">
        <v>3</v>
      </c>
      <c r="H33" s="8">
        <v>85.6</v>
      </c>
      <c r="I33" s="8">
        <v>21.9</v>
      </c>
    </row>
    <row r="34" spans="1:12">
      <c r="A34" s="2">
        <f t="shared" ref="A34:A40" si="1">2*A33</f>
        <v>6</v>
      </c>
      <c r="B34" s="1">
        <v>167</v>
      </c>
      <c r="C34" s="1">
        <v>42.5</v>
      </c>
      <c r="G34" s="9">
        <f t="shared" ref="G34:G40" si="2">2*G33</f>
        <v>6</v>
      </c>
      <c r="H34" s="8">
        <v>169</v>
      </c>
      <c r="I34" s="8">
        <v>43.2</v>
      </c>
    </row>
    <row r="35" spans="1:12">
      <c r="A35" s="2">
        <f t="shared" si="1"/>
        <v>12</v>
      </c>
      <c r="B35" s="1">
        <v>306</v>
      </c>
      <c r="C35" s="1">
        <v>78.400000000000006</v>
      </c>
      <c r="E35" s="109" t="s">
        <v>80</v>
      </c>
      <c r="F35" s="106"/>
      <c r="G35" s="9">
        <f t="shared" si="2"/>
        <v>12</v>
      </c>
      <c r="H35" s="8">
        <v>307</v>
      </c>
      <c r="I35" s="8">
        <v>78.599999999999994</v>
      </c>
    </row>
    <row r="36" spans="1:12">
      <c r="A36" s="2">
        <f t="shared" si="1"/>
        <v>24</v>
      </c>
      <c r="B36" s="1">
        <v>470</v>
      </c>
      <c r="C36" s="1">
        <v>120</v>
      </c>
      <c r="E36" s="106"/>
      <c r="F36" s="106"/>
      <c r="G36" s="9">
        <f t="shared" si="2"/>
        <v>24</v>
      </c>
      <c r="H36" s="8">
        <v>470</v>
      </c>
      <c r="I36" s="8">
        <v>120</v>
      </c>
    </row>
    <row r="37" spans="1:12">
      <c r="A37" s="2">
        <f t="shared" si="1"/>
        <v>48</v>
      </c>
      <c r="B37" s="1">
        <v>522</v>
      </c>
      <c r="C37" s="1">
        <v>134</v>
      </c>
      <c r="E37" s="106"/>
      <c r="F37" s="106"/>
      <c r="G37" s="9">
        <f t="shared" si="2"/>
        <v>48</v>
      </c>
      <c r="H37" s="8">
        <v>525</v>
      </c>
      <c r="I37" s="8">
        <v>134</v>
      </c>
    </row>
    <row r="38" spans="1:12">
      <c r="A38" s="2">
        <f t="shared" si="1"/>
        <v>96</v>
      </c>
      <c r="B38" s="1">
        <v>521</v>
      </c>
      <c r="C38" s="1">
        <v>133</v>
      </c>
      <c r="G38" s="9">
        <f t="shared" si="2"/>
        <v>96</v>
      </c>
      <c r="H38" s="8">
        <v>525</v>
      </c>
      <c r="I38" s="8">
        <v>134</v>
      </c>
    </row>
    <row r="39" spans="1:12">
      <c r="A39" s="2">
        <f t="shared" si="1"/>
        <v>192</v>
      </c>
      <c r="B39" s="1">
        <v>521</v>
      </c>
      <c r="C39" s="1">
        <v>133</v>
      </c>
      <c r="G39" s="9">
        <f t="shared" si="2"/>
        <v>192</v>
      </c>
      <c r="H39" s="8">
        <v>521</v>
      </c>
      <c r="I39" s="8">
        <v>133</v>
      </c>
    </row>
    <row r="40" spans="1:12">
      <c r="A40" s="2">
        <f t="shared" si="1"/>
        <v>384</v>
      </c>
      <c r="B40" s="1">
        <v>521</v>
      </c>
      <c r="C40" s="1">
        <v>133</v>
      </c>
      <c r="G40" s="9">
        <f t="shared" si="2"/>
        <v>384</v>
      </c>
      <c r="H40" s="8">
        <v>521</v>
      </c>
      <c r="I40" s="8">
        <v>134</v>
      </c>
    </row>
    <row r="42" spans="1:12">
      <c r="A42" s="111" t="s">
        <v>81</v>
      </c>
      <c r="B42" s="106"/>
      <c r="C42" s="106"/>
      <c r="D42" s="106"/>
      <c r="E42" s="106"/>
      <c r="F42" s="106"/>
      <c r="G42" s="106"/>
      <c r="L42" s="17"/>
    </row>
    <row r="44" spans="1:12">
      <c r="A44" s="1" t="s">
        <v>82</v>
      </c>
      <c r="B44" s="1" t="s">
        <v>78</v>
      </c>
      <c r="C44" s="1" t="s">
        <v>79</v>
      </c>
      <c r="G44" s="8" t="s">
        <v>82</v>
      </c>
      <c r="H44" s="8" t="s">
        <v>78</v>
      </c>
      <c r="I44" s="8" t="s">
        <v>79</v>
      </c>
    </row>
    <row r="45" spans="1:12">
      <c r="A45" s="1">
        <v>1</v>
      </c>
      <c r="G45" s="8">
        <v>1</v>
      </c>
      <c r="H45" s="8">
        <v>28.4</v>
      </c>
      <c r="I45" s="8">
        <v>7.25</v>
      </c>
    </row>
    <row r="46" spans="1:12">
      <c r="A46" s="1">
        <v>3</v>
      </c>
      <c r="G46" s="8">
        <v>3</v>
      </c>
      <c r="H46" s="8">
        <v>84.8</v>
      </c>
      <c r="I46" s="8">
        <v>21.7</v>
      </c>
    </row>
    <row r="47" spans="1:12">
      <c r="A47" s="2">
        <f t="shared" ref="A47:A53" si="3">2*A46</f>
        <v>6</v>
      </c>
      <c r="E47" s="109" t="s">
        <v>80</v>
      </c>
      <c r="F47" s="106"/>
      <c r="G47" s="9">
        <f t="shared" ref="G47:G53" si="4">2*G46</f>
        <v>6</v>
      </c>
      <c r="H47" s="8">
        <v>165</v>
      </c>
      <c r="I47" s="8">
        <v>42.3</v>
      </c>
    </row>
    <row r="48" spans="1:12">
      <c r="A48" s="2">
        <f t="shared" si="3"/>
        <v>12</v>
      </c>
      <c r="E48" s="106"/>
      <c r="F48" s="106"/>
      <c r="G48" s="9">
        <f t="shared" si="4"/>
        <v>12</v>
      </c>
      <c r="H48" s="8">
        <v>306</v>
      </c>
      <c r="I48" s="8">
        <v>78.3</v>
      </c>
    </row>
    <row r="49" spans="1:10">
      <c r="A49" s="2">
        <f t="shared" si="3"/>
        <v>24</v>
      </c>
      <c r="E49" s="106"/>
      <c r="F49" s="106"/>
      <c r="G49" s="9">
        <f t="shared" si="4"/>
        <v>24</v>
      </c>
      <c r="H49" s="8">
        <v>468</v>
      </c>
      <c r="I49" s="8">
        <v>120</v>
      </c>
    </row>
    <row r="50" spans="1:10">
      <c r="A50" s="2">
        <f t="shared" si="3"/>
        <v>48</v>
      </c>
      <c r="G50" s="9">
        <f t="shared" si="4"/>
        <v>48</v>
      </c>
      <c r="H50" s="8">
        <v>524</v>
      </c>
      <c r="I50" s="8">
        <v>134</v>
      </c>
    </row>
    <row r="51" spans="1:10">
      <c r="A51" s="2">
        <f t="shared" si="3"/>
        <v>96</v>
      </c>
      <c r="B51" s="1">
        <v>496</v>
      </c>
      <c r="C51" s="1">
        <v>127</v>
      </c>
      <c r="G51" s="9">
        <f t="shared" si="4"/>
        <v>96</v>
      </c>
      <c r="H51" s="8">
        <v>523</v>
      </c>
      <c r="I51" s="8">
        <v>134</v>
      </c>
    </row>
    <row r="52" spans="1:10">
      <c r="A52" s="2">
        <f t="shared" si="3"/>
        <v>192</v>
      </c>
      <c r="B52" s="1">
        <v>495</v>
      </c>
      <c r="C52" s="1">
        <v>127</v>
      </c>
      <c r="G52" s="9">
        <f t="shared" si="4"/>
        <v>192</v>
      </c>
      <c r="H52" s="8">
        <v>504</v>
      </c>
      <c r="I52" s="8">
        <v>129</v>
      </c>
    </row>
    <row r="53" spans="1:10">
      <c r="A53" s="2">
        <f t="shared" si="3"/>
        <v>384</v>
      </c>
      <c r="G53" s="9">
        <f t="shared" si="4"/>
        <v>384</v>
      </c>
      <c r="H53" s="8">
        <v>151</v>
      </c>
      <c r="I53" s="8">
        <v>38.6</v>
      </c>
      <c r="J53" s="2">
        <f>I53/I40</f>
        <v>0.28805970149253735</v>
      </c>
    </row>
  </sheetData>
  <mergeCells count="5">
    <mergeCell ref="A22:G24"/>
    <mergeCell ref="A27:G27"/>
    <mergeCell ref="E35:F37"/>
    <mergeCell ref="A42:G42"/>
    <mergeCell ref="E47:F49"/>
  </mergeCells>
  <phoneticPr fontId="36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7:N51"/>
  <sheetViews>
    <sheetView workbookViewId="0"/>
  </sheetViews>
  <sheetFormatPr defaultColWidth="12.5703125" defaultRowHeight="15.75" customHeight="1"/>
  <sheetData>
    <row r="7" spans="1:8">
      <c r="F7" s="1" t="s">
        <v>83</v>
      </c>
      <c r="H7" s="1" t="s">
        <v>84</v>
      </c>
    </row>
    <row r="8" spans="1:8">
      <c r="A8" s="1" t="s">
        <v>85</v>
      </c>
      <c r="B8" s="1" t="s">
        <v>86</v>
      </c>
      <c r="D8" s="1" t="s">
        <v>84</v>
      </c>
      <c r="F8" s="2" t="e">
        <f ca="1">POW(2,15)</f>
        <v>#NAME?</v>
      </c>
      <c r="G8" s="2" t="e">
        <f t="shared" ref="G8:G15" ca="1" si="0">3*F8/LOG(F8,2)</f>
        <v>#NAME?</v>
      </c>
      <c r="H8" s="2" t="e">
        <f t="shared" ref="H8:H15" ca="1" si="1">G8*LOG(G8,2)/1024/1024</f>
        <v>#NAME?</v>
      </c>
    </row>
    <row r="9" spans="1:8">
      <c r="A9" s="1">
        <v>10</v>
      </c>
      <c r="B9" s="2">
        <f t="shared" ref="B9:B15" si="2">3*A9/LOG(A9,2)</f>
        <v>9.0308998699194358</v>
      </c>
      <c r="C9" s="2">
        <f t="shared" ref="C9:C15" si="3">A9/B9</f>
        <v>1.1073093649624541</v>
      </c>
      <c r="D9" s="2">
        <f t="shared" ref="D9:D15" si="4">B9*4/1024/1024</f>
        <v>3.445014903991484E-5</v>
      </c>
      <c r="F9" s="2" t="e">
        <f ca="1">POW(2,20)</f>
        <v>#NAME?</v>
      </c>
      <c r="G9" s="2" t="e">
        <f t="shared" ca="1" si="0"/>
        <v>#NAME?</v>
      </c>
      <c r="H9" s="2" t="e">
        <f t="shared" ca="1" si="1"/>
        <v>#NAME?</v>
      </c>
    </row>
    <row r="10" spans="1:8">
      <c r="A10" s="1">
        <v>100</v>
      </c>
      <c r="B10" s="2">
        <f t="shared" si="2"/>
        <v>45.154499349597174</v>
      </c>
      <c r="C10" s="2">
        <f t="shared" si="3"/>
        <v>2.2146187299249087</v>
      </c>
      <c r="D10" s="2">
        <f t="shared" si="4"/>
        <v>1.7225074519957418E-4</v>
      </c>
      <c r="F10" s="2" t="e">
        <f t="shared" ref="F10:F15" ca="1" si="5">F9*2</f>
        <v>#NAME?</v>
      </c>
      <c r="G10" s="2" t="e">
        <f t="shared" ca="1" si="0"/>
        <v>#NAME?</v>
      </c>
      <c r="H10" s="2" t="e">
        <f t="shared" ca="1" si="1"/>
        <v>#NAME?</v>
      </c>
    </row>
    <row r="11" spans="1:8">
      <c r="A11" s="1">
        <v>1000</v>
      </c>
      <c r="B11" s="2">
        <f t="shared" si="2"/>
        <v>301.0299956639812</v>
      </c>
      <c r="C11" s="2">
        <f t="shared" si="3"/>
        <v>3.3219280948873622</v>
      </c>
      <c r="D11" s="2">
        <f t="shared" si="4"/>
        <v>1.1483383013304947E-3</v>
      </c>
      <c r="F11" s="2" t="e">
        <f t="shared" ca="1" si="5"/>
        <v>#NAME?</v>
      </c>
      <c r="G11" s="2" t="e">
        <f t="shared" ca="1" si="0"/>
        <v>#NAME?</v>
      </c>
      <c r="H11" s="2" t="e">
        <f t="shared" ca="1" si="1"/>
        <v>#NAME?</v>
      </c>
    </row>
    <row r="12" spans="1:8">
      <c r="A12" s="1">
        <v>10000</v>
      </c>
      <c r="B12" s="2">
        <f t="shared" si="2"/>
        <v>2257.7249674798586</v>
      </c>
      <c r="C12" s="2">
        <f t="shared" si="3"/>
        <v>4.4292374598498174</v>
      </c>
      <c r="D12" s="2">
        <f t="shared" si="4"/>
        <v>8.6125372599787087E-3</v>
      </c>
      <c r="F12" s="2" t="e">
        <f t="shared" ca="1" si="5"/>
        <v>#NAME?</v>
      </c>
      <c r="G12" s="2" t="e">
        <f t="shared" ca="1" si="0"/>
        <v>#NAME?</v>
      </c>
      <c r="H12" s="2" t="e">
        <f t="shared" ca="1" si="1"/>
        <v>#NAME?</v>
      </c>
    </row>
    <row r="13" spans="1:8">
      <c r="A13" s="1">
        <v>100000</v>
      </c>
      <c r="B13" s="2">
        <f t="shared" si="2"/>
        <v>18061.799739838872</v>
      </c>
      <c r="C13" s="2">
        <f t="shared" si="3"/>
        <v>5.5365468248122705</v>
      </c>
      <c r="D13" s="2">
        <f t="shared" si="4"/>
        <v>6.8900298079829683E-2</v>
      </c>
      <c r="F13" s="2" t="e">
        <f t="shared" ca="1" si="5"/>
        <v>#NAME?</v>
      </c>
      <c r="G13" s="2" t="e">
        <f t="shared" ca="1" si="0"/>
        <v>#NAME?</v>
      </c>
      <c r="H13" s="2" t="e">
        <f t="shared" ca="1" si="1"/>
        <v>#NAME?</v>
      </c>
    </row>
    <row r="14" spans="1:8">
      <c r="A14" s="1">
        <v>1000000</v>
      </c>
      <c r="B14" s="2">
        <f t="shared" si="2"/>
        <v>150514.99783199059</v>
      </c>
      <c r="C14" s="2">
        <f t="shared" si="3"/>
        <v>6.6438561897747253</v>
      </c>
      <c r="D14" s="2">
        <f t="shared" si="4"/>
        <v>0.57416915066524732</v>
      </c>
      <c r="F14" s="2" t="e">
        <f t="shared" ca="1" si="5"/>
        <v>#NAME?</v>
      </c>
      <c r="G14" s="2" t="e">
        <f t="shared" ca="1" si="0"/>
        <v>#NAME?</v>
      </c>
      <c r="H14" s="2" t="e">
        <f t="shared" ca="1" si="1"/>
        <v>#NAME?</v>
      </c>
    </row>
    <row r="15" spans="1:8">
      <c r="A15" s="2">
        <f>A14*10</f>
        <v>10000000</v>
      </c>
      <c r="B15" s="2">
        <f t="shared" si="2"/>
        <v>1290128.5528456336</v>
      </c>
      <c r="C15" s="2">
        <f t="shared" si="3"/>
        <v>7.7511655547371792</v>
      </c>
      <c r="D15" s="2">
        <f t="shared" si="4"/>
        <v>4.9214498628449768</v>
      </c>
      <c r="F15" s="2" t="e">
        <f t="shared" ca="1" si="5"/>
        <v>#NAME?</v>
      </c>
      <c r="G15" s="2" t="e">
        <f t="shared" ca="1" si="0"/>
        <v>#NAME?</v>
      </c>
      <c r="H15" s="2" t="e">
        <f t="shared" ca="1" si="1"/>
        <v>#NAME?</v>
      </c>
    </row>
    <row r="20" spans="1:6">
      <c r="A20" s="1">
        <v>0.99</v>
      </c>
    </row>
    <row r="21" spans="1:6">
      <c r="A21" s="2">
        <f t="shared" ref="A21:A28" si="6">0.99*A20</f>
        <v>0.98009999999999997</v>
      </c>
    </row>
    <row r="22" spans="1:6">
      <c r="A22" s="2">
        <f t="shared" si="6"/>
        <v>0.97029899999999991</v>
      </c>
    </row>
    <row r="23" spans="1:6">
      <c r="A23" s="2">
        <f t="shared" si="6"/>
        <v>0.96059600999999994</v>
      </c>
      <c r="F23" s="2">
        <f>(12211245192129600000-347329023971876)/1755735282594000</f>
        <v>6954.8627200022511</v>
      </c>
    </row>
    <row r="24" spans="1:6">
      <c r="A24" s="2">
        <f t="shared" si="6"/>
        <v>0.95099004989999991</v>
      </c>
    </row>
    <row r="25" spans="1:6">
      <c r="A25" s="2">
        <f t="shared" si="6"/>
        <v>0.94148014940099989</v>
      </c>
    </row>
    <row r="26" spans="1:6">
      <c r="A26" s="2">
        <f t="shared" si="6"/>
        <v>0.93206534790698992</v>
      </c>
    </row>
    <row r="27" spans="1:6">
      <c r="A27" s="2">
        <f t="shared" si="6"/>
        <v>0.92274469442791995</v>
      </c>
    </row>
    <row r="28" spans="1:6">
      <c r="A28" s="2">
        <f t="shared" si="6"/>
        <v>0.91351724748364072</v>
      </c>
    </row>
    <row r="33" spans="1:14">
      <c r="A33" s="108" t="s">
        <v>87</v>
      </c>
      <c r="B33" s="106"/>
      <c r="C33" s="106"/>
      <c r="D33" s="106"/>
      <c r="E33" s="106"/>
      <c r="F33" s="106"/>
    </row>
    <row r="34" spans="1:14">
      <c r="A34" s="1" t="s">
        <v>88</v>
      </c>
      <c r="B34" s="1">
        <v>10000000</v>
      </c>
      <c r="F34" s="1" t="s">
        <v>88</v>
      </c>
      <c r="G34" s="1">
        <v>10000000</v>
      </c>
      <c r="K34" s="1" t="s">
        <v>88</v>
      </c>
      <c r="L34" s="1">
        <v>10000000</v>
      </c>
    </row>
    <row r="35" spans="1:14">
      <c r="A35" s="1" t="s">
        <v>89</v>
      </c>
      <c r="B35" s="1">
        <v>0.99</v>
      </c>
      <c r="F35" s="1" t="s">
        <v>89</v>
      </c>
      <c r="G35" s="1">
        <v>0.9</v>
      </c>
      <c r="K35" s="1" t="s">
        <v>89</v>
      </c>
      <c r="L35" s="1">
        <v>0.94</v>
      </c>
    </row>
    <row r="36" spans="1:14">
      <c r="A36" s="1" t="s">
        <v>90</v>
      </c>
      <c r="B36" s="1">
        <v>10101010</v>
      </c>
      <c r="F36" s="1" t="s">
        <v>90</v>
      </c>
      <c r="G36" s="1">
        <v>11111111</v>
      </c>
      <c r="K36" s="1" t="s">
        <v>90</v>
      </c>
      <c r="L36" s="1">
        <v>10638297</v>
      </c>
    </row>
    <row r="38" spans="1:14">
      <c r="A38" s="1" t="s">
        <v>91</v>
      </c>
      <c r="B38" s="1" t="s">
        <v>92</v>
      </c>
      <c r="C38" s="1" t="s">
        <v>93</v>
      </c>
      <c r="D38" s="1" t="s">
        <v>94</v>
      </c>
      <c r="F38" s="1" t="s">
        <v>91</v>
      </c>
      <c r="G38" s="1" t="s">
        <v>92</v>
      </c>
      <c r="H38" s="1" t="s">
        <v>93</v>
      </c>
      <c r="I38" s="1" t="s">
        <v>94</v>
      </c>
      <c r="K38" s="1" t="s">
        <v>91</v>
      </c>
      <c r="L38" s="1" t="s">
        <v>92</v>
      </c>
      <c r="M38" s="1" t="s">
        <v>93</v>
      </c>
      <c r="N38" s="1" t="s">
        <v>94</v>
      </c>
    </row>
    <row r="39" spans="1:14">
      <c r="A39" s="1">
        <v>1</v>
      </c>
      <c r="B39" s="1">
        <v>430043</v>
      </c>
      <c r="C39" s="2">
        <f>B34/B39</f>
        <v>23.253488604627908</v>
      </c>
      <c r="D39" s="1" t="s">
        <v>95</v>
      </c>
      <c r="F39" s="1">
        <v>1</v>
      </c>
      <c r="K39" s="1">
        <v>1</v>
      </c>
    </row>
    <row r="40" spans="1:14">
      <c r="A40" s="1">
        <v>2</v>
      </c>
      <c r="B40" s="1">
        <v>860086</v>
      </c>
      <c r="C40" s="2">
        <f>B34/B40</f>
        <v>11.626744302313954</v>
      </c>
      <c r="D40" s="1" t="s">
        <v>95</v>
      </c>
      <c r="F40" s="1">
        <v>2</v>
      </c>
      <c r="K40" s="1">
        <v>2</v>
      </c>
    </row>
    <row r="41" spans="1:14">
      <c r="A41" s="1">
        <v>4</v>
      </c>
      <c r="B41" s="1">
        <v>1720172</v>
      </c>
      <c r="C41" s="2">
        <f t="shared" ref="C41:C42" si="7">$B$34/B41</f>
        <v>5.8133721511569769</v>
      </c>
      <c r="D41" s="1" t="s">
        <v>96</v>
      </c>
      <c r="F41" s="1">
        <v>4</v>
      </c>
      <c r="G41" s="1">
        <v>1720172</v>
      </c>
      <c r="I41" s="1">
        <v>3.61</v>
      </c>
      <c r="K41" s="1">
        <v>4</v>
      </c>
      <c r="L41" s="1">
        <v>1720172</v>
      </c>
      <c r="N41" s="1">
        <v>5.1779999999999999</v>
      </c>
    </row>
    <row r="42" spans="1:14">
      <c r="A42" s="1">
        <v>8</v>
      </c>
      <c r="B42" s="1">
        <v>3440343</v>
      </c>
      <c r="C42" s="2">
        <f t="shared" si="7"/>
        <v>2.9066869204611283</v>
      </c>
      <c r="D42" s="1">
        <v>1.1200000000000001</v>
      </c>
      <c r="F42" s="1">
        <v>8</v>
      </c>
      <c r="G42" s="1">
        <v>3440343</v>
      </c>
      <c r="I42" s="1">
        <v>0.75</v>
      </c>
      <c r="K42" s="1">
        <v>8</v>
      </c>
      <c r="L42" s="1">
        <v>3440343</v>
      </c>
      <c r="N42" s="1">
        <v>0.75</v>
      </c>
    </row>
    <row r="46" spans="1:14">
      <c r="A46" s="1" t="s">
        <v>89</v>
      </c>
      <c r="B46" s="1">
        <v>0.94</v>
      </c>
      <c r="E46" s="1" t="s">
        <v>89</v>
      </c>
      <c r="F46" s="1">
        <v>0.94</v>
      </c>
    </row>
    <row r="47" spans="1:14">
      <c r="A47" s="1" t="s">
        <v>97</v>
      </c>
      <c r="B47" s="1">
        <v>2</v>
      </c>
      <c r="E47" s="1" t="s">
        <v>97</v>
      </c>
      <c r="F47" s="1">
        <v>1</v>
      </c>
    </row>
    <row r="49" spans="1:8">
      <c r="A49" s="1" t="s">
        <v>98</v>
      </c>
      <c r="B49" s="1" t="s">
        <v>99</v>
      </c>
      <c r="C49" s="1" t="s">
        <v>100</v>
      </c>
      <c r="D49" s="1" t="s">
        <v>101</v>
      </c>
      <c r="E49" s="1" t="s">
        <v>98</v>
      </c>
      <c r="F49" s="1" t="s">
        <v>99</v>
      </c>
      <c r="G49" s="1" t="s">
        <v>100</v>
      </c>
      <c r="H49" s="1" t="s">
        <v>101</v>
      </c>
    </row>
    <row r="50" spans="1:8">
      <c r="A50" s="1">
        <v>10000</v>
      </c>
      <c r="B50" s="1">
        <v>8.0000000000000002E-3</v>
      </c>
      <c r="C50" s="1">
        <v>1506</v>
      </c>
      <c r="D50" s="2">
        <f t="shared" ref="D50:D51" si="8">A50/C50</f>
        <v>6.6401062416998675</v>
      </c>
      <c r="E50" s="1">
        <v>10000</v>
      </c>
      <c r="F50" s="1">
        <v>5.43</v>
      </c>
      <c r="G50" s="1">
        <v>753</v>
      </c>
      <c r="H50" s="2">
        <f>E50/G50</f>
        <v>13.280212483399735</v>
      </c>
    </row>
    <row r="51" spans="1:8">
      <c r="A51" s="1">
        <v>100000</v>
      </c>
      <c r="B51" s="1">
        <v>0.2</v>
      </c>
      <c r="C51" s="1">
        <v>12042</v>
      </c>
      <c r="D51" s="2">
        <f t="shared" si="8"/>
        <v>8.3042683939544926</v>
      </c>
      <c r="E51" s="1">
        <v>100000</v>
      </c>
    </row>
  </sheetData>
  <mergeCells count="1">
    <mergeCell ref="A33:F33"/>
  </mergeCells>
  <phoneticPr fontId="36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3:G22"/>
  <sheetViews>
    <sheetView workbookViewId="0"/>
  </sheetViews>
  <sheetFormatPr defaultColWidth="12.5703125" defaultRowHeight="15.75" customHeight="1"/>
  <cols>
    <col min="2" max="2" width="15.140625" customWidth="1"/>
  </cols>
  <sheetData>
    <row r="3" spans="1:7">
      <c r="A3" s="9"/>
      <c r="B3" s="112" t="s">
        <v>102</v>
      </c>
      <c r="C3" s="113"/>
      <c r="D3" s="114" t="s">
        <v>103</v>
      </c>
      <c r="E3" s="113"/>
    </row>
    <row r="4" spans="1:7">
      <c r="A4" s="9"/>
      <c r="D4" s="115" t="s">
        <v>104</v>
      </c>
      <c r="E4" s="113"/>
    </row>
    <row r="5" spans="1:7">
      <c r="A5" s="9" t="s">
        <v>18</v>
      </c>
      <c r="B5" s="9" t="s">
        <v>34</v>
      </c>
      <c r="C5" s="8" t="s">
        <v>105</v>
      </c>
      <c r="D5" s="8" t="s">
        <v>105</v>
      </c>
      <c r="E5" s="8" t="s">
        <v>21</v>
      </c>
      <c r="G5" s="1" t="s">
        <v>68</v>
      </c>
    </row>
    <row r="6" spans="1:7">
      <c r="A6" s="9">
        <v>1</v>
      </c>
      <c r="B6" s="8"/>
      <c r="C6" s="8">
        <v>5.09</v>
      </c>
      <c r="D6" s="18">
        <v>5.0599999999999996</v>
      </c>
      <c r="E6" s="18">
        <v>0.81</v>
      </c>
      <c r="F6" s="2">
        <f t="shared" ref="F6:F14" si="0">D6/E6</f>
        <v>6.2469135802469129</v>
      </c>
      <c r="G6" s="2">
        <f t="shared" ref="G6:G14" si="1">A6/D6</f>
        <v>0.19762845849802374</v>
      </c>
    </row>
    <row r="7" spans="1:7">
      <c r="A7" s="9">
        <v>3</v>
      </c>
      <c r="B7" s="8"/>
      <c r="C7" s="8">
        <v>5.1100000000000003</v>
      </c>
      <c r="D7" s="18">
        <v>5.07</v>
      </c>
      <c r="E7" s="18">
        <v>0.86</v>
      </c>
      <c r="F7" s="2">
        <f t="shared" si="0"/>
        <v>5.895348837209303</v>
      </c>
      <c r="G7" s="2">
        <f t="shared" si="1"/>
        <v>0.59171597633136086</v>
      </c>
    </row>
    <row r="8" spans="1:7">
      <c r="A8" s="9">
        <v>6</v>
      </c>
      <c r="B8" s="8"/>
      <c r="C8" s="8">
        <v>5.16</v>
      </c>
      <c r="D8" s="18">
        <v>5.16</v>
      </c>
      <c r="E8" s="18">
        <v>1.03</v>
      </c>
      <c r="F8" s="2">
        <f t="shared" si="0"/>
        <v>5.0097087378640781</v>
      </c>
      <c r="G8" s="2">
        <f t="shared" si="1"/>
        <v>1.1627906976744187</v>
      </c>
    </row>
    <row r="9" spans="1:7">
      <c r="A9" s="9">
        <v>12</v>
      </c>
      <c r="B9" s="8"/>
      <c r="C9" s="8">
        <v>5.34</v>
      </c>
      <c r="D9" s="18">
        <v>5.19</v>
      </c>
      <c r="E9" s="18">
        <v>1.78</v>
      </c>
      <c r="F9" s="2">
        <f t="shared" si="0"/>
        <v>2.915730337078652</v>
      </c>
      <c r="G9" s="2">
        <f t="shared" si="1"/>
        <v>2.3121387283236992</v>
      </c>
    </row>
    <row r="10" spans="1:7">
      <c r="A10" s="9">
        <v>24</v>
      </c>
      <c r="B10" s="8"/>
      <c r="C10" s="8">
        <v>5.54</v>
      </c>
      <c r="D10" s="18">
        <v>5.53</v>
      </c>
      <c r="E10" s="18">
        <v>3.56</v>
      </c>
      <c r="F10" s="2">
        <f t="shared" si="0"/>
        <v>1.553370786516854</v>
      </c>
      <c r="G10" s="2">
        <f t="shared" si="1"/>
        <v>4.3399638336347195</v>
      </c>
    </row>
    <row r="11" spans="1:7">
      <c r="A11" s="9">
        <v>48</v>
      </c>
      <c r="B11" s="8"/>
      <c r="C11" s="8">
        <v>7.18</v>
      </c>
      <c r="D11" s="18">
        <v>7.24</v>
      </c>
      <c r="E11" s="18">
        <v>7.08</v>
      </c>
      <c r="F11" s="2">
        <f t="shared" si="0"/>
        <v>1.0225988700564972</v>
      </c>
      <c r="G11" s="2">
        <f t="shared" si="1"/>
        <v>6.6298342541436464</v>
      </c>
    </row>
    <row r="12" spans="1:7">
      <c r="A12" s="9">
        <v>96</v>
      </c>
      <c r="B12" s="8"/>
      <c r="C12" s="8">
        <v>13.72</v>
      </c>
      <c r="D12" s="18">
        <v>14.47</v>
      </c>
      <c r="E12" s="18">
        <v>14.12</v>
      </c>
      <c r="F12" s="2">
        <f t="shared" si="0"/>
        <v>1.0247875354107649</v>
      </c>
      <c r="G12" s="2">
        <f t="shared" si="1"/>
        <v>6.6344160331720801</v>
      </c>
    </row>
    <row r="13" spans="1:7">
      <c r="A13" s="9">
        <v>192</v>
      </c>
      <c r="B13" s="8"/>
      <c r="C13" s="8">
        <v>26.83</v>
      </c>
      <c r="D13" s="18">
        <v>28.84</v>
      </c>
      <c r="E13" s="18">
        <v>28.21</v>
      </c>
      <c r="F13" s="2">
        <f t="shared" si="0"/>
        <v>1.0223325062034738</v>
      </c>
      <c r="G13" s="2">
        <f t="shared" si="1"/>
        <v>6.6574202496532591</v>
      </c>
    </row>
    <row r="14" spans="1:7">
      <c r="A14" s="9">
        <v>384</v>
      </c>
      <c r="B14" s="8"/>
      <c r="C14" s="8">
        <v>53.15</v>
      </c>
      <c r="D14" s="18">
        <v>57.83</v>
      </c>
      <c r="E14" s="18">
        <v>56.33</v>
      </c>
      <c r="F14" s="2">
        <f t="shared" si="0"/>
        <v>1.0266287946032309</v>
      </c>
      <c r="G14" s="2">
        <f t="shared" si="1"/>
        <v>6.6401521701538995</v>
      </c>
    </row>
    <row r="15" spans="1:7">
      <c r="D15" s="116" t="s">
        <v>106</v>
      </c>
      <c r="E15" s="106"/>
    </row>
    <row r="16" spans="1:7" ht="15.75" customHeight="1">
      <c r="D16" s="106"/>
      <c r="E16" s="106"/>
    </row>
    <row r="17" spans="1:5" ht="15.75" customHeight="1">
      <c r="D17" s="106"/>
      <c r="E17" s="106"/>
    </row>
    <row r="18" spans="1:5" ht="15.75" customHeight="1">
      <c r="D18" s="106"/>
      <c r="E18" s="106"/>
    </row>
    <row r="19" spans="1:5">
      <c r="A19" s="4" t="s">
        <v>107</v>
      </c>
      <c r="B19" s="5"/>
    </row>
    <row r="20" spans="1:5">
      <c r="A20" s="4" t="s">
        <v>108</v>
      </c>
      <c r="B20" s="4" t="s">
        <v>109</v>
      </c>
    </row>
    <row r="21" spans="1:5">
      <c r="A21" s="4" t="s">
        <v>110</v>
      </c>
      <c r="B21" s="5"/>
    </row>
    <row r="22" spans="1:5">
      <c r="A22" s="4" t="s">
        <v>111</v>
      </c>
    </row>
  </sheetData>
  <mergeCells count="4">
    <mergeCell ref="B3:C3"/>
    <mergeCell ref="D3:E3"/>
    <mergeCell ref="D4:E4"/>
    <mergeCell ref="D15:E18"/>
  </mergeCells>
  <phoneticPr fontId="36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N29"/>
  <sheetViews>
    <sheetView workbookViewId="0"/>
  </sheetViews>
  <sheetFormatPr defaultColWidth="12.5703125" defaultRowHeight="15.75" customHeight="1"/>
  <cols>
    <col min="1" max="1" width="14" customWidth="1"/>
    <col min="2" max="2" width="18.28515625" customWidth="1"/>
    <col min="3" max="3" width="15" customWidth="1"/>
    <col min="4" max="4" width="17.42578125" customWidth="1"/>
    <col min="6" max="6" width="36.85546875" customWidth="1"/>
    <col min="9" max="9" width="16.5703125" customWidth="1"/>
  </cols>
  <sheetData>
    <row r="1" spans="1:14">
      <c r="A1" s="4" t="s">
        <v>112</v>
      </c>
      <c r="B1" s="19" t="s">
        <v>113</v>
      </c>
      <c r="H1" s="4" t="s">
        <v>112</v>
      </c>
      <c r="I1" s="19" t="s">
        <v>113</v>
      </c>
    </row>
    <row r="2" spans="1:14">
      <c r="A2" s="4" t="s">
        <v>114</v>
      </c>
      <c r="B2" s="4" t="s">
        <v>115</v>
      </c>
      <c r="H2" s="4" t="s">
        <v>114</v>
      </c>
      <c r="I2" s="4" t="s">
        <v>115</v>
      </c>
    </row>
    <row r="3" spans="1:14">
      <c r="A3" s="4" t="s">
        <v>116</v>
      </c>
      <c r="H3" s="4" t="s">
        <v>66</v>
      </c>
      <c r="I3" s="20">
        <v>384</v>
      </c>
    </row>
    <row r="4" spans="1:14">
      <c r="A4" s="21"/>
      <c r="B4" s="21"/>
      <c r="C4" s="21"/>
      <c r="D4" s="21"/>
      <c r="E4" s="21"/>
      <c r="F4" s="21"/>
    </row>
    <row r="5" spans="1:14">
      <c r="A5" s="22" t="s">
        <v>117</v>
      </c>
      <c r="B5" s="23" t="s">
        <v>118</v>
      </c>
      <c r="C5" s="22" t="s">
        <v>119</v>
      </c>
      <c r="D5" s="23" t="s">
        <v>120</v>
      </c>
      <c r="E5" s="23" t="s">
        <v>121</v>
      </c>
      <c r="F5" s="117" t="s">
        <v>122</v>
      </c>
      <c r="H5" s="22" t="s">
        <v>117</v>
      </c>
      <c r="I5" s="23" t="s">
        <v>118</v>
      </c>
      <c r="J5" s="22" t="s">
        <v>119</v>
      </c>
      <c r="K5" s="23" t="s">
        <v>120</v>
      </c>
      <c r="L5" s="23" t="s">
        <v>121</v>
      </c>
      <c r="M5" s="120" t="s">
        <v>123</v>
      </c>
      <c r="N5" s="121"/>
    </row>
    <row r="6" spans="1:14">
      <c r="A6" s="22" t="s">
        <v>124</v>
      </c>
      <c r="B6" s="23">
        <v>0</v>
      </c>
      <c r="C6" s="23">
        <v>9</v>
      </c>
      <c r="D6" s="23">
        <v>5.71</v>
      </c>
      <c r="E6" s="24">
        <f>905256/1024</f>
        <v>884.0390625</v>
      </c>
      <c r="F6" s="118"/>
      <c r="H6" s="22" t="s">
        <v>124</v>
      </c>
      <c r="I6" s="23">
        <v>0</v>
      </c>
      <c r="J6" s="23">
        <v>12</v>
      </c>
      <c r="K6" s="23">
        <v>5.95</v>
      </c>
      <c r="L6" s="24">
        <f>905256/1024</f>
        <v>884.0390625</v>
      </c>
      <c r="M6" s="122"/>
      <c r="N6" s="123"/>
    </row>
    <row r="7" spans="1:14">
      <c r="A7" s="22">
        <v>1024</v>
      </c>
      <c r="B7" s="23">
        <v>9.77E-4</v>
      </c>
      <c r="C7" s="23">
        <v>10</v>
      </c>
      <c r="D7" s="23">
        <v>5.65</v>
      </c>
      <c r="E7" s="24">
        <f t="shared" ref="E7:E8" si="0">736648/1024</f>
        <v>719.3828125</v>
      </c>
      <c r="F7" s="118"/>
      <c r="H7" s="22">
        <v>1024</v>
      </c>
      <c r="I7" s="23">
        <v>9.77E-4</v>
      </c>
      <c r="J7" s="23">
        <v>12</v>
      </c>
      <c r="K7" s="23">
        <v>5.96</v>
      </c>
      <c r="L7" s="24">
        <f t="shared" ref="L7:L8" si="1">736648/1024</f>
        <v>719.3828125</v>
      </c>
      <c r="M7" s="122"/>
      <c r="N7" s="123"/>
    </row>
    <row r="8" spans="1:14">
      <c r="A8" s="22">
        <v>512</v>
      </c>
      <c r="B8" s="23">
        <v>1.9530000000000001E-3</v>
      </c>
      <c r="C8" s="23">
        <v>10</v>
      </c>
      <c r="D8" s="23">
        <v>5.84</v>
      </c>
      <c r="E8" s="24">
        <f t="shared" si="0"/>
        <v>719.3828125</v>
      </c>
      <c r="F8" s="118"/>
      <c r="H8" s="22">
        <v>512</v>
      </c>
      <c r="I8" s="23">
        <v>1.9530000000000001E-3</v>
      </c>
      <c r="J8" s="23">
        <v>12</v>
      </c>
      <c r="K8" s="23">
        <v>5.96</v>
      </c>
      <c r="L8" s="24">
        <f t="shared" si="1"/>
        <v>719.3828125</v>
      </c>
      <c r="M8" s="122"/>
      <c r="N8" s="123"/>
    </row>
    <row r="9" spans="1:14">
      <c r="A9" s="25">
        <f t="shared" ref="A9:A17" si="2">A8/2</f>
        <v>256</v>
      </c>
      <c r="B9" s="23">
        <v>3.9060000000000002E-3</v>
      </c>
      <c r="C9" s="23">
        <v>11</v>
      </c>
      <c r="D9" s="23">
        <v>5.85</v>
      </c>
      <c r="E9" s="24">
        <f t="shared" ref="E9:E10" si="3">609192/1024</f>
        <v>594.9140625</v>
      </c>
      <c r="F9" s="118"/>
      <c r="H9" s="25">
        <f t="shared" ref="H9:H17" si="4">H8/2</f>
        <v>256</v>
      </c>
      <c r="I9" s="23">
        <v>3.9060000000000002E-3</v>
      </c>
      <c r="J9" s="23">
        <v>12</v>
      </c>
      <c r="K9" s="23">
        <v>6.14</v>
      </c>
      <c r="L9" s="24">
        <f t="shared" ref="L9:L10" si="5">609192/1024</f>
        <v>594.9140625</v>
      </c>
      <c r="M9" s="122"/>
      <c r="N9" s="123"/>
    </row>
    <row r="10" spans="1:14">
      <c r="A10" s="25">
        <f t="shared" si="2"/>
        <v>128</v>
      </c>
      <c r="B10" s="23">
        <v>7.8120000000000004E-3</v>
      </c>
      <c r="C10" s="23">
        <v>11</v>
      </c>
      <c r="D10" s="23">
        <v>5.72</v>
      </c>
      <c r="E10" s="24">
        <f t="shared" si="3"/>
        <v>594.9140625</v>
      </c>
      <c r="F10" s="118"/>
      <c r="H10" s="25">
        <f t="shared" si="4"/>
        <v>128</v>
      </c>
      <c r="I10" s="23">
        <v>7.8120000000000004E-3</v>
      </c>
      <c r="J10" s="23">
        <v>12</v>
      </c>
      <c r="K10" s="23">
        <v>6.05</v>
      </c>
      <c r="L10" s="24">
        <f t="shared" si="5"/>
        <v>594.9140625</v>
      </c>
      <c r="M10" s="122"/>
      <c r="N10" s="123"/>
    </row>
    <row r="11" spans="1:14">
      <c r="A11" s="25">
        <f t="shared" si="2"/>
        <v>64</v>
      </c>
      <c r="B11" s="23">
        <v>1.5625E-2</v>
      </c>
      <c r="C11" s="23">
        <v>12</v>
      </c>
      <c r="D11" s="23">
        <v>5.63</v>
      </c>
      <c r="E11" s="24">
        <f t="shared" ref="E11:E12" si="6">513576/1024</f>
        <v>501.5390625</v>
      </c>
      <c r="F11" s="118"/>
      <c r="H11" s="25">
        <f t="shared" si="4"/>
        <v>64</v>
      </c>
      <c r="I11" s="23">
        <v>1.5625E-2</v>
      </c>
      <c r="J11" s="23">
        <v>12</v>
      </c>
      <c r="K11" s="23">
        <v>6.01</v>
      </c>
      <c r="L11" s="24">
        <f t="shared" ref="L11:L12" si="7">513576/1024</f>
        <v>501.5390625</v>
      </c>
      <c r="M11" s="122"/>
      <c r="N11" s="123"/>
    </row>
    <row r="12" spans="1:14">
      <c r="A12" s="25">
        <f t="shared" si="2"/>
        <v>32</v>
      </c>
      <c r="B12" s="23">
        <v>3.125E-2</v>
      </c>
      <c r="C12" s="23">
        <v>12</v>
      </c>
      <c r="D12" s="23">
        <v>5.7</v>
      </c>
      <c r="E12" s="24">
        <f t="shared" si="6"/>
        <v>501.5390625</v>
      </c>
      <c r="F12" s="118"/>
      <c r="H12" s="25">
        <f t="shared" si="4"/>
        <v>32</v>
      </c>
      <c r="I12" s="23">
        <v>3.125E-2</v>
      </c>
      <c r="J12" s="23">
        <v>12</v>
      </c>
      <c r="K12" s="23">
        <v>6.02</v>
      </c>
      <c r="L12" s="24">
        <f t="shared" si="7"/>
        <v>501.5390625</v>
      </c>
      <c r="M12" s="122"/>
      <c r="N12" s="123"/>
    </row>
    <row r="13" spans="1:14">
      <c r="A13" s="25">
        <f t="shared" si="2"/>
        <v>16</v>
      </c>
      <c r="B13" s="23">
        <v>6.25E-2</v>
      </c>
      <c r="C13" s="23">
        <v>13</v>
      </c>
      <c r="D13" s="23">
        <v>5.74</v>
      </c>
      <c r="E13" s="24">
        <f>440008/1024</f>
        <v>429.6953125</v>
      </c>
      <c r="F13" s="118"/>
      <c r="H13" s="25">
        <f t="shared" si="4"/>
        <v>16</v>
      </c>
      <c r="I13" s="23">
        <v>6.25E-2</v>
      </c>
      <c r="J13" s="23">
        <v>14</v>
      </c>
      <c r="K13" s="23">
        <v>6.19</v>
      </c>
      <c r="L13" s="24">
        <f>440008/1024</f>
        <v>429.6953125</v>
      </c>
      <c r="M13" s="122"/>
      <c r="N13" s="123"/>
    </row>
    <row r="14" spans="1:14">
      <c r="A14" s="25">
        <f t="shared" si="2"/>
        <v>8</v>
      </c>
      <c r="B14" s="23">
        <v>0.125</v>
      </c>
      <c r="C14" s="23">
        <v>14</v>
      </c>
      <c r="D14" s="23">
        <v>5.63</v>
      </c>
      <c r="E14" s="24">
        <f>379368/1024</f>
        <v>370.4765625</v>
      </c>
      <c r="F14" s="118"/>
      <c r="H14" s="25">
        <f t="shared" si="4"/>
        <v>8</v>
      </c>
      <c r="I14" s="23">
        <v>0.125</v>
      </c>
      <c r="J14" s="23">
        <v>14</v>
      </c>
      <c r="K14" s="23">
        <v>6.1</v>
      </c>
      <c r="L14" s="24">
        <f>379368/1024</f>
        <v>370.4765625</v>
      </c>
      <c r="M14" s="122"/>
      <c r="N14" s="123"/>
    </row>
    <row r="15" spans="1:14">
      <c r="A15" s="25">
        <f t="shared" si="2"/>
        <v>4</v>
      </c>
      <c r="B15" s="23">
        <v>0.25</v>
      </c>
      <c r="C15" s="23">
        <v>16</v>
      </c>
      <c r="D15" s="23">
        <v>5.72</v>
      </c>
      <c r="E15" s="24">
        <f>290072/1024</f>
        <v>283.2734375</v>
      </c>
      <c r="F15" s="118"/>
      <c r="H15" s="25">
        <f t="shared" si="4"/>
        <v>4</v>
      </c>
      <c r="I15" s="23">
        <v>0.25</v>
      </c>
      <c r="J15" s="23">
        <v>16</v>
      </c>
      <c r="K15" s="23" t="s">
        <v>125</v>
      </c>
      <c r="L15" s="24">
        <f>290072/1024</f>
        <v>283.2734375</v>
      </c>
      <c r="M15" s="122"/>
      <c r="N15" s="123"/>
    </row>
    <row r="16" spans="1:14">
      <c r="A16" s="25">
        <f t="shared" si="2"/>
        <v>2</v>
      </c>
      <c r="B16" s="23">
        <v>0.5</v>
      </c>
      <c r="C16" s="23">
        <v>19</v>
      </c>
      <c r="D16" s="23">
        <v>5.65</v>
      </c>
      <c r="E16" s="24">
        <f>207096/1024</f>
        <v>202.2421875</v>
      </c>
      <c r="F16" s="118"/>
      <c r="H16" s="25">
        <f t="shared" si="4"/>
        <v>2</v>
      </c>
      <c r="I16" s="23">
        <v>0.5</v>
      </c>
      <c r="J16" s="23">
        <v>20</v>
      </c>
      <c r="K16" s="23">
        <v>31.49</v>
      </c>
      <c r="L16" s="24">
        <f>207096/1024</f>
        <v>202.2421875</v>
      </c>
      <c r="M16" s="122"/>
      <c r="N16" s="123"/>
    </row>
    <row r="17" spans="1:14">
      <c r="A17" s="25">
        <f t="shared" si="2"/>
        <v>1</v>
      </c>
      <c r="B17" s="23">
        <v>1</v>
      </c>
      <c r="C17" s="23">
        <v>20</v>
      </c>
      <c r="D17" s="23">
        <v>5.64</v>
      </c>
      <c r="E17" s="24">
        <f>187512/1024</f>
        <v>183.1171875</v>
      </c>
      <c r="F17" s="119"/>
      <c r="H17" s="25">
        <f t="shared" si="4"/>
        <v>1</v>
      </c>
      <c r="I17" s="23">
        <v>1</v>
      </c>
      <c r="J17" s="23">
        <v>20</v>
      </c>
      <c r="K17" s="23">
        <v>45.95</v>
      </c>
      <c r="L17" s="24">
        <f>187512/1024</f>
        <v>183.1171875</v>
      </c>
      <c r="M17" s="122"/>
      <c r="N17" s="123"/>
    </row>
    <row r="18" spans="1:14">
      <c r="A18" s="23">
        <v>1</v>
      </c>
      <c r="B18" s="23">
        <v>1</v>
      </c>
      <c r="C18" s="22">
        <v>25</v>
      </c>
      <c r="D18" s="23">
        <v>7.32</v>
      </c>
      <c r="E18" s="24">
        <f>121416/1024</f>
        <v>118.5703125</v>
      </c>
      <c r="F18" s="117" t="s">
        <v>126</v>
      </c>
      <c r="H18" s="23">
        <v>1</v>
      </c>
      <c r="I18" s="23">
        <v>1</v>
      </c>
      <c r="J18" s="22">
        <v>25</v>
      </c>
      <c r="K18" s="23">
        <v>98.43</v>
      </c>
      <c r="L18" s="24">
        <f>121416/1024</f>
        <v>118.5703125</v>
      </c>
      <c r="M18" s="122"/>
      <c r="N18" s="123"/>
    </row>
    <row r="19" spans="1:14">
      <c r="A19" s="23">
        <v>1</v>
      </c>
      <c r="B19" s="23">
        <v>1</v>
      </c>
      <c r="C19" s="25">
        <f t="shared" ref="C19:C26" si="8">C18+5</f>
        <v>30</v>
      </c>
      <c r="D19" s="23">
        <v>5.74</v>
      </c>
      <c r="E19" s="24">
        <f>84328/1024</f>
        <v>82.3515625</v>
      </c>
      <c r="F19" s="118"/>
      <c r="H19" s="23">
        <v>1</v>
      </c>
      <c r="I19" s="23">
        <v>1</v>
      </c>
      <c r="J19" s="25">
        <f t="shared" ref="J19:J26" si="9">J18+5</f>
        <v>30</v>
      </c>
      <c r="K19" s="23">
        <v>47.2</v>
      </c>
      <c r="L19" s="24">
        <f>84328/1024</f>
        <v>82.3515625</v>
      </c>
      <c r="M19" s="122"/>
      <c r="N19" s="123"/>
    </row>
    <row r="20" spans="1:14">
      <c r="A20" s="23">
        <v>1</v>
      </c>
      <c r="B20" s="23">
        <v>1</v>
      </c>
      <c r="C20" s="25">
        <f t="shared" si="8"/>
        <v>35</v>
      </c>
      <c r="D20" s="23">
        <v>7.64</v>
      </c>
      <c r="E20" s="24">
        <f>62008/1024</f>
        <v>60.5546875</v>
      </c>
      <c r="F20" s="118"/>
      <c r="H20" s="23">
        <v>1</v>
      </c>
      <c r="I20" s="23">
        <v>1</v>
      </c>
      <c r="J20" s="25">
        <f t="shared" si="9"/>
        <v>35</v>
      </c>
      <c r="K20" s="23">
        <v>96.57</v>
      </c>
      <c r="L20" s="24">
        <f>62008/1024</f>
        <v>60.5546875</v>
      </c>
      <c r="M20" s="122"/>
      <c r="N20" s="123"/>
    </row>
    <row r="21" spans="1:14">
      <c r="A21" s="23">
        <v>1</v>
      </c>
      <c r="B21" s="23">
        <v>1</v>
      </c>
      <c r="C21" s="25">
        <f t="shared" si="8"/>
        <v>40</v>
      </c>
      <c r="D21" s="23">
        <v>7.28</v>
      </c>
      <c r="E21" s="24">
        <f>40968/1024</f>
        <v>40.0078125</v>
      </c>
      <c r="F21" s="118"/>
      <c r="H21" s="23">
        <v>1</v>
      </c>
      <c r="I21" s="23">
        <v>1</v>
      </c>
      <c r="J21" s="25">
        <f t="shared" si="9"/>
        <v>40</v>
      </c>
      <c r="K21" s="23">
        <v>97.6</v>
      </c>
      <c r="L21" s="24">
        <f>40968/1024</f>
        <v>40.0078125</v>
      </c>
      <c r="M21" s="122"/>
      <c r="N21" s="123"/>
    </row>
    <row r="22" spans="1:14">
      <c r="A22" s="23">
        <v>1</v>
      </c>
      <c r="B22" s="23">
        <v>1</v>
      </c>
      <c r="C22" s="25">
        <f t="shared" si="8"/>
        <v>45</v>
      </c>
      <c r="D22" s="23">
        <v>7.4</v>
      </c>
      <c r="E22" s="24">
        <f>37112/1024</f>
        <v>36.2421875</v>
      </c>
      <c r="F22" s="118"/>
      <c r="H22" s="23">
        <v>1</v>
      </c>
      <c r="I22" s="23">
        <v>1</v>
      </c>
      <c r="J22" s="25">
        <f t="shared" si="9"/>
        <v>45</v>
      </c>
      <c r="K22" s="23">
        <v>102.24</v>
      </c>
      <c r="L22" s="24">
        <f>37112/1024</f>
        <v>36.2421875</v>
      </c>
      <c r="M22" s="122"/>
      <c r="N22" s="123"/>
    </row>
    <row r="23" spans="1:14">
      <c r="A23" s="23">
        <v>1</v>
      </c>
      <c r="B23" s="23">
        <v>1</v>
      </c>
      <c r="C23" s="25">
        <f t="shared" si="8"/>
        <v>50</v>
      </c>
      <c r="D23" s="23">
        <v>7.29</v>
      </c>
      <c r="E23" s="24">
        <f>30056/1024</f>
        <v>29.3515625</v>
      </c>
      <c r="F23" s="118"/>
      <c r="H23" s="23">
        <v>1</v>
      </c>
      <c r="I23" s="23">
        <v>1</v>
      </c>
      <c r="J23" s="25">
        <f t="shared" si="9"/>
        <v>50</v>
      </c>
      <c r="K23" s="23">
        <v>103.95</v>
      </c>
      <c r="L23" s="24">
        <f>30056/1024</f>
        <v>29.3515625</v>
      </c>
      <c r="M23" s="122"/>
      <c r="N23" s="123"/>
    </row>
    <row r="24" spans="1:14">
      <c r="A24" s="23">
        <v>1</v>
      </c>
      <c r="B24" s="23">
        <v>1</v>
      </c>
      <c r="C24" s="25">
        <f t="shared" si="8"/>
        <v>55</v>
      </c>
      <c r="D24" s="23">
        <v>7.28</v>
      </c>
      <c r="E24" s="24">
        <f>24920/1024</f>
        <v>24.3359375</v>
      </c>
      <c r="F24" s="118"/>
      <c r="H24" s="23">
        <v>1</v>
      </c>
      <c r="I24" s="23">
        <v>1</v>
      </c>
      <c r="J24" s="25">
        <f t="shared" si="9"/>
        <v>55</v>
      </c>
      <c r="K24" s="23">
        <v>109.6</v>
      </c>
      <c r="L24" s="24">
        <f>24920/1024</f>
        <v>24.3359375</v>
      </c>
      <c r="M24" s="122"/>
      <c r="N24" s="123"/>
    </row>
    <row r="25" spans="1:14">
      <c r="A25" s="23">
        <v>1</v>
      </c>
      <c r="B25" s="23">
        <v>1</v>
      </c>
      <c r="C25" s="25">
        <f t="shared" si="8"/>
        <v>60</v>
      </c>
      <c r="D25" s="23">
        <v>7.28</v>
      </c>
      <c r="E25" s="24">
        <f>21000/1024</f>
        <v>20.5078125</v>
      </c>
      <c r="F25" s="118"/>
      <c r="H25" s="23">
        <v>1</v>
      </c>
      <c r="I25" s="23">
        <v>1</v>
      </c>
      <c r="J25" s="25">
        <f t="shared" si="9"/>
        <v>60</v>
      </c>
      <c r="K25" s="23">
        <v>109.3</v>
      </c>
      <c r="L25" s="24">
        <f>21000/1024</f>
        <v>20.5078125</v>
      </c>
      <c r="M25" s="122"/>
      <c r="N25" s="123"/>
    </row>
    <row r="26" spans="1:14">
      <c r="A26" s="23">
        <v>1</v>
      </c>
      <c r="B26" s="23">
        <v>1</v>
      </c>
      <c r="C26" s="25">
        <f t="shared" si="8"/>
        <v>65</v>
      </c>
      <c r="D26" s="23">
        <v>7.29</v>
      </c>
      <c r="E26" s="24">
        <f>17880/1024</f>
        <v>17.4609375</v>
      </c>
      <c r="F26" s="119"/>
      <c r="H26" s="23">
        <v>1</v>
      </c>
      <c r="I26" s="23">
        <v>1</v>
      </c>
      <c r="J26" s="25">
        <f t="shared" si="9"/>
        <v>65</v>
      </c>
      <c r="K26" s="23">
        <v>109.61</v>
      </c>
      <c r="L26" s="24">
        <f>17880/1024</f>
        <v>17.4609375</v>
      </c>
      <c r="M26" s="124"/>
      <c r="N26" s="125"/>
    </row>
    <row r="27" spans="1:14">
      <c r="A27" s="1" t="s">
        <v>107</v>
      </c>
      <c r="E27" s="2">
        <f>E26/E6</f>
        <v>1.9751318963917391E-2</v>
      </c>
    </row>
    <row r="28" spans="1:14">
      <c r="A28" s="1" t="s">
        <v>108</v>
      </c>
      <c r="B28" s="1" t="s">
        <v>127</v>
      </c>
    </row>
    <row r="29" spans="1:14">
      <c r="A29" s="1" t="s">
        <v>128</v>
      </c>
    </row>
  </sheetData>
  <mergeCells count="3">
    <mergeCell ref="F5:F17"/>
    <mergeCell ref="M5:N26"/>
    <mergeCell ref="F18:F26"/>
  </mergeCells>
  <phoneticPr fontId="3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5:AB124"/>
  <sheetViews>
    <sheetView workbookViewId="0"/>
  </sheetViews>
  <sheetFormatPr defaultColWidth="12.5703125" defaultRowHeight="15.75" customHeight="1"/>
  <cols>
    <col min="2" max="2" width="15.42578125" customWidth="1"/>
    <col min="3" max="3" width="16.42578125" customWidth="1"/>
    <col min="4" max="4" width="15.85546875" customWidth="1"/>
    <col min="10" max="10" width="16.28515625" customWidth="1"/>
  </cols>
  <sheetData>
    <row r="5" spans="1:7" ht="15.75" customHeight="1">
      <c r="A5" s="106"/>
      <c r="B5" s="106"/>
      <c r="C5" s="106"/>
      <c r="D5" s="106"/>
    </row>
    <row r="6" spans="1:7" ht="15.75" customHeight="1">
      <c r="A6" s="106"/>
      <c r="B6" s="106"/>
      <c r="C6" s="106"/>
      <c r="D6" s="106"/>
    </row>
    <row r="7" spans="1:7">
      <c r="A7" s="9"/>
      <c r="B7" s="114" t="s">
        <v>129</v>
      </c>
      <c r="C7" s="126"/>
      <c r="D7" s="113"/>
      <c r="F7" s="127"/>
      <c r="G7" s="106"/>
    </row>
    <row r="8" spans="1:7">
      <c r="A8" s="9"/>
      <c r="B8" s="115" t="s">
        <v>130</v>
      </c>
      <c r="C8" s="126"/>
      <c r="D8" s="113"/>
      <c r="F8" s="109" t="s">
        <v>131</v>
      </c>
      <c r="G8" s="106"/>
    </row>
    <row r="9" spans="1:7">
      <c r="A9" s="26" t="s">
        <v>18</v>
      </c>
      <c r="B9" s="27" t="s">
        <v>132</v>
      </c>
      <c r="C9" s="27" t="s">
        <v>133</v>
      </c>
      <c r="D9" s="27" t="s">
        <v>134</v>
      </c>
      <c r="F9" s="1" t="s">
        <v>135</v>
      </c>
      <c r="G9" s="1" t="s">
        <v>136</v>
      </c>
    </row>
    <row r="10" spans="1:7">
      <c r="A10" s="28">
        <v>1</v>
      </c>
      <c r="B10" s="29">
        <v>4.5199999999999996</v>
      </c>
      <c r="C10" s="29">
        <v>1.87</v>
      </c>
      <c r="D10" s="28">
        <f t="shared" ref="D10:D18" si="0">B10/C10</f>
        <v>2.4171122994652401</v>
      </c>
      <c r="F10" s="1" t="s">
        <v>137</v>
      </c>
      <c r="G10" s="1" t="s">
        <v>138</v>
      </c>
    </row>
    <row r="11" spans="1:7">
      <c r="A11" s="28">
        <v>3</v>
      </c>
      <c r="B11" s="29">
        <v>4.45</v>
      </c>
      <c r="C11" s="29">
        <v>1.9</v>
      </c>
      <c r="D11" s="28">
        <f t="shared" si="0"/>
        <v>2.3421052631578951</v>
      </c>
    </row>
    <row r="12" spans="1:7">
      <c r="A12" s="28">
        <v>6</v>
      </c>
      <c r="B12" s="29">
        <v>4.5599999999999996</v>
      </c>
      <c r="C12" s="29">
        <v>1.94</v>
      </c>
      <c r="D12" s="28">
        <f t="shared" si="0"/>
        <v>2.3505154639175254</v>
      </c>
      <c r="F12" s="108" t="s">
        <v>139</v>
      </c>
      <c r="G12" s="106"/>
    </row>
    <row r="13" spans="1:7">
      <c r="A13" s="28">
        <v>12</v>
      </c>
      <c r="B13" s="29">
        <v>5.26</v>
      </c>
      <c r="C13" s="29">
        <v>1.98</v>
      </c>
      <c r="D13" s="28">
        <f t="shared" si="0"/>
        <v>2.6565656565656566</v>
      </c>
      <c r="F13" s="1" t="s">
        <v>140</v>
      </c>
      <c r="G13" s="1" t="s">
        <v>141</v>
      </c>
    </row>
    <row r="14" spans="1:7">
      <c r="A14" s="28">
        <v>24</v>
      </c>
      <c r="B14" s="29">
        <v>5.43</v>
      </c>
      <c r="C14" s="29">
        <v>2.38</v>
      </c>
      <c r="D14" s="28">
        <f t="shared" si="0"/>
        <v>2.2815126050420167</v>
      </c>
    </row>
    <row r="15" spans="1:7">
      <c r="A15" s="26">
        <v>48</v>
      </c>
      <c r="B15" s="27">
        <v>7.81</v>
      </c>
      <c r="C15" s="27">
        <v>3.37</v>
      </c>
      <c r="D15" s="26">
        <f t="shared" si="0"/>
        <v>2.3175074183976259</v>
      </c>
    </row>
    <row r="16" spans="1:7">
      <c r="A16" s="26">
        <v>96</v>
      </c>
      <c r="B16" s="27">
        <v>15.57</v>
      </c>
      <c r="C16" s="27">
        <v>5.93</v>
      </c>
      <c r="D16" s="26">
        <f t="shared" si="0"/>
        <v>2.6256323777403039</v>
      </c>
    </row>
    <row r="17" spans="1:28">
      <c r="A17" s="26">
        <v>192</v>
      </c>
      <c r="B17" s="27">
        <v>13.2</v>
      </c>
      <c r="C17" s="27">
        <v>15.24</v>
      </c>
      <c r="D17" s="26">
        <f t="shared" si="0"/>
        <v>0.86614173228346447</v>
      </c>
    </row>
    <row r="18" spans="1:28">
      <c r="A18" s="26">
        <v>384</v>
      </c>
      <c r="B18" s="27">
        <v>62.44</v>
      </c>
      <c r="C18" s="27">
        <v>52.26</v>
      </c>
      <c r="D18" s="26">
        <f t="shared" si="0"/>
        <v>1.1947952544967471</v>
      </c>
    </row>
    <row r="22" spans="1:28">
      <c r="A22" s="129" t="s">
        <v>142</v>
      </c>
      <c r="B22" s="106"/>
      <c r="C22" s="106"/>
      <c r="D22" s="106"/>
      <c r="E22" s="106"/>
      <c r="F22" s="106"/>
      <c r="G22" s="106"/>
      <c r="H22" s="106"/>
      <c r="M22" s="15"/>
      <c r="N22" s="15"/>
      <c r="O22" s="107" t="s">
        <v>143</v>
      </c>
      <c r="P22" s="106"/>
      <c r="Q22" s="106"/>
      <c r="R22" s="106"/>
      <c r="S22" s="106"/>
      <c r="T22" s="106"/>
    </row>
    <row r="23" spans="1:28">
      <c r="A23" s="106"/>
      <c r="B23" s="106"/>
      <c r="C23" s="106"/>
      <c r="D23" s="106"/>
      <c r="E23" s="106"/>
      <c r="F23" s="106"/>
      <c r="G23" s="106"/>
      <c r="H23" s="106"/>
      <c r="I23" s="15"/>
      <c r="J23" s="15"/>
      <c r="K23" s="15"/>
      <c r="L23" s="15"/>
      <c r="M23" s="15"/>
      <c r="N23" s="15"/>
      <c r="O23" s="106"/>
      <c r="P23" s="106"/>
      <c r="Q23" s="106"/>
      <c r="R23" s="106"/>
      <c r="S23" s="106"/>
      <c r="T23" s="106"/>
    </row>
    <row r="24" spans="1:28">
      <c r="A24" s="108" t="s">
        <v>144</v>
      </c>
      <c r="B24" s="106"/>
      <c r="C24" s="106"/>
      <c r="D24" s="106"/>
      <c r="E24" s="106"/>
      <c r="F24" s="106"/>
      <c r="G24" s="106"/>
      <c r="I24" s="15"/>
      <c r="J24" s="15"/>
      <c r="K24" s="15"/>
      <c r="L24" s="15"/>
      <c r="M24" s="15"/>
      <c r="N24" s="15"/>
    </row>
    <row r="25" spans="1:28">
      <c r="A25" s="9" t="s">
        <v>18</v>
      </c>
      <c r="B25" s="1" t="s">
        <v>135</v>
      </c>
      <c r="C25" s="8" t="s">
        <v>145</v>
      </c>
      <c r="D25" s="1" t="s">
        <v>146</v>
      </c>
      <c r="E25" s="1" t="s">
        <v>147</v>
      </c>
      <c r="F25" s="1" t="s">
        <v>148</v>
      </c>
      <c r="G25" s="1" t="s">
        <v>149</v>
      </c>
      <c r="I25" s="8" t="s">
        <v>145</v>
      </c>
      <c r="J25" s="1" t="s">
        <v>146</v>
      </c>
      <c r="K25" s="1" t="s">
        <v>147</v>
      </c>
      <c r="L25" s="1" t="s">
        <v>148</v>
      </c>
      <c r="M25" s="1" t="s">
        <v>149</v>
      </c>
      <c r="N25" s="1" t="s">
        <v>150</v>
      </c>
      <c r="O25" s="9" t="s">
        <v>18</v>
      </c>
      <c r="P25" s="8" t="s">
        <v>151</v>
      </c>
      <c r="Q25" s="1" t="s">
        <v>152</v>
      </c>
      <c r="R25" s="1" t="s">
        <v>147</v>
      </c>
      <c r="S25" s="1" t="s">
        <v>153</v>
      </c>
      <c r="T25" s="1" t="s">
        <v>154</v>
      </c>
      <c r="U25" s="1" t="s">
        <v>150</v>
      </c>
      <c r="W25" s="24" t="s">
        <v>18</v>
      </c>
      <c r="X25" s="23" t="s">
        <v>151</v>
      </c>
      <c r="Y25" s="23" t="s">
        <v>152</v>
      </c>
      <c r="Z25" s="23" t="s">
        <v>153</v>
      </c>
      <c r="AA25" s="23" t="s">
        <v>154</v>
      </c>
      <c r="AB25" s="23" t="s">
        <v>155</v>
      </c>
    </row>
    <row r="26" spans="1:28">
      <c r="A26" s="9">
        <v>1</v>
      </c>
      <c r="B26" s="8">
        <v>4.5999999999999996</v>
      </c>
      <c r="C26" s="8">
        <v>4.0199999999999996</v>
      </c>
      <c r="D26" s="1">
        <v>2.0699999999999998</v>
      </c>
      <c r="E26" s="1">
        <v>1.96</v>
      </c>
      <c r="F26" s="1">
        <v>1.04</v>
      </c>
      <c r="G26" s="1">
        <v>0.12</v>
      </c>
      <c r="I26" s="2">
        <f t="shared" ref="I26:I34" si="1">$B26-C26</f>
        <v>0.58000000000000007</v>
      </c>
      <c r="J26" s="2">
        <f t="shared" ref="J26:M26" si="2">C26-D26</f>
        <v>1.9499999999999997</v>
      </c>
      <c r="K26" s="2">
        <f t="shared" si="2"/>
        <v>0.10999999999999988</v>
      </c>
      <c r="L26" s="2">
        <f t="shared" si="2"/>
        <v>0.91999999999999993</v>
      </c>
      <c r="M26" s="2">
        <f t="shared" si="2"/>
        <v>0.92</v>
      </c>
      <c r="N26" s="2">
        <f t="shared" ref="N26:N34" si="3">B26- SUM(I26:M26)</f>
        <v>0.12000000000000011</v>
      </c>
      <c r="O26" s="9">
        <v>1</v>
      </c>
      <c r="P26" s="2">
        <f t="shared" ref="P26:U26" si="4">I26/$B26</f>
        <v>0.12608695652173915</v>
      </c>
      <c r="Q26" s="2">
        <f t="shared" si="4"/>
        <v>0.42391304347826086</v>
      </c>
      <c r="R26" s="2">
        <f t="shared" si="4"/>
        <v>2.3913043478260846E-2</v>
      </c>
      <c r="S26" s="2">
        <f t="shared" si="4"/>
        <v>0.2</v>
      </c>
      <c r="T26" s="2">
        <f t="shared" si="4"/>
        <v>0.2</v>
      </c>
      <c r="U26" s="2">
        <f t="shared" si="4"/>
        <v>2.6086956521739157E-2</v>
      </c>
      <c r="W26" s="24">
        <v>1</v>
      </c>
      <c r="X26" s="24">
        <v>0.12608695652173915</v>
      </c>
      <c r="Y26" s="24">
        <v>0.44782608695652171</v>
      </c>
      <c r="Z26" s="24">
        <v>0.2</v>
      </c>
      <c r="AA26" s="24">
        <v>0.2</v>
      </c>
      <c r="AB26" s="24">
        <v>2.6086956521739157E-2</v>
      </c>
    </row>
    <row r="27" spans="1:28">
      <c r="A27" s="9">
        <v>3</v>
      </c>
      <c r="B27" s="8">
        <v>4.74</v>
      </c>
      <c r="C27" s="8">
        <v>4.03</v>
      </c>
      <c r="D27" s="1">
        <v>2.08</v>
      </c>
      <c r="E27" s="1">
        <v>2.0699999999999998</v>
      </c>
      <c r="F27" s="1">
        <v>1.04</v>
      </c>
      <c r="G27" s="1">
        <v>0.14000000000000001</v>
      </c>
      <c r="I27" s="2">
        <f t="shared" si="1"/>
        <v>0.71</v>
      </c>
      <c r="J27" s="2">
        <f t="shared" ref="J27:M27" si="5">C27-D27</f>
        <v>1.9500000000000002</v>
      </c>
      <c r="K27" s="2">
        <f t="shared" si="5"/>
        <v>1.0000000000000231E-2</v>
      </c>
      <c r="L27" s="2">
        <f t="shared" si="5"/>
        <v>1.0299999999999998</v>
      </c>
      <c r="M27" s="2">
        <f t="shared" si="5"/>
        <v>0.9</v>
      </c>
      <c r="N27" s="2">
        <f t="shared" si="3"/>
        <v>0.13999999999999968</v>
      </c>
      <c r="O27" s="9">
        <v>3</v>
      </c>
      <c r="P27" s="2">
        <f t="shared" ref="P27:U27" si="6">I27/$B27</f>
        <v>0.14978902953586495</v>
      </c>
      <c r="Q27" s="2">
        <f t="shared" si="6"/>
        <v>0.41139240506329117</v>
      </c>
      <c r="R27" s="2">
        <f t="shared" si="6"/>
        <v>2.1097046413502598E-3</v>
      </c>
      <c r="S27" s="2">
        <f t="shared" si="6"/>
        <v>0.21729957805907169</v>
      </c>
      <c r="T27" s="2">
        <f t="shared" si="6"/>
        <v>0.18987341772151897</v>
      </c>
      <c r="U27" s="2">
        <f t="shared" si="6"/>
        <v>2.9535864978902884E-2</v>
      </c>
      <c r="W27" s="24">
        <v>3</v>
      </c>
      <c r="X27" s="24">
        <v>0.14978902953586495</v>
      </c>
      <c r="Y27" s="24">
        <v>0.41350210970464141</v>
      </c>
      <c r="Z27" s="24">
        <v>0.21729957805907169</v>
      </c>
      <c r="AA27" s="24">
        <v>0.18987341772151897</v>
      </c>
      <c r="AB27" s="24">
        <v>2.9535864978902884E-2</v>
      </c>
    </row>
    <row r="28" spans="1:28">
      <c r="A28" s="9">
        <v>6</v>
      </c>
      <c r="B28" s="8">
        <v>4.8600000000000003</v>
      </c>
      <c r="C28" s="8">
        <v>4.04</v>
      </c>
      <c r="D28" s="1">
        <v>2.16</v>
      </c>
      <c r="E28" s="1">
        <v>2.06</v>
      </c>
      <c r="F28" s="1">
        <v>1.04</v>
      </c>
      <c r="G28" s="1">
        <v>0.16</v>
      </c>
      <c r="I28" s="2">
        <f t="shared" si="1"/>
        <v>0.82000000000000028</v>
      </c>
      <c r="J28" s="2">
        <f t="shared" ref="J28:M28" si="7">C28-D28</f>
        <v>1.88</v>
      </c>
      <c r="K28" s="2">
        <f t="shared" si="7"/>
        <v>0.10000000000000009</v>
      </c>
      <c r="L28" s="2">
        <f t="shared" si="7"/>
        <v>1.02</v>
      </c>
      <c r="M28" s="2">
        <f t="shared" si="7"/>
        <v>0.88</v>
      </c>
      <c r="N28" s="2">
        <f t="shared" si="3"/>
        <v>0.16000000000000014</v>
      </c>
      <c r="O28" s="9">
        <v>6</v>
      </c>
      <c r="P28" s="2">
        <f t="shared" ref="P28:U28" si="8">I28/$B28</f>
        <v>0.16872427983539098</v>
      </c>
      <c r="Q28" s="2">
        <f t="shared" si="8"/>
        <v>0.38683127572016457</v>
      </c>
      <c r="R28" s="2">
        <f t="shared" si="8"/>
        <v>2.0576131687242816E-2</v>
      </c>
      <c r="S28" s="2">
        <f t="shared" si="8"/>
        <v>0.20987654320987653</v>
      </c>
      <c r="T28" s="2">
        <f t="shared" si="8"/>
        <v>0.18106995884773661</v>
      </c>
      <c r="U28" s="2">
        <f t="shared" si="8"/>
        <v>3.2921810699588501E-2</v>
      </c>
      <c r="W28" s="24">
        <v>6</v>
      </c>
      <c r="X28" s="24">
        <v>0.16872427983539098</v>
      </c>
      <c r="Y28" s="24">
        <v>0.40740740740740738</v>
      </c>
      <c r="Z28" s="24">
        <v>0.20987654320987653</v>
      </c>
      <c r="AA28" s="24">
        <v>0.18106995884773661</v>
      </c>
      <c r="AB28" s="24">
        <v>3.2921810699588501E-2</v>
      </c>
    </row>
    <row r="29" spans="1:28">
      <c r="A29" s="9">
        <v>12</v>
      </c>
      <c r="B29" s="8">
        <v>5.98</v>
      </c>
      <c r="C29" s="8">
        <v>4.12</v>
      </c>
      <c r="D29" s="1">
        <v>2.67</v>
      </c>
      <c r="E29" s="1">
        <v>2.77</v>
      </c>
      <c r="F29" s="1">
        <v>1.05</v>
      </c>
      <c r="G29" s="1">
        <v>0.26</v>
      </c>
      <c r="I29" s="2">
        <f t="shared" si="1"/>
        <v>1.8600000000000003</v>
      </c>
      <c r="J29" s="2">
        <f t="shared" ref="J29:M29" si="9">C29-D29</f>
        <v>1.4500000000000002</v>
      </c>
      <c r="K29" s="2">
        <f t="shared" si="9"/>
        <v>-0.10000000000000009</v>
      </c>
      <c r="L29" s="2">
        <f t="shared" si="9"/>
        <v>1.72</v>
      </c>
      <c r="M29" s="2">
        <f t="shared" si="9"/>
        <v>0.79</v>
      </c>
      <c r="N29" s="2">
        <f t="shared" si="3"/>
        <v>0.25999999999999979</v>
      </c>
      <c r="O29" s="9">
        <v>12</v>
      </c>
      <c r="P29" s="2">
        <f t="shared" ref="P29:U29" si="10">I29/$B29</f>
        <v>0.31103678929765888</v>
      </c>
      <c r="Q29" s="2">
        <f t="shared" si="10"/>
        <v>0.24247491638795987</v>
      </c>
      <c r="R29" s="2">
        <f t="shared" si="10"/>
        <v>-1.6722408026755866E-2</v>
      </c>
      <c r="S29" s="2">
        <f t="shared" si="10"/>
        <v>0.28762541806020064</v>
      </c>
      <c r="T29" s="2">
        <f t="shared" si="10"/>
        <v>0.13210702341137123</v>
      </c>
      <c r="U29" s="2">
        <f t="shared" si="10"/>
        <v>4.3478260869565181E-2</v>
      </c>
      <c r="W29" s="24">
        <v>12</v>
      </c>
      <c r="X29" s="24">
        <v>0.31103678929765888</v>
      </c>
      <c r="Y29" s="24">
        <v>0.225752508361204</v>
      </c>
      <c r="Z29" s="24">
        <v>0.28762541806020064</v>
      </c>
      <c r="AA29" s="24">
        <v>0.13210702341137123</v>
      </c>
      <c r="AB29" s="24">
        <v>4.3478260869565181E-2</v>
      </c>
    </row>
    <row r="30" spans="1:28">
      <c r="A30" s="9">
        <v>24</v>
      </c>
      <c r="B30" s="8">
        <v>7.54</v>
      </c>
      <c r="C30" s="8">
        <v>5.71</v>
      </c>
      <c r="D30" s="1">
        <v>5</v>
      </c>
      <c r="E30" s="1">
        <v>4.66</v>
      </c>
      <c r="F30" s="1">
        <v>1.1000000000000001</v>
      </c>
      <c r="G30" s="1">
        <v>0.76</v>
      </c>
      <c r="I30" s="2">
        <f t="shared" si="1"/>
        <v>1.83</v>
      </c>
      <c r="J30" s="2">
        <f t="shared" ref="J30:M30" si="11">C30-D30</f>
        <v>0.71</v>
      </c>
      <c r="K30" s="2">
        <f t="shared" si="11"/>
        <v>0.33999999999999986</v>
      </c>
      <c r="L30" s="2">
        <f t="shared" si="11"/>
        <v>3.56</v>
      </c>
      <c r="M30" s="2">
        <f t="shared" si="11"/>
        <v>0.34000000000000008</v>
      </c>
      <c r="N30" s="2">
        <f t="shared" si="3"/>
        <v>0.76000000000000068</v>
      </c>
      <c r="O30" s="9">
        <v>24</v>
      </c>
      <c r="P30" s="2">
        <f t="shared" ref="P30:U30" si="12">I30/$B30</f>
        <v>0.2427055702917772</v>
      </c>
      <c r="Q30" s="2">
        <f t="shared" si="12"/>
        <v>9.4164456233421748E-2</v>
      </c>
      <c r="R30" s="2">
        <f t="shared" si="12"/>
        <v>4.5092838196286456E-2</v>
      </c>
      <c r="S30" s="2">
        <f t="shared" si="12"/>
        <v>0.47214854111405835</v>
      </c>
      <c r="T30" s="2">
        <f t="shared" si="12"/>
        <v>4.5092838196286483E-2</v>
      </c>
      <c r="U30" s="2">
        <f t="shared" si="12"/>
        <v>0.10079575596816985</v>
      </c>
      <c r="W30" s="24">
        <v>24</v>
      </c>
      <c r="X30" s="24">
        <v>0.2427055702917772</v>
      </c>
      <c r="Y30" s="24">
        <v>0.13925729442970819</v>
      </c>
      <c r="Z30" s="24">
        <v>0.47214854111405835</v>
      </c>
      <c r="AA30" s="24">
        <v>4.5092838196286483E-2</v>
      </c>
      <c r="AB30" s="24">
        <v>0.10079575596816985</v>
      </c>
    </row>
    <row r="31" spans="1:28">
      <c r="A31" s="9">
        <v>48</v>
      </c>
      <c r="B31" s="8">
        <v>9.61</v>
      </c>
      <c r="C31" s="8">
        <v>9.06</v>
      </c>
      <c r="D31" s="1">
        <v>8.82</v>
      </c>
      <c r="E31" s="1">
        <v>10.01</v>
      </c>
      <c r="F31" s="1">
        <v>1.8</v>
      </c>
      <c r="G31" s="1">
        <v>2.0699999999999998</v>
      </c>
      <c r="I31" s="2">
        <f t="shared" si="1"/>
        <v>0.54999999999999893</v>
      </c>
      <c r="J31" s="2">
        <f t="shared" ref="J31:M31" si="13">C31-D31</f>
        <v>0.24000000000000021</v>
      </c>
      <c r="K31" s="2">
        <f t="shared" si="13"/>
        <v>-1.1899999999999995</v>
      </c>
      <c r="L31" s="2">
        <f t="shared" si="13"/>
        <v>8.2099999999999991</v>
      </c>
      <c r="M31" s="2">
        <f t="shared" si="13"/>
        <v>-0.2699999999999998</v>
      </c>
      <c r="N31" s="2">
        <f t="shared" si="3"/>
        <v>2.0700000000000003</v>
      </c>
      <c r="O31" s="9">
        <v>48</v>
      </c>
      <c r="P31" s="2">
        <f t="shared" ref="P31:U31" si="14">I31/$B31</f>
        <v>5.7232049947970758E-2</v>
      </c>
      <c r="Q31" s="2">
        <f t="shared" si="14"/>
        <v>2.4973985431841855E-2</v>
      </c>
      <c r="R31" s="2">
        <f t="shared" si="14"/>
        <v>-0.12382934443288236</v>
      </c>
      <c r="S31" s="2">
        <f t="shared" si="14"/>
        <v>0.85431841831425592</v>
      </c>
      <c r="T31" s="2">
        <f t="shared" si="14"/>
        <v>-2.809573361082204E-2</v>
      </c>
      <c r="U31" s="2">
        <f t="shared" si="14"/>
        <v>0.21540062434963583</v>
      </c>
      <c r="W31" s="24">
        <v>48</v>
      </c>
      <c r="X31" s="24">
        <v>5.7232049947970758E-2</v>
      </c>
      <c r="Y31" s="24">
        <v>-9.8855359001040505E-2</v>
      </c>
      <c r="Z31" s="24">
        <v>0.85431841831425592</v>
      </c>
      <c r="AA31" s="24">
        <v>-2.809573361082204E-2</v>
      </c>
      <c r="AB31" s="24">
        <v>0.21540062434963583</v>
      </c>
    </row>
    <row r="32" spans="1:28">
      <c r="A32" s="9">
        <v>96</v>
      </c>
      <c r="B32" s="8">
        <v>19.48</v>
      </c>
      <c r="C32" s="8">
        <v>17.850000000000001</v>
      </c>
      <c r="D32" s="1">
        <v>20.37</v>
      </c>
      <c r="E32" s="1">
        <v>18.39</v>
      </c>
      <c r="F32" s="1">
        <v>5.68</v>
      </c>
      <c r="G32" s="1">
        <v>5.94</v>
      </c>
      <c r="I32" s="2">
        <f t="shared" si="1"/>
        <v>1.629999999999999</v>
      </c>
      <c r="J32" s="2">
        <f t="shared" ref="J32:M32" si="15">C32-D32</f>
        <v>-2.5199999999999996</v>
      </c>
      <c r="K32" s="2">
        <f t="shared" si="15"/>
        <v>1.9800000000000004</v>
      </c>
      <c r="L32" s="2">
        <f t="shared" si="15"/>
        <v>12.71</v>
      </c>
      <c r="M32" s="2">
        <f t="shared" si="15"/>
        <v>-0.26000000000000068</v>
      </c>
      <c r="N32" s="2">
        <f t="shared" si="3"/>
        <v>5.9400000000000013</v>
      </c>
      <c r="O32" s="9">
        <v>96</v>
      </c>
      <c r="P32" s="2">
        <f t="shared" ref="P32:U32" si="16">I32/$B32</f>
        <v>8.3675564681724796E-2</v>
      </c>
      <c r="Q32" s="2">
        <f t="shared" si="16"/>
        <v>-0.12936344969199176</v>
      </c>
      <c r="R32" s="2">
        <f t="shared" si="16"/>
        <v>0.10164271047227928</v>
      </c>
      <c r="S32" s="2">
        <f t="shared" si="16"/>
        <v>0.65246406570841897</v>
      </c>
      <c r="T32" s="2">
        <f t="shared" si="16"/>
        <v>-1.3347022587269029E-2</v>
      </c>
      <c r="U32" s="2">
        <f t="shared" si="16"/>
        <v>0.30492813141683783</v>
      </c>
      <c r="W32" s="24">
        <v>96</v>
      </c>
      <c r="X32" s="24">
        <v>8.3675564681724796E-2</v>
      </c>
      <c r="Y32" s="24">
        <v>-2.7720739219712479E-2</v>
      </c>
      <c r="Z32" s="24">
        <v>0.65246406570841897</v>
      </c>
      <c r="AA32" s="24">
        <v>-1.3347022587269029E-2</v>
      </c>
      <c r="AB32" s="24">
        <v>0.30492813141683783</v>
      </c>
    </row>
    <row r="33" spans="1:28">
      <c r="A33" s="9">
        <v>192</v>
      </c>
      <c r="B33" s="8">
        <v>37.46</v>
      </c>
      <c r="C33" s="8">
        <v>34.97</v>
      </c>
      <c r="D33" s="1">
        <v>35.08</v>
      </c>
      <c r="E33" s="1">
        <v>36.14</v>
      </c>
      <c r="F33" s="1">
        <v>15.07</v>
      </c>
      <c r="G33" s="1">
        <v>15.22</v>
      </c>
      <c r="I33" s="2">
        <f t="shared" si="1"/>
        <v>2.490000000000002</v>
      </c>
      <c r="J33" s="2">
        <f t="shared" ref="J33:M33" si="17">C33-D33</f>
        <v>-0.10999999999999943</v>
      </c>
      <c r="K33" s="2">
        <f t="shared" si="17"/>
        <v>-1.0600000000000023</v>
      </c>
      <c r="L33" s="2">
        <f t="shared" si="17"/>
        <v>21.07</v>
      </c>
      <c r="M33" s="2">
        <f t="shared" si="17"/>
        <v>-0.15000000000000036</v>
      </c>
      <c r="N33" s="2">
        <f t="shared" si="3"/>
        <v>15.219999999999999</v>
      </c>
      <c r="O33" s="9">
        <v>192</v>
      </c>
      <c r="P33" s="2">
        <f t="shared" ref="P33:U33" si="18">I33/$B33</f>
        <v>6.6470902295782217E-2</v>
      </c>
      <c r="Q33" s="2">
        <f t="shared" si="18"/>
        <v>-2.9364655632674701E-3</v>
      </c>
      <c r="R33" s="2">
        <f t="shared" si="18"/>
        <v>-2.8296849973304918E-2</v>
      </c>
      <c r="S33" s="2">
        <f t="shared" si="18"/>
        <v>0.56246663107314465</v>
      </c>
      <c r="T33" s="2">
        <f t="shared" si="18"/>
        <v>-4.0042712226374894E-3</v>
      </c>
      <c r="U33" s="2">
        <f t="shared" si="18"/>
        <v>0.40630005339028291</v>
      </c>
      <c r="W33" s="24">
        <v>192</v>
      </c>
      <c r="X33" s="24">
        <v>6.6470902295782217E-2</v>
      </c>
      <c r="Y33" s="24">
        <v>-3.1233315536572388E-2</v>
      </c>
      <c r="Z33" s="24">
        <v>0.56246663107314465</v>
      </c>
      <c r="AA33" s="24">
        <v>-4.0042712226374894E-3</v>
      </c>
      <c r="AB33" s="24">
        <v>0.40630005339028291</v>
      </c>
    </row>
    <row r="34" spans="1:28">
      <c r="A34" s="9">
        <v>384</v>
      </c>
      <c r="B34" s="8">
        <v>73.8</v>
      </c>
      <c r="C34" s="8">
        <v>69.83</v>
      </c>
      <c r="D34" s="1">
        <v>69.36</v>
      </c>
      <c r="E34" s="1">
        <v>64.319999999999993</v>
      </c>
      <c r="F34" s="1">
        <v>52.75</v>
      </c>
      <c r="G34" s="1">
        <v>54.47</v>
      </c>
      <c r="I34" s="2">
        <f t="shared" si="1"/>
        <v>3.9699999999999989</v>
      </c>
      <c r="J34" s="2">
        <f t="shared" ref="J34:M34" si="19">C34-D34</f>
        <v>0.46999999999999886</v>
      </c>
      <c r="K34" s="2">
        <f t="shared" si="19"/>
        <v>5.0400000000000063</v>
      </c>
      <c r="L34" s="2">
        <f t="shared" si="19"/>
        <v>11.569999999999993</v>
      </c>
      <c r="M34" s="2">
        <f t="shared" si="19"/>
        <v>-1.7199999999999989</v>
      </c>
      <c r="N34" s="2">
        <f t="shared" si="3"/>
        <v>54.47</v>
      </c>
      <c r="O34" s="9">
        <v>384</v>
      </c>
      <c r="P34" s="2">
        <f t="shared" ref="P34:U34" si="20">I34/$B34</f>
        <v>5.3794037940379388E-2</v>
      </c>
      <c r="Q34" s="2">
        <f t="shared" si="20"/>
        <v>6.3685636856368414E-3</v>
      </c>
      <c r="R34" s="2">
        <f t="shared" si="20"/>
        <v>6.8292682926829357E-2</v>
      </c>
      <c r="S34" s="2">
        <f t="shared" si="20"/>
        <v>0.15677506775067743</v>
      </c>
      <c r="T34" s="2">
        <f t="shared" si="20"/>
        <v>-2.3306233062330609E-2</v>
      </c>
      <c r="U34" s="2">
        <f t="shared" si="20"/>
        <v>0.73807588075880759</v>
      </c>
      <c r="W34" s="24">
        <v>384</v>
      </c>
      <c r="X34" s="24">
        <v>5.3794037940379388E-2</v>
      </c>
      <c r="Y34" s="24">
        <v>7.4661246612466203E-2</v>
      </c>
      <c r="Z34" s="24">
        <v>0.15677506775067743</v>
      </c>
      <c r="AA34" s="24">
        <v>-2.3306233062330609E-2</v>
      </c>
      <c r="AB34" s="24">
        <v>0.73807588075880759</v>
      </c>
    </row>
    <row r="37" spans="1:28">
      <c r="A37" s="9" t="s">
        <v>18</v>
      </c>
      <c r="B37" s="1" t="s">
        <v>136</v>
      </c>
      <c r="C37" s="8" t="s">
        <v>145</v>
      </c>
      <c r="D37" s="1" t="s">
        <v>156</v>
      </c>
      <c r="E37" s="1" t="s">
        <v>157</v>
      </c>
      <c r="I37" s="8" t="s">
        <v>145</v>
      </c>
      <c r="J37" s="1" t="s">
        <v>156</v>
      </c>
      <c r="K37" s="1" t="s">
        <v>157</v>
      </c>
      <c r="L37" s="1" t="s">
        <v>150</v>
      </c>
      <c r="O37" s="9" t="s">
        <v>18</v>
      </c>
      <c r="P37" s="8" t="s">
        <v>151</v>
      </c>
      <c r="Q37" s="1" t="s">
        <v>158</v>
      </c>
      <c r="R37" s="1" t="s">
        <v>159</v>
      </c>
      <c r="S37" s="1" t="s">
        <v>155</v>
      </c>
    </row>
    <row r="38" spans="1:28">
      <c r="A38" s="9">
        <v>1</v>
      </c>
      <c r="B38" s="8">
        <v>1.87</v>
      </c>
      <c r="C38" s="8">
        <v>0.84</v>
      </c>
      <c r="D38" s="1">
        <v>0.19</v>
      </c>
      <c r="E38" s="1">
        <v>0.12</v>
      </c>
      <c r="I38" s="1">
        <f t="shared" ref="I38:K38" si="21">B38-C38</f>
        <v>1.0300000000000002</v>
      </c>
      <c r="J38" s="1">
        <f t="shared" si="21"/>
        <v>0.64999999999999991</v>
      </c>
      <c r="K38" s="1">
        <f t="shared" si="21"/>
        <v>7.0000000000000007E-2</v>
      </c>
      <c r="L38" s="2">
        <f t="shared" ref="L38:L46" si="22">B38-SUM(I38:K38)</f>
        <v>0.11999999999999988</v>
      </c>
      <c r="O38" s="9">
        <v>1</v>
      </c>
      <c r="P38" s="2">
        <f t="shared" ref="P38:P46" si="23">I38/B38</f>
        <v>0.55080213903743325</v>
      </c>
      <c r="Q38" s="2">
        <f t="shared" ref="Q38:Q46" si="24">J38/B38</f>
        <v>0.34759358288770048</v>
      </c>
      <c r="R38" s="2">
        <f t="shared" ref="R38:R46" si="25">K38/B38</f>
        <v>3.7433155080213908E-2</v>
      </c>
      <c r="S38" s="2">
        <f t="shared" ref="S38:S46" si="26">L38/B38</f>
        <v>6.4171122994652344E-2</v>
      </c>
    </row>
    <row r="39" spans="1:28">
      <c r="A39" s="9">
        <v>3</v>
      </c>
      <c r="B39" s="8">
        <v>1.9</v>
      </c>
      <c r="C39" s="8">
        <v>0.9</v>
      </c>
      <c r="D39" s="1">
        <v>0.2</v>
      </c>
      <c r="E39" s="1">
        <v>0.14000000000000001</v>
      </c>
      <c r="I39" s="1">
        <f t="shared" ref="I39:K39" si="27">B39-C39</f>
        <v>0.99999999999999989</v>
      </c>
      <c r="J39" s="1">
        <f t="shared" si="27"/>
        <v>0.7</v>
      </c>
      <c r="K39" s="1">
        <f t="shared" si="27"/>
        <v>0.06</v>
      </c>
      <c r="L39" s="2">
        <f t="shared" si="22"/>
        <v>0.14000000000000012</v>
      </c>
      <c r="O39" s="9">
        <v>3</v>
      </c>
      <c r="P39" s="2">
        <f t="shared" si="23"/>
        <v>0.52631578947368418</v>
      </c>
      <c r="Q39" s="2">
        <f t="shared" si="24"/>
        <v>0.36842105263157893</v>
      </c>
      <c r="R39" s="2">
        <f t="shared" si="25"/>
        <v>3.1578947368421054E-2</v>
      </c>
      <c r="S39" s="2">
        <f t="shared" si="26"/>
        <v>7.3684210526315852E-2</v>
      </c>
    </row>
    <row r="40" spans="1:28">
      <c r="A40" s="9">
        <v>6</v>
      </c>
      <c r="B40" s="8">
        <v>1.94</v>
      </c>
      <c r="C40" s="8">
        <v>0.91</v>
      </c>
      <c r="D40" s="1">
        <v>0.21</v>
      </c>
      <c r="E40" s="1">
        <v>0.15</v>
      </c>
      <c r="I40" s="1">
        <f t="shared" ref="I40:K40" si="28">B40-C40</f>
        <v>1.0299999999999998</v>
      </c>
      <c r="J40" s="1">
        <f t="shared" si="28"/>
        <v>0.70000000000000007</v>
      </c>
      <c r="K40" s="1">
        <f t="shared" si="28"/>
        <v>0.06</v>
      </c>
      <c r="L40" s="2">
        <f t="shared" si="22"/>
        <v>0.14999999999999991</v>
      </c>
      <c r="O40" s="9">
        <v>6</v>
      </c>
      <c r="P40" s="2">
        <f t="shared" si="23"/>
        <v>0.53092783505154628</v>
      </c>
      <c r="Q40" s="2">
        <f t="shared" si="24"/>
        <v>0.36082474226804129</v>
      </c>
      <c r="R40" s="2">
        <f t="shared" si="25"/>
        <v>3.0927835051546393E-2</v>
      </c>
      <c r="S40" s="2">
        <f t="shared" si="26"/>
        <v>7.7319587628865941E-2</v>
      </c>
    </row>
    <row r="41" spans="1:28">
      <c r="A41" s="9">
        <v>12</v>
      </c>
      <c r="B41" s="8">
        <v>1.98</v>
      </c>
      <c r="C41" s="8">
        <v>0.97</v>
      </c>
      <c r="D41" s="1">
        <v>0.26</v>
      </c>
      <c r="E41" s="1">
        <v>0.26</v>
      </c>
      <c r="I41" s="1">
        <f t="shared" ref="I41:K41" si="29">B41-C41</f>
        <v>1.01</v>
      </c>
      <c r="J41" s="1">
        <f t="shared" si="29"/>
        <v>0.71</v>
      </c>
      <c r="K41" s="1">
        <f t="shared" si="29"/>
        <v>0</v>
      </c>
      <c r="L41" s="2">
        <f t="shared" si="22"/>
        <v>0.26</v>
      </c>
      <c r="O41" s="9">
        <v>12</v>
      </c>
      <c r="P41" s="2">
        <f t="shared" si="23"/>
        <v>0.51010101010101006</v>
      </c>
      <c r="Q41" s="2">
        <f t="shared" si="24"/>
        <v>0.35858585858585856</v>
      </c>
      <c r="R41" s="2">
        <f t="shared" si="25"/>
        <v>0</v>
      </c>
      <c r="S41" s="2">
        <f t="shared" si="26"/>
        <v>0.13131313131313133</v>
      </c>
    </row>
    <row r="42" spans="1:28">
      <c r="A42" s="9">
        <v>24</v>
      </c>
      <c r="B42" s="8">
        <v>2.38</v>
      </c>
      <c r="C42" s="8">
        <v>1.38</v>
      </c>
      <c r="D42" s="1">
        <v>0.74</v>
      </c>
      <c r="E42" s="1">
        <v>0.71</v>
      </c>
      <c r="I42" s="1">
        <f t="shared" ref="I42:K42" si="30">B42-C42</f>
        <v>1</v>
      </c>
      <c r="J42" s="1">
        <f t="shared" si="30"/>
        <v>0.6399999999999999</v>
      </c>
      <c r="K42" s="1">
        <f t="shared" si="30"/>
        <v>3.0000000000000027E-2</v>
      </c>
      <c r="L42" s="2">
        <f t="shared" si="22"/>
        <v>0.71</v>
      </c>
      <c r="O42" s="9">
        <v>24</v>
      </c>
      <c r="P42" s="2">
        <f t="shared" si="23"/>
        <v>0.42016806722689076</v>
      </c>
      <c r="Q42" s="2">
        <f t="shared" si="24"/>
        <v>0.26890756302521007</v>
      </c>
      <c r="R42" s="2">
        <f t="shared" si="25"/>
        <v>1.2605042016806735E-2</v>
      </c>
      <c r="S42" s="2">
        <f t="shared" si="26"/>
        <v>0.29831932773109243</v>
      </c>
    </row>
    <row r="43" spans="1:28">
      <c r="A43" s="9">
        <v>48</v>
      </c>
      <c r="B43" s="8">
        <v>3.37</v>
      </c>
      <c r="C43" s="8">
        <v>3.02</v>
      </c>
      <c r="D43" s="1">
        <v>2</v>
      </c>
      <c r="E43" s="1">
        <v>2.1</v>
      </c>
      <c r="I43" s="1">
        <f t="shared" ref="I43:K43" si="31">B43-C43</f>
        <v>0.35000000000000009</v>
      </c>
      <c r="J43" s="1">
        <f t="shared" si="31"/>
        <v>1.02</v>
      </c>
      <c r="K43" s="1">
        <f t="shared" si="31"/>
        <v>-0.10000000000000009</v>
      </c>
      <c r="L43" s="2">
        <f t="shared" si="22"/>
        <v>2.1</v>
      </c>
      <c r="O43" s="9">
        <v>48</v>
      </c>
      <c r="P43" s="2">
        <f t="shared" si="23"/>
        <v>0.10385756676557865</v>
      </c>
      <c r="Q43" s="2">
        <f t="shared" si="24"/>
        <v>0.30267062314540061</v>
      </c>
      <c r="R43" s="2">
        <f t="shared" si="25"/>
        <v>-2.9673590504451064E-2</v>
      </c>
      <c r="S43" s="2">
        <f t="shared" si="26"/>
        <v>0.62314540059347179</v>
      </c>
    </row>
    <row r="44" spans="1:28">
      <c r="A44" s="9">
        <v>96</v>
      </c>
      <c r="B44" s="8">
        <v>5.93</v>
      </c>
      <c r="C44" s="8">
        <v>5.74</v>
      </c>
      <c r="D44" s="1">
        <v>5.81</v>
      </c>
      <c r="E44" s="1">
        <v>5.85</v>
      </c>
      <c r="I44" s="1">
        <f t="shared" ref="I44:K44" si="32">B44-C44</f>
        <v>0.1899999999999995</v>
      </c>
      <c r="J44" s="1">
        <f t="shared" si="32"/>
        <v>-6.9999999999999396E-2</v>
      </c>
      <c r="K44" s="1">
        <f t="shared" si="32"/>
        <v>-4.0000000000000036E-2</v>
      </c>
      <c r="L44" s="2">
        <f t="shared" si="22"/>
        <v>5.85</v>
      </c>
      <c r="O44" s="9">
        <v>96</v>
      </c>
      <c r="P44" s="2">
        <f t="shared" si="23"/>
        <v>3.2040472175379343E-2</v>
      </c>
      <c r="Q44" s="2">
        <f t="shared" si="24"/>
        <v>-1.1804384485666003E-2</v>
      </c>
      <c r="R44" s="2">
        <f t="shared" si="25"/>
        <v>-6.7453625632377806E-3</v>
      </c>
      <c r="S44" s="2">
        <f t="shared" si="26"/>
        <v>0.98650927487352447</v>
      </c>
    </row>
    <row r="45" spans="1:28">
      <c r="A45" s="9">
        <v>192</v>
      </c>
      <c r="B45" s="8">
        <v>15.24</v>
      </c>
      <c r="C45" s="8">
        <v>15.11</v>
      </c>
      <c r="D45" s="1">
        <v>15.05</v>
      </c>
      <c r="E45" s="1">
        <v>15.03</v>
      </c>
      <c r="I45" s="1">
        <f t="shared" ref="I45:K45" si="33">B45-C45</f>
        <v>0.13000000000000078</v>
      </c>
      <c r="J45" s="1">
        <f t="shared" si="33"/>
        <v>5.9999999999998721E-2</v>
      </c>
      <c r="K45" s="1">
        <f t="shared" si="33"/>
        <v>2.000000000000135E-2</v>
      </c>
      <c r="L45" s="2">
        <f t="shared" si="22"/>
        <v>15.03</v>
      </c>
      <c r="O45" s="9">
        <v>192</v>
      </c>
      <c r="P45" s="2">
        <f t="shared" si="23"/>
        <v>8.5301837270341727E-3</v>
      </c>
      <c r="Q45" s="2">
        <f t="shared" si="24"/>
        <v>3.9370078740156638E-3</v>
      </c>
      <c r="R45" s="2">
        <f t="shared" si="25"/>
        <v>1.312335958005338E-3</v>
      </c>
      <c r="S45" s="2">
        <f t="shared" si="26"/>
        <v>0.9862204724409448</v>
      </c>
    </row>
    <row r="46" spans="1:28">
      <c r="A46" s="9">
        <v>384</v>
      </c>
      <c r="B46" s="8">
        <v>52.26</v>
      </c>
      <c r="C46" s="8">
        <v>53.42</v>
      </c>
      <c r="D46" s="1">
        <v>53.5</v>
      </c>
      <c r="E46" s="1">
        <v>53.98</v>
      </c>
      <c r="I46" s="1">
        <f t="shared" ref="I46:K46" si="34">B46-C46</f>
        <v>-1.1600000000000037</v>
      </c>
      <c r="J46" s="1">
        <f t="shared" si="34"/>
        <v>-7.9999999999998295E-2</v>
      </c>
      <c r="K46" s="1">
        <f t="shared" si="34"/>
        <v>-0.47999999999999687</v>
      </c>
      <c r="L46" s="2">
        <f t="shared" si="22"/>
        <v>53.98</v>
      </c>
      <c r="O46" s="9">
        <v>384</v>
      </c>
      <c r="P46" s="2">
        <f t="shared" si="23"/>
        <v>-2.2196708763873016E-2</v>
      </c>
      <c r="Q46" s="2">
        <f t="shared" si="24"/>
        <v>-1.5308075009567222E-3</v>
      </c>
      <c r="R46" s="2">
        <f t="shared" si="25"/>
        <v>-9.1848450057404694E-3</v>
      </c>
      <c r="S46" s="2">
        <f t="shared" si="26"/>
        <v>1.0329123612705702</v>
      </c>
    </row>
    <row r="49" spans="1:19">
      <c r="A49" s="129" t="s">
        <v>142</v>
      </c>
      <c r="B49" s="106"/>
      <c r="C49" s="106"/>
      <c r="D49" s="106"/>
      <c r="E49" s="106"/>
      <c r="F49" s="106"/>
      <c r="G49" s="106"/>
      <c r="H49" s="106"/>
    </row>
    <row r="50" spans="1:19" ht="15.75" customHeight="1">
      <c r="A50" s="106"/>
      <c r="B50" s="106"/>
      <c r="C50" s="106"/>
      <c r="D50" s="106"/>
      <c r="E50" s="106"/>
      <c r="F50" s="106"/>
      <c r="G50" s="106"/>
      <c r="H50" s="106"/>
    </row>
    <row r="51" spans="1:19">
      <c r="A51" s="108" t="s">
        <v>160</v>
      </c>
      <c r="B51" s="106"/>
      <c r="C51" s="106"/>
      <c r="D51" s="106"/>
      <c r="E51" s="106"/>
      <c r="F51" s="106"/>
      <c r="G51" s="106"/>
    </row>
    <row r="52" spans="1:19">
      <c r="A52" s="9" t="s">
        <v>18</v>
      </c>
      <c r="B52" s="1" t="s">
        <v>135</v>
      </c>
      <c r="C52" s="8" t="s">
        <v>145</v>
      </c>
      <c r="D52" s="1" t="s">
        <v>146</v>
      </c>
      <c r="E52" s="1" t="s">
        <v>148</v>
      </c>
      <c r="F52" s="1" t="s">
        <v>149</v>
      </c>
      <c r="I52" s="8" t="s">
        <v>145</v>
      </c>
      <c r="J52" s="1" t="s">
        <v>146</v>
      </c>
      <c r="K52" s="1" t="s">
        <v>148</v>
      </c>
      <c r="L52" s="1" t="s">
        <v>149</v>
      </c>
      <c r="M52" s="1" t="s">
        <v>150</v>
      </c>
      <c r="O52" s="8" t="s">
        <v>145</v>
      </c>
      <c r="P52" s="1" t="s">
        <v>146</v>
      </c>
      <c r="Q52" s="1" t="s">
        <v>148</v>
      </c>
      <c r="R52" s="1" t="s">
        <v>149</v>
      </c>
      <c r="S52" s="1" t="s">
        <v>150</v>
      </c>
    </row>
    <row r="53" spans="1:19">
      <c r="A53" s="9">
        <v>1</v>
      </c>
      <c r="B53" s="1">
        <v>5.14</v>
      </c>
      <c r="C53" s="1">
        <v>4.5199999999999996</v>
      </c>
      <c r="D53" s="1">
        <v>2.56</v>
      </c>
      <c r="E53" s="1">
        <v>1.55</v>
      </c>
      <c r="F53" s="1">
        <v>0.12</v>
      </c>
      <c r="I53" s="2">
        <f t="shared" ref="I53:L53" si="35">B53-C53</f>
        <v>0.62000000000000011</v>
      </c>
      <c r="J53" s="2">
        <f t="shared" si="35"/>
        <v>1.9599999999999995</v>
      </c>
      <c r="K53" s="2">
        <f t="shared" si="35"/>
        <v>1.01</v>
      </c>
      <c r="L53" s="2">
        <f t="shared" si="35"/>
        <v>1.4300000000000002</v>
      </c>
      <c r="M53" s="2">
        <f t="shared" ref="M53:M61" si="36">B53-SUM(I53:L53)</f>
        <v>0.12000000000000011</v>
      </c>
      <c r="O53" s="2">
        <f t="shared" ref="O53:O61" si="37">I53/B53</f>
        <v>0.12062256809338524</v>
      </c>
      <c r="P53" s="2">
        <f t="shared" ref="P53:P61" si="38">J53/B53</f>
        <v>0.3813229571984435</v>
      </c>
      <c r="Q53" s="2">
        <f t="shared" ref="Q53:Q61" si="39">K53/B53</f>
        <v>0.19649805447470819</v>
      </c>
      <c r="R53" s="2">
        <f t="shared" ref="R53:R61" si="40">L53/B53</f>
        <v>0.27821011673151758</v>
      </c>
      <c r="S53" s="2">
        <f t="shared" ref="S53:S61" si="41">M53/B53</f>
        <v>2.3346303501945546E-2</v>
      </c>
    </row>
    <row r="54" spans="1:19">
      <c r="A54" s="9">
        <v>3</v>
      </c>
      <c r="B54" s="1">
        <v>5.19</v>
      </c>
      <c r="C54" s="1">
        <v>4.53</v>
      </c>
      <c r="D54" s="1">
        <v>2.7</v>
      </c>
      <c r="E54" s="1">
        <v>1.56</v>
      </c>
      <c r="F54" s="1">
        <v>0.13</v>
      </c>
      <c r="I54" s="2">
        <f t="shared" ref="I54:L54" si="42">B54-C54</f>
        <v>0.66000000000000014</v>
      </c>
      <c r="J54" s="2">
        <f t="shared" si="42"/>
        <v>1.83</v>
      </c>
      <c r="K54" s="2">
        <f t="shared" si="42"/>
        <v>1.1400000000000001</v>
      </c>
      <c r="L54" s="2">
        <f t="shared" si="42"/>
        <v>1.4300000000000002</v>
      </c>
      <c r="M54" s="2">
        <f t="shared" si="36"/>
        <v>0.12999999999999989</v>
      </c>
      <c r="O54" s="2">
        <f t="shared" si="37"/>
        <v>0.12716763005780349</v>
      </c>
      <c r="P54" s="2">
        <f t="shared" si="38"/>
        <v>0.35260115606936415</v>
      </c>
      <c r="Q54" s="2">
        <f t="shared" si="39"/>
        <v>0.21965317919075145</v>
      </c>
      <c r="R54" s="2">
        <f t="shared" si="40"/>
        <v>0.27552986512524086</v>
      </c>
      <c r="S54" s="2">
        <f t="shared" si="41"/>
        <v>2.5048169556840055E-2</v>
      </c>
    </row>
    <row r="55" spans="1:19">
      <c r="A55" s="9">
        <v>6</v>
      </c>
      <c r="B55" s="1">
        <v>5.35</v>
      </c>
      <c r="C55" s="1">
        <v>4.54</v>
      </c>
      <c r="D55" s="1">
        <v>2.68</v>
      </c>
      <c r="E55" s="1">
        <v>1.56</v>
      </c>
      <c r="F55" s="1">
        <v>0.16</v>
      </c>
      <c r="I55" s="2">
        <f t="shared" ref="I55:L55" si="43">B55-C55</f>
        <v>0.80999999999999961</v>
      </c>
      <c r="J55" s="2">
        <f t="shared" si="43"/>
        <v>1.8599999999999999</v>
      </c>
      <c r="K55" s="2">
        <f t="shared" si="43"/>
        <v>1.1200000000000001</v>
      </c>
      <c r="L55" s="2">
        <f t="shared" si="43"/>
        <v>1.4000000000000001</v>
      </c>
      <c r="M55" s="2">
        <f t="shared" si="36"/>
        <v>0.16000000000000014</v>
      </c>
      <c r="O55" s="2">
        <f t="shared" si="37"/>
        <v>0.15140186915887843</v>
      </c>
      <c r="P55" s="2">
        <f t="shared" si="38"/>
        <v>0.34766355140186916</v>
      </c>
      <c r="Q55" s="2">
        <f t="shared" si="39"/>
        <v>0.2093457943925234</v>
      </c>
      <c r="R55" s="2">
        <f t="shared" si="40"/>
        <v>0.26168224299065423</v>
      </c>
      <c r="S55" s="2">
        <f t="shared" si="41"/>
        <v>2.9906542056074795E-2</v>
      </c>
    </row>
    <row r="56" spans="1:19">
      <c r="A56" s="9">
        <v>12</v>
      </c>
      <c r="B56" s="1">
        <v>5.58</v>
      </c>
      <c r="C56" s="1">
        <v>4.62</v>
      </c>
      <c r="D56" s="1">
        <v>2.73</v>
      </c>
      <c r="E56" s="1">
        <v>1.57</v>
      </c>
      <c r="F56" s="1">
        <v>0.25</v>
      </c>
      <c r="I56" s="2">
        <f t="shared" ref="I56:L56" si="44">B56-C56</f>
        <v>0.96</v>
      </c>
      <c r="J56" s="2">
        <f t="shared" si="44"/>
        <v>1.8900000000000001</v>
      </c>
      <c r="K56" s="2">
        <f t="shared" si="44"/>
        <v>1.1599999999999999</v>
      </c>
      <c r="L56" s="2">
        <f t="shared" si="44"/>
        <v>1.32</v>
      </c>
      <c r="M56" s="2">
        <f t="shared" si="36"/>
        <v>0.25</v>
      </c>
      <c r="O56" s="2">
        <f t="shared" si="37"/>
        <v>0.17204301075268816</v>
      </c>
      <c r="P56" s="2">
        <f t="shared" si="38"/>
        <v>0.33870967741935487</v>
      </c>
      <c r="Q56" s="2">
        <f t="shared" si="39"/>
        <v>0.2078853046594982</v>
      </c>
      <c r="R56" s="2">
        <f t="shared" si="40"/>
        <v>0.23655913978494625</v>
      </c>
      <c r="S56" s="2">
        <f t="shared" si="41"/>
        <v>4.4802867383512544E-2</v>
      </c>
    </row>
    <row r="57" spans="1:19">
      <c r="A57" s="9">
        <v>24</v>
      </c>
      <c r="B57" s="1">
        <v>6.07</v>
      </c>
      <c r="C57" s="1">
        <v>4.9400000000000004</v>
      </c>
      <c r="D57" s="1">
        <v>3.56</v>
      </c>
      <c r="E57" s="1">
        <v>1.6</v>
      </c>
      <c r="F57" s="1">
        <v>0.49</v>
      </c>
      <c r="I57" s="2">
        <f t="shared" ref="I57:L57" si="45">B57-C57</f>
        <v>1.1299999999999999</v>
      </c>
      <c r="J57" s="2">
        <f t="shared" si="45"/>
        <v>1.3800000000000003</v>
      </c>
      <c r="K57" s="2">
        <f t="shared" si="45"/>
        <v>1.96</v>
      </c>
      <c r="L57" s="2">
        <f t="shared" si="45"/>
        <v>1.1100000000000001</v>
      </c>
      <c r="M57" s="2">
        <f t="shared" si="36"/>
        <v>0.48999999999999932</v>
      </c>
      <c r="O57" s="2">
        <f t="shared" si="37"/>
        <v>0.18616144975288301</v>
      </c>
      <c r="P57" s="2">
        <f t="shared" si="38"/>
        <v>0.22734761120263597</v>
      </c>
      <c r="Q57" s="2">
        <f t="shared" si="39"/>
        <v>0.32289950576606258</v>
      </c>
      <c r="R57" s="2">
        <f t="shared" si="40"/>
        <v>0.18286655683690281</v>
      </c>
      <c r="S57" s="2">
        <f t="shared" si="41"/>
        <v>8.0724876441515533E-2</v>
      </c>
    </row>
    <row r="58" spans="1:19">
      <c r="A58" s="9">
        <v>48</v>
      </c>
      <c r="B58" s="1">
        <v>8.17</v>
      </c>
      <c r="C58" s="1">
        <v>7.14</v>
      </c>
      <c r="D58" s="1">
        <v>7.08</v>
      </c>
      <c r="E58" s="1">
        <v>1.97</v>
      </c>
      <c r="F58" s="1">
        <v>1.77</v>
      </c>
      <c r="I58" s="2">
        <f t="shared" ref="I58:L58" si="46">B58-C58</f>
        <v>1.0300000000000002</v>
      </c>
      <c r="J58" s="2">
        <f t="shared" si="46"/>
        <v>5.9999999999999609E-2</v>
      </c>
      <c r="K58" s="2">
        <f t="shared" si="46"/>
        <v>5.1100000000000003</v>
      </c>
      <c r="L58" s="2">
        <f t="shared" si="46"/>
        <v>0.19999999999999996</v>
      </c>
      <c r="M58" s="2">
        <f t="shared" si="36"/>
        <v>1.7699999999999996</v>
      </c>
      <c r="O58" s="2">
        <f t="shared" si="37"/>
        <v>0.12607099143206857</v>
      </c>
      <c r="P58" s="2">
        <f t="shared" si="38"/>
        <v>7.3439412484699648E-3</v>
      </c>
      <c r="Q58" s="2">
        <f t="shared" si="39"/>
        <v>0.62545899632802937</v>
      </c>
      <c r="R58" s="2">
        <f t="shared" si="40"/>
        <v>2.4479804161566702E-2</v>
      </c>
      <c r="S58" s="2">
        <f t="shared" si="41"/>
        <v>0.21664626682986532</v>
      </c>
    </row>
    <row r="59" spans="1:19">
      <c r="A59" s="9">
        <v>96</v>
      </c>
      <c r="B59" s="1">
        <v>16.14</v>
      </c>
      <c r="C59" s="1">
        <v>14.14</v>
      </c>
      <c r="D59" s="1">
        <v>14.11</v>
      </c>
      <c r="E59" s="1">
        <v>5.58</v>
      </c>
      <c r="F59" s="1">
        <v>5.09</v>
      </c>
      <c r="I59" s="2">
        <f t="shared" ref="I59:L59" si="47">B59-C59</f>
        <v>2</v>
      </c>
      <c r="J59" s="2">
        <f t="shared" si="47"/>
        <v>3.0000000000001137E-2</v>
      </c>
      <c r="K59" s="2">
        <f t="shared" si="47"/>
        <v>8.5299999999999994</v>
      </c>
      <c r="L59" s="2">
        <f t="shared" si="47"/>
        <v>0.49000000000000021</v>
      </c>
      <c r="M59" s="2">
        <f t="shared" si="36"/>
        <v>5.09</v>
      </c>
      <c r="O59" s="2">
        <f t="shared" si="37"/>
        <v>0.12391573729863692</v>
      </c>
      <c r="P59" s="2">
        <f t="shared" si="38"/>
        <v>1.8587360594796243E-3</v>
      </c>
      <c r="Q59" s="2">
        <f t="shared" si="39"/>
        <v>0.52850061957868644</v>
      </c>
      <c r="R59" s="2">
        <f t="shared" si="40"/>
        <v>3.0359355638166059E-2</v>
      </c>
      <c r="S59" s="2">
        <f t="shared" si="41"/>
        <v>0.31536555142503098</v>
      </c>
    </row>
    <row r="60" spans="1:19">
      <c r="A60" s="9">
        <v>192</v>
      </c>
      <c r="B60" s="1">
        <v>32.11</v>
      </c>
      <c r="C60" s="1">
        <v>28.2</v>
      </c>
      <c r="D60" s="1">
        <v>28.17</v>
      </c>
      <c r="E60" s="1">
        <v>14.33</v>
      </c>
      <c r="F60" s="1">
        <v>13.72</v>
      </c>
      <c r="I60" s="2">
        <f t="shared" ref="I60:L60" si="48">B60-C60</f>
        <v>3.91</v>
      </c>
      <c r="J60" s="2">
        <f t="shared" si="48"/>
        <v>2.9999999999997584E-2</v>
      </c>
      <c r="K60" s="2">
        <f t="shared" si="48"/>
        <v>13.840000000000002</v>
      </c>
      <c r="L60" s="2">
        <f t="shared" si="48"/>
        <v>0.60999999999999943</v>
      </c>
      <c r="M60" s="2">
        <f t="shared" si="36"/>
        <v>13.719999999999999</v>
      </c>
      <c r="O60" s="2">
        <f t="shared" si="37"/>
        <v>0.12176891933976955</v>
      </c>
      <c r="P60" s="2">
        <f t="shared" si="38"/>
        <v>9.3428838368102101E-4</v>
      </c>
      <c r="Q60" s="2">
        <f t="shared" si="39"/>
        <v>0.43101837433821244</v>
      </c>
      <c r="R60" s="2">
        <f t="shared" si="40"/>
        <v>1.8997197134848938E-2</v>
      </c>
      <c r="S60" s="2">
        <f t="shared" si="41"/>
        <v>0.42728122080348796</v>
      </c>
    </row>
    <row r="61" spans="1:19">
      <c r="A61" s="9">
        <v>384</v>
      </c>
      <c r="B61" s="1">
        <v>64.37</v>
      </c>
      <c r="C61" s="1">
        <v>56.33</v>
      </c>
      <c r="D61" s="1">
        <v>56.29</v>
      </c>
      <c r="E61" s="1">
        <v>50.08</v>
      </c>
      <c r="F61" s="1">
        <v>49.98</v>
      </c>
      <c r="I61" s="2">
        <f t="shared" ref="I61:L61" si="49">B61-C61</f>
        <v>8.0400000000000063</v>
      </c>
      <c r="J61" s="2">
        <f t="shared" si="49"/>
        <v>3.9999999999999147E-2</v>
      </c>
      <c r="K61" s="2">
        <f t="shared" si="49"/>
        <v>6.2100000000000009</v>
      </c>
      <c r="L61" s="2">
        <f t="shared" si="49"/>
        <v>0.10000000000000142</v>
      </c>
      <c r="M61" s="2">
        <f t="shared" si="36"/>
        <v>49.98</v>
      </c>
      <c r="O61" s="2">
        <f t="shared" si="37"/>
        <v>0.1249029050800063</v>
      </c>
      <c r="P61" s="2">
        <f t="shared" si="38"/>
        <v>6.2140748796021665E-4</v>
      </c>
      <c r="Q61" s="2">
        <f t="shared" si="39"/>
        <v>9.6473512505825698E-2</v>
      </c>
      <c r="R61" s="2">
        <f t="shared" si="40"/>
        <v>1.5535187199005969E-3</v>
      </c>
      <c r="S61" s="2">
        <f t="shared" si="41"/>
        <v>0.77644865620630721</v>
      </c>
    </row>
    <row r="63" spans="1:19">
      <c r="A63" s="9" t="s">
        <v>18</v>
      </c>
      <c r="B63" s="1" t="s">
        <v>136</v>
      </c>
      <c r="C63" s="8" t="s">
        <v>145</v>
      </c>
      <c r="D63" s="1" t="s">
        <v>156</v>
      </c>
      <c r="E63" s="1" t="s">
        <v>157</v>
      </c>
      <c r="I63" s="8" t="s">
        <v>145</v>
      </c>
      <c r="J63" s="1" t="s">
        <v>156</v>
      </c>
      <c r="K63" s="1" t="s">
        <v>157</v>
      </c>
      <c r="L63" s="1" t="s">
        <v>150</v>
      </c>
      <c r="O63" s="9" t="s">
        <v>18</v>
      </c>
      <c r="P63" s="8" t="s">
        <v>145</v>
      </c>
      <c r="Q63" s="1" t="s">
        <v>156</v>
      </c>
      <c r="R63" s="1" t="s">
        <v>157</v>
      </c>
      <c r="S63" s="1" t="s">
        <v>150</v>
      </c>
    </row>
    <row r="64" spans="1:19">
      <c r="A64" s="9">
        <v>1</v>
      </c>
      <c r="B64" s="8"/>
      <c r="C64" s="8"/>
      <c r="E64" s="1">
        <v>0.12</v>
      </c>
      <c r="I64" s="1">
        <f t="shared" ref="I64:K64" si="50">B64-C64</f>
        <v>0</v>
      </c>
      <c r="J64" s="1">
        <f t="shared" si="50"/>
        <v>0</v>
      </c>
      <c r="K64" s="1">
        <f t="shared" si="50"/>
        <v>-0.12</v>
      </c>
      <c r="L64" s="2">
        <f t="shared" ref="L64:L72" si="51">B64-SUM(I64:K64)</f>
        <v>0.12</v>
      </c>
      <c r="O64" s="9">
        <v>1</v>
      </c>
      <c r="P64" s="2" t="e">
        <f t="shared" ref="P64:P72" si="52">I64/B64</f>
        <v>#DIV/0!</v>
      </c>
      <c r="Q64" s="2" t="e">
        <f t="shared" ref="Q64:Q72" si="53">J64/B64</f>
        <v>#DIV/0!</v>
      </c>
      <c r="R64" s="2" t="e">
        <f t="shared" ref="R64:R72" si="54">K64/B64</f>
        <v>#DIV/0!</v>
      </c>
      <c r="S64" s="2" t="e">
        <f t="shared" ref="S64:S72" si="55">L64/B64</f>
        <v>#DIV/0!</v>
      </c>
    </row>
    <row r="65" spans="1:19">
      <c r="A65" s="9">
        <v>3</v>
      </c>
      <c r="B65" s="8"/>
      <c r="C65" s="8"/>
      <c r="E65" s="1">
        <v>0.14000000000000001</v>
      </c>
      <c r="I65" s="1">
        <f t="shared" ref="I65:K65" si="56">B65-C65</f>
        <v>0</v>
      </c>
      <c r="J65" s="1">
        <f t="shared" si="56"/>
        <v>0</v>
      </c>
      <c r="K65" s="1">
        <f t="shared" si="56"/>
        <v>-0.14000000000000001</v>
      </c>
      <c r="L65" s="2">
        <f t="shared" si="51"/>
        <v>0.14000000000000001</v>
      </c>
      <c r="O65" s="9">
        <v>3</v>
      </c>
      <c r="P65" s="2" t="e">
        <f t="shared" si="52"/>
        <v>#DIV/0!</v>
      </c>
      <c r="Q65" s="2" t="e">
        <f t="shared" si="53"/>
        <v>#DIV/0!</v>
      </c>
      <c r="R65" s="2" t="e">
        <f t="shared" si="54"/>
        <v>#DIV/0!</v>
      </c>
      <c r="S65" s="2" t="e">
        <f t="shared" si="55"/>
        <v>#DIV/0!</v>
      </c>
    </row>
    <row r="66" spans="1:19">
      <c r="A66" s="9">
        <v>6</v>
      </c>
      <c r="B66" s="8"/>
      <c r="C66" s="8"/>
      <c r="E66" s="1">
        <v>0.16</v>
      </c>
      <c r="I66" s="1">
        <f t="shared" ref="I66:K66" si="57">B66-C66</f>
        <v>0</v>
      </c>
      <c r="J66" s="1">
        <f t="shared" si="57"/>
        <v>0</v>
      </c>
      <c r="K66" s="1">
        <f t="shared" si="57"/>
        <v>-0.16</v>
      </c>
      <c r="L66" s="2">
        <f t="shared" si="51"/>
        <v>0.16</v>
      </c>
      <c r="O66" s="9">
        <v>6</v>
      </c>
      <c r="P66" s="2" t="e">
        <f t="shared" si="52"/>
        <v>#DIV/0!</v>
      </c>
      <c r="Q66" s="2" t="e">
        <f t="shared" si="53"/>
        <v>#DIV/0!</v>
      </c>
      <c r="R66" s="2" t="e">
        <f t="shared" si="54"/>
        <v>#DIV/0!</v>
      </c>
      <c r="S66" s="2" t="e">
        <f t="shared" si="55"/>
        <v>#DIV/0!</v>
      </c>
    </row>
    <row r="67" spans="1:19">
      <c r="A67" s="9">
        <v>12</v>
      </c>
      <c r="B67" s="8"/>
      <c r="C67" s="8"/>
      <c r="E67" s="1">
        <v>0.26</v>
      </c>
      <c r="I67" s="1">
        <f t="shared" ref="I67:K67" si="58">B67-C67</f>
        <v>0</v>
      </c>
      <c r="J67" s="1">
        <f t="shared" si="58"/>
        <v>0</v>
      </c>
      <c r="K67" s="1">
        <f t="shared" si="58"/>
        <v>-0.26</v>
      </c>
      <c r="L67" s="2">
        <f t="shared" si="51"/>
        <v>0.26</v>
      </c>
      <c r="O67" s="9">
        <v>12</v>
      </c>
      <c r="P67" s="2" t="e">
        <f t="shared" si="52"/>
        <v>#DIV/0!</v>
      </c>
      <c r="Q67" s="2" t="e">
        <f t="shared" si="53"/>
        <v>#DIV/0!</v>
      </c>
      <c r="R67" s="2" t="e">
        <f t="shared" si="54"/>
        <v>#DIV/0!</v>
      </c>
      <c r="S67" s="2" t="e">
        <f t="shared" si="55"/>
        <v>#DIV/0!</v>
      </c>
    </row>
    <row r="68" spans="1:19">
      <c r="A68" s="9">
        <v>24</v>
      </c>
      <c r="B68" s="8"/>
      <c r="C68" s="8"/>
      <c r="E68" s="1">
        <v>0.8</v>
      </c>
      <c r="I68" s="1">
        <f t="shared" ref="I68:K68" si="59">B68-C68</f>
        <v>0</v>
      </c>
      <c r="J68" s="1">
        <f t="shared" si="59"/>
        <v>0</v>
      </c>
      <c r="K68" s="1">
        <f t="shared" si="59"/>
        <v>-0.8</v>
      </c>
      <c r="L68" s="2">
        <f t="shared" si="51"/>
        <v>0.8</v>
      </c>
      <c r="O68" s="9">
        <v>24</v>
      </c>
      <c r="P68" s="2" t="e">
        <f t="shared" si="52"/>
        <v>#DIV/0!</v>
      </c>
      <c r="Q68" s="2" t="e">
        <f t="shared" si="53"/>
        <v>#DIV/0!</v>
      </c>
      <c r="R68" s="2" t="e">
        <f t="shared" si="54"/>
        <v>#DIV/0!</v>
      </c>
      <c r="S68" s="2" t="e">
        <f t="shared" si="55"/>
        <v>#DIV/0!</v>
      </c>
    </row>
    <row r="69" spans="1:19">
      <c r="A69" s="9">
        <v>48</v>
      </c>
      <c r="B69" s="8"/>
      <c r="C69" s="8"/>
      <c r="E69" s="1">
        <v>2.1</v>
      </c>
      <c r="I69" s="1">
        <f t="shared" ref="I69:K69" si="60">B69-C69</f>
        <v>0</v>
      </c>
      <c r="J69" s="1">
        <f t="shared" si="60"/>
        <v>0</v>
      </c>
      <c r="K69" s="1">
        <f t="shared" si="60"/>
        <v>-2.1</v>
      </c>
      <c r="L69" s="2">
        <f t="shared" si="51"/>
        <v>2.1</v>
      </c>
      <c r="O69" s="9">
        <v>48</v>
      </c>
      <c r="P69" s="2" t="e">
        <f t="shared" si="52"/>
        <v>#DIV/0!</v>
      </c>
      <c r="Q69" s="2" t="e">
        <f t="shared" si="53"/>
        <v>#DIV/0!</v>
      </c>
      <c r="R69" s="2" t="e">
        <f t="shared" si="54"/>
        <v>#DIV/0!</v>
      </c>
      <c r="S69" s="2" t="e">
        <f t="shared" si="55"/>
        <v>#DIV/0!</v>
      </c>
    </row>
    <row r="70" spans="1:19">
      <c r="A70" s="9">
        <v>96</v>
      </c>
      <c r="B70" s="8"/>
      <c r="C70" s="8"/>
      <c r="E70" s="1">
        <v>5.87</v>
      </c>
      <c r="I70" s="1">
        <f t="shared" ref="I70:K70" si="61">B70-C70</f>
        <v>0</v>
      </c>
      <c r="J70" s="1">
        <f t="shared" si="61"/>
        <v>0</v>
      </c>
      <c r="K70" s="1">
        <f t="shared" si="61"/>
        <v>-5.87</v>
      </c>
      <c r="L70" s="2">
        <f t="shared" si="51"/>
        <v>5.87</v>
      </c>
      <c r="O70" s="9">
        <v>96</v>
      </c>
      <c r="P70" s="2" t="e">
        <f t="shared" si="52"/>
        <v>#DIV/0!</v>
      </c>
      <c r="Q70" s="2" t="e">
        <f t="shared" si="53"/>
        <v>#DIV/0!</v>
      </c>
      <c r="R70" s="2" t="e">
        <f t="shared" si="54"/>
        <v>#DIV/0!</v>
      </c>
      <c r="S70" s="2" t="e">
        <f t="shared" si="55"/>
        <v>#DIV/0!</v>
      </c>
    </row>
    <row r="71" spans="1:19">
      <c r="A71" s="9">
        <v>192</v>
      </c>
      <c r="B71" s="8"/>
      <c r="C71" s="8"/>
      <c r="E71" s="1">
        <v>15.09</v>
      </c>
      <c r="I71" s="1">
        <f t="shared" ref="I71:K71" si="62">B71-C71</f>
        <v>0</v>
      </c>
      <c r="J71" s="1">
        <f t="shared" si="62"/>
        <v>0</v>
      </c>
      <c r="K71" s="1">
        <f t="shared" si="62"/>
        <v>-15.09</v>
      </c>
      <c r="L71" s="2">
        <f t="shared" si="51"/>
        <v>15.09</v>
      </c>
      <c r="O71" s="9">
        <v>192</v>
      </c>
      <c r="P71" s="2" t="e">
        <f t="shared" si="52"/>
        <v>#DIV/0!</v>
      </c>
      <c r="Q71" s="2" t="e">
        <f t="shared" si="53"/>
        <v>#DIV/0!</v>
      </c>
      <c r="R71" s="2" t="e">
        <f t="shared" si="54"/>
        <v>#DIV/0!</v>
      </c>
      <c r="S71" s="2" t="e">
        <f t="shared" si="55"/>
        <v>#DIV/0!</v>
      </c>
    </row>
    <row r="72" spans="1:19">
      <c r="A72" s="9">
        <v>384</v>
      </c>
      <c r="B72" s="8"/>
      <c r="C72" s="8"/>
      <c r="E72" s="1">
        <v>53.75</v>
      </c>
      <c r="I72" s="1">
        <f t="shared" ref="I72:K72" si="63">B72-C72</f>
        <v>0</v>
      </c>
      <c r="J72" s="1">
        <f t="shared" si="63"/>
        <v>0</v>
      </c>
      <c r="K72" s="1">
        <f t="shared" si="63"/>
        <v>-53.75</v>
      </c>
      <c r="L72" s="2">
        <f t="shared" si="51"/>
        <v>53.75</v>
      </c>
      <c r="O72" s="9">
        <v>384</v>
      </c>
      <c r="P72" s="2" t="e">
        <f t="shared" si="52"/>
        <v>#DIV/0!</v>
      </c>
      <c r="Q72" s="2" t="e">
        <f t="shared" si="53"/>
        <v>#DIV/0!</v>
      </c>
      <c r="R72" s="2" t="e">
        <f t="shared" si="54"/>
        <v>#DIV/0!</v>
      </c>
      <c r="S72" s="2" t="e">
        <f t="shared" si="55"/>
        <v>#DIV/0!</v>
      </c>
    </row>
    <row r="74" spans="1:19">
      <c r="A74" s="130" t="s">
        <v>161</v>
      </c>
      <c r="B74" s="106"/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</row>
    <row r="75" spans="1:19" ht="15.75" customHeight="1">
      <c r="A75" s="106"/>
      <c r="B75" s="106"/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</row>
    <row r="76" spans="1:19" ht="15.75" customHeight="1">
      <c r="A76" s="106"/>
      <c r="B76" s="106"/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</row>
    <row r="77" spans="1:19">
      <c r="A77" s="9" t="s">
        <v>18</v>
      </c>
      <c r="B77" s="1" t="s">
        <v>162</v>
      </c>
      <c r="C77" s="1" t="s">
        <v>163</v>
      </c>
      <c r="D77" s="1" t="s">
        <v>164</v>
      </c>
    </row>
    <row r="78" spans="1:19">
      <c r="A78" s="9">
        <v>1</v>
      </c>
      <c r="B78" s="1">
        <v>3.02</v>
      </c>
      <c r="C78" s="1">
        <v>2.5099999999999998</v>
      </c>
      <c r="D78" s="1">
        <v>2.58</v>
      </c>
    </row>
    <row r="79" spans="1:19">
      <c r="A79" s="9">
        <v>3</v>
      </c>
      <c r="B79" s="1">
        <v>3.1</v>
      </c>
      <c r="C79" s="1">
        <v>2.5299999999999998</v>
      </c>
      <c r="D79" s="1">
        <v>2.63</v>
      </c>
    </row>
    <row r="80" spans="1:19">
      <c r="A80" s="9">
        <v>6</v>
      </c>
      <c r="B80" s="1">
        <v>3.04</v>
      </c>
      <c r="C80" s="1">
        <v>2.5299999999999998</v>
      </c>
      <c r="D80" s="1">
        <v>2.59</v>
      </c>
    </row>
    <row r="81" spans="1:7">
      <c r="A81" s="9">
        <v>12</v>
      </c>
      <c r="B81" s="1">
        <v>3.22</v>
      </c>
      <c r="C81" s="1">
        <v>2.54</v>
      </c>
      <c r="D81" s="1">
        <v>2.69</v>
      </c>
    </row>
    <row r="82" spans="1:7">
      <c r="A82" s="9">
        <v>24</v>
      </c>
      <c r="B82" s="1">
        <v>3.74</v>
      </c>
      <c r="C82" s="1">
        <v>2.61</v>
      </c>
      <c r="D82" s="1">
        <v>2.59</v>
      </c>
    </row>
    <row r="83" spans="1:7">
      <c r="A83" s="9">
        <v>48</v>
      </c>
      <c r="B83" s="1">
        <v>5.28</v>
      </c>
      <c r="C83" s="1">
        <v>3.3</v>
      </c>
      <c r="D83" s="1">
        <v>3</v>
      </c>
    </row>
    <row r="84" spans="1:7">
      <c r="A84" s="9">
        <v>96</v>
      </c>
      <c r="B84" s="1">
        <v>10.5</v>
      </c>
      <c r="C84" s="1">
        <v>6.3</v>
      </c>
      <c r="D84" s="1">
        <v>10.039999999999999</v>
      </c>
    </row>
    <row r="85" spans="1:7">
      <c r="A85" s="9">
        <v>192</v>
      </c>
      <c r="B85" s="1">
        <v>24.98</v>
      </c>
      <c r="C85" s="1">
        <v>21.98</v>
      </c>
      <c r="D85" s="1">
        <v>20.079999999999998</v>
      </c>
    </row>
    <row r="86" spans="1:7">
      <c r="A86" s="9">
        <v>384</v>
      </c>
      <c r="B86" s="1">
        <v>56.66</v>
      </c>
      <c r="C86" s="1">
        <v>44.81</v>
      </c>
      <c r="D86" s="1">
        <v>50.3</v>
      </c>
    </row>
    <row r="88" spans="1:7">
      <c r="A88" s="9"/>
      <c r="B88" s="114" t="s">
        <v>129</v>
      </c>
      <c r="C88" s="126"/>
      <c r="D88" s="113"/>
      <c r="F88" s="1" t="s">
        <v>111</v>
      </c>
      <c r="G88" s="1" t="s">
        <v>113</v>
      </c>
    </row>
    <row r="89" spans="1:7">
      <c r="A89" s="9"/>
      <c r="B89" s="115" t="s">
        <v>130</v>
      </c>
      <c r="C89" s="126"/>
      <c r="D89" s="113"/>
      <c r="F89" s="1" t="s">
        <v>165</v>
      </c>
    </row>
    <row r="90" spans="1:7">
      <c r="A90" s="26" t="s">
        <v>18</v>
      </c>
      <c r="B90" s="27" t="s">
        <v>132</v>
      </c>
      <c r="C90" s="27" t="s">
        <v>133</v>
      </c>
      <c r="D90" s="27" t="s">
        <v>134</v>
      </c>
      <c r="E90" s="1" t="s">
        <v>166</v>
      </c>
      <c r="F90" s="1">
        <f>0.62+0.05</f>
        <v>0.67</v>
      </c>
    </row>
    <row r="91" spans="1:7">
      <c r="A91" s="28">
        <v>1</v>
      </c>
      <c r="B91" s="1">
        <v>3.02</v>
      </c>
      <c r="C91" s="29">
        <v>1.87</v>
      </c>
      <c r="D91" s="28">
        <f t="shared" ref="D91:D99" si="64">B91/C91</f>
        <v>1.6149732620320856</v>
      </c>
      <c r="E91" s="1" t="s">
        <v>167</v>
      </c>
      <c r="F91" s="1">
        <v>1.35</v>
      </c>
    </row>
    <row r="92" spans="1:7">
      <c r="A92" s="28">
        <v>3</v>
      </c>
      <c r="B92" s="1">
        <v>3.1</v>
      </c>
      <c r="C92" s="29">
        <v>1.9</v>
      </c>
      <c r="D92" s="28">
        <f t="shared" si="64"/>
        <v>1.6315789473684212</v>
      </c>
      <c r="F92" s="2">
        <f>F91/F90</f>
        <v>2.0149253731343282</v>
      </c>
    </row>
    <row r="93" spans="1:7">
      <c r="A93" s="28">
        <v>6</v>
      </c>
      <c r="B93" s="1">
        <v>3.04</v>
      </c>
      <c r="C93" s="29">
        <v>1.94</v>
      </c>
      <c r="D93" s="28">
        <f t="shared" si="64"/>
        <v>1.5670103092783505</v>
      </c>
    </row>
    <row r="94" spans="1:7">
      <c r="A94" s="28">
        <v>12</v>
      </c>
      <c r="B94" s="1">
        <v>3.22</v>
      </c>
      <c r="C94" s="29">
        <v>1.98</v>
      </c>
      <c r="D94" s="28">
        <f t="shared" si="64"/>
        <v>1.6262626262626263</v>
      </c>
    </row>
    <row r="95" spans="1:7">
      <c r="A95" s="28">
        <v>24</v>
      </c>
      <c r="B95" s="1">
        <v>3.74</v>
      </c>
      <c r="C95" s="29">
        <v>2.38</v>
      </c>
      <c r="D95" s="28">
        <f t="shared" si="64"/>
        <v>1.5714285714285716</v>
      </c>
    </row>
    <row r="96" spans="1:7">
      <c r="A96" s="26">
        <v>48</v>
      </c>
      <c r="B96" s="1">
        <v>5.28</v>
      </c>
      <c r="C96" s="27">
        <v>3.37</v>
      </c>
      <c r="D96" s="26">
        <f t="shared" si="64"/>
        <v>1.5667655786350148</v>
      </c>
    </row>
    <row r="97" spans="1:13">
      <c r="A97" s="26">
        <v>96</v>
      </c>
      <c r="B97" s="1">
        <v>10.5</v>
      </c>
      <c r="C97" s="27">
        <v>5.93</v>
      </c>
      <c r="D97" s="26">
        <f t="shared" si="64"/>
        <v>1.7706576728499157</v>
      </c>
    </row>
    <row r="98" spans="1:13">
      <c r="A98" s="26">
        <v>192</v>
      </c>
      <c r="B98" s="1">
        <v>24.98</v>
      </c>
      <c r="C98" s="27">
        <v>15.24</v>
      </c>
      <c r="D98" s="26">
        <f t="shared" si="64"/>
        <v>1.6391076115485563</v>
      </c>
    </row>
    <row r="99" spans="1:13">
      <c r="A99" s="26">
        <v>384</v>
      </c>
      <c r="B99" s="1">
        <v>56.66</v>
      </c>
      <c r="C99" s="27">
        <v>52.26</v>
      </c>
      <c r="D99" s="26">
        <f t="shared" si="64"/>
        <v>1.0841944125526215</v>
      </c>
    </row>
    <row r="101" spans="1:13">
      <c r="A101" s="128" t="s">
        <v>168</v>
      </c>
      <c r="B101" s="106"/>
      <c r="C101" s="106"/>
      <c r="D101" s="106"/>
      <c r="E101" s="106"/>
      <c r="F101" s="106"/>
      <c r="G101" s="106"/>
    </row>
    <row r="102" spans="1:13">
      <c r="A102" s="9" t="s">
        <v>18</v>
      </c>
      <c r="B102" s="1" t="s">
        <v>135</v>
      </c>
      <c r="C102" s="1" t="s">
        <v>169</v>
      </c>
      <c r="D102" s="1" t="s">
        <v>170</v>
      </c>
      <c r="E102" s="1" t="s">
        <v>171</v>
      </c>
      <c r="F102" s="1" t="s">
        <v>172</v>
      </c>
      <c r="G102" s="1" t="s">
        <v>173</v>
      </c>
      <c r="I102" s="9" t="s">
        <v>18</v>
      </c>
      <c r="J102" s="1" t="s">
        <v>174</v>
      </c>
      <c r="K102" s="1" t="s">
        <v>175</v>
      </c>
      <c r="L102" s="1" t="s">
        <v>176</v>
      </c>
      <c r="M102" s="1" t="s">
        <v>154</v>
      </c>
    </row>
    <row r="103" spans="1:13">
      <c r="A103" s="9">
        <v>1</v>
      </c>
      <c r="B103" s="1">
        <v>3.02</v>
      </c>
      <c r="C103" s="1">
        <v>2.5299999999999998</v>
      </c>
      <c r="D103" s="1">
        <v>2.39</v>
      </c>
      <c r="E103" s="1">
        <v>1.84</v>
      </c>
      <c r="F103" s="1">
        <v>1.64</v>
      </c>
      <c r="G103" s="1">
        <v>0.08</v>
      </c>
      <c r="I103" s="9">
        <v>1</v>
      </c>
      <c r="J103" s="2">
        <f t="shared" ref="J103:J111" si="65">B103-C103</f>
        <v>0.49000000000000021</v>
      </c>
      <c r="K103" s="2">
        <f t="shared" ref="K103:K111" si="66">C103-D103+E103-F103</f>
        <v>0.33999999999999986</v>
      </c>
      <c r="L103" s="2">
        <f t="shared" ref="L103:L111" si="67">D103-E103</f>
        <v>0.55000000000000004</v>
      </c>
      <c r="M103" s="2">
        <f t="shared" ref="M103:M111" si="68">F103-G103</f>
        <v>1.5599999999999998</v>
      </c>
    </row>
    <row r="104" spans="1:13">
      <c r="A104" s="9">
        <v>3</v>
      </c>
      <c r="B104" s="1">
        <v>3.1</v>
      </c>
      <c r="C104" s="1">
        <v>2.57</v>
      </c>
      <c r="D104" s="1">
        <v>2.3199999999999998</v>
      </c>
      <c r="E104" s="1">
        <v>1.84</v>
      </c>
      <c r="F104" s="1">
        <v>1.65</v>
      </c>
      <c r="G104" s="1">
        <v>0.1</v>
      </c>
      <c r="I104" s="9">
        <v>3</v>
      </c>
      <c r="J104" s="2">
        <f t="shared" si="65"/>
        <v>0.53000000000000025</v>
      </c>
      <c r="K104" s="2">
        <f t="shared" si="66"/>
        <v>0.43999999999999995</v>
      </c>
      <c r="L104" s="2">
        <f t="shared" si="67"/>
        <v>0.47999999999999976</v>
      </c>
      <c r="M104" s="2">
        <f t="shared" si="68"/>
        <v>1.5499999999999998</v>
      </c>
    </row>
    <row r="105" spans="1:13">
      <c r="A105" s="9">
        <v>6</v>
      </c>
      <c r="B105" s="1">
        <v>3.04</v>
      </c>
      <c r="C105" s="1">
        <v>2.58</v>
      </c>
      <c r="D105" s="1">
        <v>2.3199999999999998</v>
      </c>
      <c r="E105" s="1">
        <v>1.84</v>
      </c>
      <c r="F105" s="1">
        <v>1.65</v>
      </c>
      <c r="G105" s="1">
        <v>0.14000000000000001</v>
      </c>
      <c r="I105" s="9">
        <v>6</v>
      </c>
      <c r="J105" s="2">
        <f t="shared" si="65"/>
        <v>0.45999999999999996</v>
      </c>
      <c r="K105" s="2">
        <f t="shared" si="66"/>
        <v>0.45000000000000062</v>
      </c>
      <c r="L105" s="2">
        <f t="shared" si="67"/>
        <v>0.47999999999999976</v>
      </c>
      <c r="M105" s="2">
        <f t="shared" si="68"/>
        <v>1.5099999999999998</v>
      </c>
    </row>
    <row r="106" spans="1:13">
      <c r="A106" s="9">
        <v>12</v>
      </c>
      <c r="B106" s="1">
        <v>3.22</v>
      </c>
      <c r="C106" s="1">
        <v>2.4900000000000002</v>
      </c>
      <c r="D106" s="1">
        <v>2.41</v>
      </c>
      <c r="E106" s="1">
        <v>1.84</v>
      </c>
      <c r="F106" s="1">
        <v>1.66</v>
      </c>
      <c r="G106" s="1">
        <v>0.19</v>
      </c>
      <c r="I106" s="9">
        <v>12</v>
      </c>
      <c r="J106" s="2">
        <f t="shared" si="65"/>
        <v>0.73</v>
      </c>
      <c r="K106" s="2">
        <f t="shared" si="66"/>
        <v>0.26000000000000023</v>
      </c>
      <c r="L106" s="2">
        <f t="shared" si="67"/>
        <v>0.57000000000000006</v>
      </c>
      <c r="M106" s="2">
        <f t="shared" si="68"/>
        <v>1.47</v>
      </c>
    </row>
    <row r="107" spans="1:13">
      <c r="A107" s="9">
        <v>24</v>
      </c>
      <c r="B107" s="1">
        <v>3.74</v>
      </c>
      <c r="C107" s="1">
        <v>2.5299999999999998</v>
      </c>
      <c r="D107" s="1">
        <v>2.97</v>
      </c>
      <c r="E107" s="1">
        <v>1.88</v>
      </c>
      <c r="F107" s="1">
        <v>1.69</v>
      </c>
      <c r="G107" s="1">
        <v>0.72</v>
      </c>
      <c r="I107" s="9">
        <v>24</v>
      </c>
      <c r="J107" s="2">
        <f t="shared" si="65"/>
        <v>1.2100000000000004</v>
      </c>
      <c r="K107" s="2">
        <f t="shared" si="66"/>
        <v>-0.25000000000000044</v>
      </c>
      <c r="L107" s="2">
        <f t="shared" si="67"/>
        <v>1.0900000000000003</v>
      </c>
      <c r="M107" s="2">
        <f t="shared" si="68"/>
        <v>0.97</v>
      </c>
    </row>
    <row r="108" spans="1:13">
      <c r="A108" s="9">
        <v>48</v>
      </c>
      <c r="B108" s="1">
        <v>5.28</v>
      </c>
      <c r="C108" s="1">
        <v>4.28</v>
      </c>
      <c r="D108" s="1">
        <v>4.63</v>
      </c>
      <c r="E108" s="1">
        <v>2.1800000000000002</v>
      </c>
      <c r="F108" s="1">
        <v>2.0499999999999998</v>
      </c>
      <c r="G108" s="1">
        <v>2</v>
      </c>
      <c r="I108" s="9">
        <v>48</v>
      </c>
      <c r="J108" s="2">
        <f t="shared" si="65"/>
        <v>1</v>
      </c>
      <c r="K108" s="2">
        <f t="shared" si="66"/>
        <v>-0.21999999999999931</v>
      </c>
      <c r="L108" s="2">
        <f t="shared" si="67"/>
        <v>2.4499999999999997</v>
      </c>
      <c r="M108" s="2">
        <f t="shared" si="68"/>
        <v>4.9999999999999822E-2</v>
      </c>
    </row>
    <row r="109" spans="1:13">
      <c r="A109" s="9">
        <v>96</v>
      </c>
      <c r="B109" s="1">
        <v>10.5</v>
      </c>
      <c r="C109" s="1">
        <v>5.23</v>
      </c>
      <c r="D109" s="1">
        <v>8.92</v>
      </c>
      <c r="E109" s="1">
        <v>5.36</v>
      </c>
      <c r="F109" s="1">
        <v>5.78</v>
      </c>
      <c r="G109" s="1">
        <v>5.89</v>
      </c>
      <c r="I109" s="9">
        <v>96</v>
      </c>
      <c r="J109" s="2">
        <f t="shared" si="65"/>
        <v>5.27</v>
      </c>
      <c r="K109" s="2">
        <f t="shared" si="66"/>
        <v>-4.1099999999999994</v>
      </c>
      <c r="L109" s="2">
        <f t="shared" si="67"/>
        <v>3.5599999999999996</v>
      </c>
      <c r="M109" s="2">
        <f t="shared" si="68"/>
        <v>-0.10999999999999943</v>
      </c>
    </row>
    <row r="110" spans="1:13">
      <c r="A110" s="9">
        <v>192</v>
      </c>
      <c r="B110" s="1">
        <v>24.98</v>
      </c>
      <c r="C110" s="1">
        <v>21.65</v>
      </c>
      <c r="D110" s="1">
        <v>23.29</v>
      </c>
      <c r="E110" s="1">
        <v>15.21</v>
      </c>
      <c r="F110" s="1">
        <v>15</v>
      </c>
      <c r="G110" s="1">
        <v>14.77</v>
      </c>
      <c r="I110" s="9">
        <v>192</v>
      </c>
      <c r="J110" s="2">
        <f t="shared" si="65"/>
        <v>3.3300000000000018</v>
      </c>
      <c r="K110" s="2">
        <f t="shared" si="66"/>
        <v>-1.4299999999999997</v>
      </c>
      <c r="L110" s="2">
        <f t="shared" si="67"/>
        <v>8.0799999999999983</v>
      </c>
      <c r="M110" s="2">
        <f t="shared" si="68"/>
        <v>0.23000000000000043</v>
      </c>
    </row>
    <row r="111" spans="1:13">
      <c r="A111" s="9">
        <v>384</v>
      </c>
      <c r="B111" s="1">
        <v>56.66</v>
      </c>
      <c r="C111" s="1">
        <v>50.34</v>
      </c>
      <c r="D111" s="1">
        <v>46.23</v>
      </c>
      <c r="E111" s="1">
        <v>50.41</v>
      </c>
      <c r="F111" s="1">
        <v>50.57</v>
      </c>
      <c r="G111" s="1">
        <v>50.44</v>
      </c>
      <c r="I111" s="9">
        <v>384</v>
      </c>
      <c r="J111" s="2">
        <f t="shared" si="65"/>
        <v>6.3199999999999932</v>
      </c>
      <c r="K111" s="2">
        <f t="shared" si="66"/>
        <v>3.9500000000000028</v>
      </c>
      <c r="L111" s="2">
        <f t="shared" si="67"/>
        <v>-4.18</v>
      </c>
      <c r="M111" s="2">
        <f t="shared" si="68"/>
        <v>0.13000000000000256</v>
      </c>
    </row>
    <row r="114" spans="1:13">
      <c r="A114" s="128" t="s">
        <v>177</v>
      </c>
      <c r="B114" s="106"/>
      <c r="C114" s="106"/>
      <c r="D114" s="106"/>
      <c r="E114" s="106"/>
      <c r="F114" s="106"/>
      <c r="G114" s="106"/>
    </row>
    <row r="115" spans="1:13">
      <c r="A115" s="9" t="s">
        <v>18</v>
      </c>
      <c r="B115" s="1" t="s">
        <v>135</v>
      </c>
      <c r="C115" s="1" t="s">
        <v>169</v>
      </c>
      <c r="D115" s="1" t="s">
        <v>170</v>
      </c>
      <c r="E115" s="1" t="s">
        <v>171</v>
      </c>
      <c r="F115" s="1" t="s">
        <v>172</v>
      </c>
      <c r="G115" s="1" t="s">
        <v>173</v>
      </c>
      <c r="I115" s="9" t="s">
        <v>18</v>
      </c>
      <c r="J115" s="1" t="s">
        <v>174</v>
      </c>
      <c r="K115" s="1" t="s">
        <v>175</v>
      </c>
      <c r="L115" s="1" t="s">
        <v>176</v>
      </c>
      <c r="M115" s="1" t="s">
        <v>154</v>
      </c>
    </row>
    <row r="116" spans="1:13">
      <c r="A116" s="9">
        <v>1</v>
      </c>
      <c r="B116" s="1">
        <v>2.5099999999999998</v>
      </c>
      <c r="C116" s="1">
        <v>1.96</v>
      </c>
      <c r="D116" s="1">
        <v>1.77</v>
      </c>
      <c r="E116" s="1">
        <v>1.29</v>
      </c>
      <c r="F116" s="1">
        <v>1.1299999999999999</v>
      </c>
      <c r="G116" s="1">
        <v>0.09</v>
      </c>
      <c r="I116" s="9">
        <v>1</v>
      </c>
      <c r="J116" s="2">
        <f t="shared" ref="J116:J124" si="69">B116-C116</f>
        <v>0.54999999999999982</v>
      </c>
      <c r="K116" s="2">
        <f t="shared" ref="K116:K124" si="70">C116-D116+E116-F116</f>
        <v>0.35000000000000009</v>
      </c>
      <c r="L116" s="2">
        <f t="shared" ref="L116:L124" si="71">D116-E116</f>
        <v>0.48</v>
      </c>
      <c r="M116" s="2">
        <f t="shared" ref="M116:M124" si="72">F116-G116</f>
        <v>1.0399999999999998</v>
      </c>
    </row>
    <row r="117" spans="1:13">
      <c r="A117" s="9">
        <v>3</v>
      </c>
      <c r="B117" s="1">
        <v>2.5299999999999998</v>
      </c>
      <c r="C117" s="1">
        <v>1.96</v>
      </c>
      <c r="D117" s="1">
        <v>1.86</v>
      </c>
      <c r="E117" s="1">
        <v>1.3</v>
      </c>
      <c r="F117" s="1">
        <v>1.1299999999999999</v>
      </c>
      <c r="G117" s="1">
        <v>0.13</v>
      </c>
      <c r="I117" s="9">
        <v>3</v>
      </c>
      <c r="J117" s="2">
        <f t="shared" si="69"/>
        <v>0.56999999999999984</v>
      </c>
      <c r="K117" s="2">
        <f t="shared" si="70"/>
        <v>0.27</v>
      </c>
      <c r="L117" s="2">
        <f t="shared" si="71"/>
        <v>0.56000000000000005</v>
      </c>
      <c r="M117" s="2">
        <f t="shared" si="72"/>
        <v>0.99999999999999989</v>
      </c>
    </row>
    <row r="118" spans="1:13">
      <c r="A118" s="9">
        <v>6</v>
      </c>
      <c r="B118" s="1">
        <v>2.5299999999999998</v>
      </c>
      <c r="C118" s="1">
        <v>1.96</v>
      </c>
      <c r="D118" s="1">
        <v>1.87</v>
      </c>
      <c r="E118" s="1">
        <v>1.3</v>
      </c>
      <c r="F118" s="1">
        <v>1.1299999999999999</v>
      </c>
      <c r="G118" s="1">
        <v>0.17</v>
      </c>
      <c r="I118" s="9">
        <v>6</v>
      </c>
      <c r="J118" s="2">
        <f t="shared" si="69"/>
        <v>0.56999999999999984</v>
      </c>
      <c r="K118" s="2">
        <f t="shared" si="70"/>
        <v>0.26</v>
      </c>
      <c r="L118" s="2">
        <f t="shared" si="71"/>
        <v>0.57000000000000006</v>
      </c>
      <c r="M118" s="2">
        <f t="shared" si="72"/>
        <v>0.95999999999999985</v>
      </c>
    </row>
    <row r="119" spans="1:13">
      <c r="A119" s="9">
        <v>12</v>
      </c>
      <c r="B119" s="1">
        <v>2.54</v>
      </c>
      <c r="C119" s="1">
        <v>1.97</v>
      </c>
      <c r="D119" s="1">
        <v>1.93</v>
      </c>
      <c r="E119" s="1">
        <v>1.31</v>
      </c>
      <c r="F119" s="1">
        <v>1.1399999999999999</v>
      </c>
      <c r="G119" s="1">
        <v>0.32</v>
      </c>
      <c r="I119" s="9">
        <v>12</v>
      </c>
      <c r="J119" s="2">
        <f t="shared" si="69"/>
        <v>0.57000000000000006</v>
      </c>
      <c r="K119" s="2">
        <f t="shared" si="70"/>
        <v>0.21000000000000019</v>
      </c>
      <c r="L119" s="2">
        <f t="shared" si="71"/>
        <v>0.61999999999999988</v>
      </c>
      <c r="M119" s="2">
        <f t="shared" si="72"/>
        <v>0.81999999999999984</v>
      </c>
    </row>
    <row r="120" spans="1:13">
      <c r="A120" s="9">
        <v>24</v>
      </c>
      <c r="B120" s="1">
        <v>2.61</v>
      </c>
      <c r="C120" s="1">
        <v>2.67</v>
      </c>
      <c r="D120" s="1">
        <v>2.4900000000000002</v>
      </c>
      <c r="E120" s="1">
        <v>1.36</v>
      </c>
      <c r="F120" s="1">
        <v>1.22</v>
      </c>
      <c r="G120" s="1">
        <v>0.83</v>
      </c>
      <c r="I120" s="9">
        <v>24</v>
      </c>
      <c r="J120" s="2">
        <f t="shared" si="69"/>
        <v>-6.0000000000000053E-2</v>
      </c>
      <c r="K120" s="2">
        <f t="shared" si="70"/>
        <v>0.31999999999999984</v>
      </c>
      <c r="L120" s="2">
        <f t="shared" si="71"/>
        <v>1.1300000000000001</v>
      </c>
      <c r="M120" s="2">
        <f t="shared" si="72"/>
        <v>0.39</v>
      </c>
    </row>
    <row r="121" spans="1:13">
      <c r="A121" s="9">
        <v>48</v>
      </c>
      <c r="B121" s="1">
        <v>3.3</v>
      </c>
      <c r="C121" s="1">
        <v>2.3199999999999998</v>
      </c>
      <c r="D121" s="1">
        <v>2.15</v>
      </c>
      <c r="E121" s="1">
        <v>1.94</v>
      </c>
      <c r="F121" s="1">
        <v>2.02</v>
      </c>
      <c r="G121" s="1">
        <v>2.12</v>
      </c>
      <c r="I121" s="9">
        <v>48</v>
      </c>
      <c r="J121" s="2">
        <f t="shared" si="69"/>
        <v>0.98</v>
      </c>
      <c r="K121" s="2">
        <f t="shared" si="70"/>
        <v>8.9999999999999858E-2</v>
      </c>
      <c r="L121" s="2">
        <f t="shared" si="71"/>
        <v>0.20999999999999996</v>
      </c>
      <c r="M121" s="2">
        <f t="shared" si="72"/>
        <v>-0.10000000000000009</v>
      </c>
    </row>
    <row r="122" spans="1:13">
      <c r="A122" s="9">
        <v>96</v>
      </c>
      <c r="B122" s="1">
        <v>6.3</v>
      </c>
      <c r="C122" s="1">
        <v>9.2899999999999991</v>
      </c>
      <c r="D122" s="1">
        <v>8.18</v>
      </c>
      <c r="E122" s="1">
        <v>5.64</v>
      </c>
      <c r="F122" s="1">
        <v>5.51</v>
      </c>
      <c r="G122" s="1">
        <v>5.88</v>
      </c>
      <c r="I122" s="9">
        <v>96</v>
      </c>
      <c r="J122" s="2">
        <f t="shared" si="69"/>
        <v>-2.9899999999999993</v>
      </c>
      <c r="K122" s="2">
        <f t="shared" si="70"/>
        <v>1.2399999999999993</v>
      </c>
      <c r="L122" s="2">
        <f t="shared" si="71"/>
        <v>2.54</v>
      </c>
      <c r="M122" s="2">
        <f t="shared" si="72"/>
        <v>-0.37000000000000011</v>
      </c>
    </row>
    <row r="123" spans="1:13">
      <c r="A123" s="9">
        <v>192</v>
      </c>
      <c r="B123" s="1">
        <v>21.98</v>
      </c>
      <c r="C123" s="1">
        <v>16.52</v>
      </c>
      <c r="D123" s="1">
        <v>17</v>
      </c>
      <c r="E123" s="1">
        <v>15.07</v>
      </c>
      <c r="F123" s="1">
        <v>15</v>
      </c>
      <c r="G123" s="1">
        <v>15.09</v>
      </c>
      <c r="I123" s="9">
        <v>192</v>
      </c>
      <c r="J123" s="2">
        <f t="shared" si="69"/>
        <v>5.4600000000000009</v>
      </c>
      <c r="K123" s="2">
        <f t="shared" si="70"/>
        <v>-0.41000000000000014</v>
      </c>
      <c r="L123" s="2">
        <f t="shared" si="71"/>
        <v>1.9299999999999997</v>
      </c>
      <c r="M123" s="2">
        <f t="shared" si="72"/>
        <v>-8.9999999999999858E-2</v>
      </c>
    </row>
    <row r="124" spans="1:13">
      <c r="A124" s="9">
        <v>384</v>
      </c>
      <c r="B124" s="1">
        <v>44.81</v>
      </c>
      <c r="C124" s="1">
        <v>50.17</v>
      </c>
      <c r="D124" s="1">
        <v>42.21</v>
      </c>
      <c r="E124" s="1">
        <v>51.21</v>
      </c>
      <c r="F124" s="1">
        <v>50.57</v>
      </c>
      <c r="G124" s="1">
        <v>52.08</v>
      </c>
      <c r="I124" s="9">
        <v>384</v>
      </c>
      <c r="J124" s="2">
        <f t="shared" si="69"/>
        <v>-5.3599999999999994</v>
      </c>
      <c r="K124" s="2">
        <f t="shared" si="70"/>
        <v>8.6000000000000014</v>
      </c>
      <c r="L124" s="2">
        <f t="shared" si="71"/>
        <v>-9</v>
      </c>
      <c r="M124" s="2">
        <f t="shared" si="72"/>
        <v>-1.509999999999998</v>
      </c>
    </row>
  </sheetData>
  <mergeCells count="16">
    <mergeCell ref="F12:G12"/>
    <mergeCell ref="O22:T23"/>
    <mergeCell ref="A101:G101"/>
    <mergeCell ref="A114:G114"/>
    <mergeCell ref="A22:H23"/>
    <mergeCell ref="A24:G24"/>
    <mergeCell ref="A49:H50"/>
    <mergeCell ref="A51:G51"/>
    <mergeCell ref="A74:O76"/>
    <mergeCell ref="B88:D88"/>
    <mergeCell ref="B89:D89"/>
    <mergeCell ref="A5:D6"/>
    <mergeCell ref="B7:D7"/>
    <mergeCell ref="F7:G7"/>
    <mergeCell ref="B8:D8"/>
    <mergeCell ref="F8:G8"/>
  </mergeCells>
  <phoneticPr fontId="36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3:I22"/>
  <sheetViews>
    <sheetView workbookViewId="0"/>
  </sheetViews>
  <sheetFormatPr defaultColWidth="12.5703125" defaultRowHeight="15.75" customHeight="1"/>
  <cols>
    <col min="1" max="1" width="18.5703125" customWidth="1"/>
  </cols>
  <sheetData>
    <row r="3" spans="1:9">
      <c r="F3" s="108" t="s">
        <v>178</v>
      </c>
      <c r="G3" s="106"/>
      <c r="H3" s="106"/>
      <c r="I3" s="106"/>
    </row>
    <row r="4" spans="1:9">
      <c r="A4" s="1" t="s">
        <v>179</v>
      </c>
      <c r="B4" s="1" t="s">
        <v>180</v>
      </c>
      <c r="C4" s="1" t="s">
        <v>181</v>
      </c>
      <c r="F4" s="1" t="s">
        <v>179</v>
      </c>
      <c r="G4" s="1" t="s">
        <v>180</v>
      </c>
      <c r="H4" s="1" t="s">
        <v>182</v>
      </c>
    </row>
    <row r="5" spans="1:9">
      <c r="A5" s="1" t="s">
        <v>183</v>
      </c>
      <c r="B5" s="1">
        <v>4.9800000000000004</v>
      </c>
      <c r="F5" s="1" t="s">
        <v>183</v>
      </c>
      <c r="G5" s="1">
        <f>AVERAGE(4.56,4.59,4.55)</f>
        <v>4.5666666666666664</v>
      </c>
    </row>
    <row r="6" spans="1:9">
      <c r="A6" s="1" t="s">
        <v>184</v>
      </c>
      <c r="B6" s="2">
        <f>AVERAGE(4.92,4.95,4.94)</f>
        <v>4.9366666666666674</v>
      </c>
      <c r="C6" s="2">
        <f t="shared" ref="C6:C11" si="0">B5-B6</f>
        <v>4.3333333333333002E-2</v>
      </c>
      <c r="F6" s="1" t="s">
        <v>184</v>
      </c>
      <c r="G6" s="2">
        <f>AVERAGE(4.56,4.54,4.54)</f>
        <v>4.5466666666666669</v>
      </c>
      <c r="H6" s="2">
        <f t="shared" ref="H6:H11" si="1">G5-G6</f>
        <v>1.9999999999999574E-2</v>
      </c>
      <c r="I6" s="17"/>
    </row>
    <row r="7" spans="1:9">
      <c r="A7" s="1" t="s">
        <v>185</v>
      </c>
      <c r="B7" s="2">
        <f>AVERAGE(4.04,4.14,4.16)</f>
        <v>4.1133333333333333</v>
      </c>
      <c r="C7" s="2">
        <f t="shared" si="0"/>
        <v>0.82333333333333414</v>
      </c>
      <c r="F7" s="1" t="s">
        <v>185</v>
      </c>
      <c r="G7" s="2">
        <f>AVERAGE(3.86,3.97,3.97)</f>
        <v>3.9333333333333336</v>
      </c>
      <c r="H7" s="2">
        <f t="shared" si="1"/>
        <v>0.61333333333333329</v>
      </c>
    </row>
    <row r="8" spans="1:9">
      <c r="A8" s="1" t="s">
        <v>186</v>
      </c>
      <c r="B8" s="2">
        <f>AVERAGE(2.1,2.17,2.15)</f>
        <v>2.14</v>
      </c>
      <c r="C8" s="2">
        <f t="shared" si="0"/>
        <v>1.9733333333333332</v>
      </c>
      <c r="F8" s="1" t="s">
        <v>186</v>
      </c>
      <c r="G8" s="2">
        <f>AVERAGE(1.96,1.97,1.98)</f>
        <v>1.97</v>
      </c>
      <c r="H8" s="2">
        <f t="shared" si="1"/>
        <v>1.9633333333333336</v>
      </c>
    </row>
    <row r="9" spans="1:9">
      <c r="A9" s="1" t="s">
        <v>176</v>
      </c>
      <c r="B9" s="2">
        <f>AVERAGE(1.29,1.36,1.35)</f>
        <v>1.3333333333333333</v>
      </c>
      <c r="C9" s="2">
        <f t="shared" si="0"/>
        <v>0.80666666666666687</v>
      </c>
      <c r="F9" s="1" t="s">
        <v>176</v>
      </c>
      <c r="G9" s="2">
        <f>AVERAGE(1.13,1.18,1.18)</f>
        <v>1.1633333333333331</v>
      </c>
      <c r="H9" s="2">
        <f t="shared" si="1"/>
        <v>0.80666666666666687</v>
      </c>
    </row>
    <row r="10" spans="1:9">
      <c r="A10" s="1" t="s">
        <v>187</v>
      </c>
      <c r="B10" s="2">
        <f>AVERAGE(0.77,0.82,0.81)</f>
        <v>0.79999999999999993</v>
      </c>
      <c r="C10" s="2">
        <f t="shared" si="0"/>
        <v>0.53333333333333333</v>
      </c>
      <c r="F10" s="1" t="s">
        <v>187</v>
      </c>
      <c r="G10" s="2">
        <f>AVERAGE(0.77,0.82,0.82)</f>
        <v>0.80333333333333323</v>
      </c>
      <c r="H10" s="2">
        <f t="shared" si="1"/>
        <v>0.35999999999999988</v>
      </c>
    </row>
    <row r="11" spans="1:9">
      <c r="A11" s="1" t="s">
        <v>188</v>
      </c>
      <c r="B11" s="1">
        <v>0</v>
      </c>
      <c r="C11" s="2">
        <f t="shared" si="0"/>
        <v>0.79999999999999993</v>
      </c>
      <c r="F11" s="1" t="s">
        <v>188</v>
      </c>
      <c r="G11" s="1">
        <v>0</v>
      </c>
      <c r="H11" s="2">
        <f t="shared" si="1"/>
        <v>0.80333333333333323</v>
      </c>
    </row>
    <row r="17" spans="1:3">
      <c r="A17" s="1" t="s">
        <v>189</v>
      </c>
    </row>
    <row r="18" spans="1:3">
      <c r="A18" s="1" t="s">
        <v>190</v>
      </c>
      <c r="B18" s="2">
        <f>B19*1024*1024/25</f>
        <v>33554432</v>
      </c>
      <c r="C18" s="1">
        <f>2^32</f>
        <v>4294967296</v>
      </c>
    </row>
    <row r="19" spans="1:3">
      <c r="A19" s="1" t="s">
        <v>191</v>
      </c>
      <c r="B19" s="1">
        <v>800</v>
      </c>
      <c r="C19" s="2">
        <f>C18*25/1024/1024</f>
        <v>102400</v>
      </c>
    </row>
    <row r="20" spans="1:3">
      <c r="A20" s="1" t="s">
        <v>192</v>
      </c>
      <c r="B20" s="2">
        <f t="shared" ref="B20:C20" si="2">B19/2</f>
        <v>400</v>
      </c>
      <c r="C20" s="2">
        <f t="shared" si="2"/>
        <v>51200</v>
      </c>
    </row>
    <row r="21" spans="1:3">
      <c r="A21" s="1" t="s">
        <v>193</v>
      </c>
      <c r="B21" s="2">
        <f t="shared" ref="B21:C21" si="3">B20*8/1024</f>
        <v>3.125</v>
      </c>
      <c r="C21" s="2">
        <f t="shared" si="3"/>
        <v>400</v>
      </c>
    </row>
    <row r="22" spans="1:3">
      <c r="B22" s="2">
        <f>LOG(33554432,2)</f>
        <v>25</v>
      </c>
    </row>
  </sheetData>
  <mergeCells count="1">
    <mergeCell ref="F3:I3"/>
  </mergeCells>
  <phoneticPr fontId="36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1000"/>
  <sheetViews>
    <sheetView workbookViewId="0"/>
  </sheetViews>
  <sheetFormatPr defaultColWidth="12.5703125" defaultRowHeight="15.75" customHeight="1"/>
  <sheetData>
    <row r="1" spans="1:26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>
      <c r="A2" s="109" t="s">
        <v>194</v>
      </c>
      <c r="B2" s="106"/>
      <c r="C2" s="106"/>
      <c r="D2" s="106"/>
      <c r="E2" s="106"/>
      <c r="F2" s="106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>
      <c r="A3" s="106"/>
      <c r="B3" s="106"/>
      <c r="C3" s="106"/>
      <c r="D3" s="106"/>
      <c r="E3" s="106"/>
      <c r="F3" s="106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>
      <c r="A4" s="16" t="s">
        <v>195</v>
      </c>
      <c r="B4" s="16" t="s">
        <v>196</v>
      </c>
      <c r="C4" s="16" t="s">
        <v>197</v>
      </c>
      <c r="D4" s="16" t="s">
        <v>113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>
      <c r="A5" s="16" t="s">
        <v>198</v>
      </c>
      <c r="B5" s="16">
        <v>1.77</v>
      </c>
      <c r="C5" s="16">
        <v>1.69</v>
      </c>
      <c r="D5" s="16">
        <v>1.68</v>
      </c>
      <c r="E5" s="109"/>
      <c r="F5" s="106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>
      <c r="A6" s="16" t="s">
        <v>199</v>
      </c>
      <c r="B6" s="16">
        <v>7.54</v>
      </c>
      <c r="C6" s="16">
        <v>4.04</v>
      </c>
      <c r="D6" s="16">
        <v>3.74</v>
      </c>
      <c r="E6" s="106"/>
      <c r="F6" s="106"/>
      <c r="G6" s="30"/>
      <c r="H6" s="30"/>
      <c r="I6" s="30">
        <f>LOG(32768,2)</f>
        <v>15</v>
      </c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>
      <c r="A7" s="16" t="s">
        <v>200</v>
      </c>
      <c r="B7" s="16">
        <v>1.88</v>
      </c>
      <c r="C7" s="16">
        <v>2.4700000000000002</v>
      </c>
      <c r="D7" s="16">
        <v>2.4700000000000002</v>
      </c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>
      <c r="A8" s="16" t="s">
        <v>201</v>
      </c>
      <c r="B8" s="16">
        <v>8.51</v>
      </c>
      <c r="C8" s="16">
        <v>8.8800000000000008</v>
      </c>
      <c r="D8" s="16">
        <v>8.7799999999999994</v>
      </c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>
      <c r="A11" s="109" t="s">
        <v>202</v>
      </c>
      <c r="B11" s="106"/>
      <c r="C11" s="106"/>
      <c r="D11" s="106"/>
      <c r="E11" s="106"/>
      <c r="F11" s="106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>
      <c r="A12" s="106"/>
      <c r="B12" s="106"/>
      <c r="C12" s="106"/>
      <c r="D12" s="106"/>
      <c r="E12" s="106"/>
      <c r="F12" s="106"/>
      <c r="G12" s="30"/>
      <c r="H12" s="30"/>
      <c r="I12" s="30"/>
      <c r="J12" s="30"/>
      <c r="K12" s="30"/>
      <c r="L12" s="31">
        <v>57292</v>
      </c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>
      <c r="A13" s="16"/>
      <c r="B13" s="109" t="s">
        <v>203</v>
      </c>
      <c r="C13" s="106"/>
      <c r="D13" s="106"/>
      <c r="E13" s="106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>
      <c r="A15" s="9" t="s">
        <v>18</v>
      </c>
      <c r="B15" s="16" t="s">
        <v>136</v>
      </c>
      <c r="C15" s="8" t="s">
        <v>145</v>
      </c>
      <c r="D15" s="1" t="s">
        <v>156</v>
      </c>
      <c r="E15" s="1" t="s">
        <v>157</v>
      </c>
      <c r="F15" s="30"/>
      <c r="G15" s="8" t="s">
        <v>145</v>
      </c>
      <c r="H15" s="1" t="s">
        <v>156</v>
      </c>
      <c r="I15" s="1" t="s">
        <v>157</v>
      </c>
      <c r="J15" s="16" t="s">
        <v>150</v>
      </c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>
      <c r="A16" s="9">
        <v>1</v>
      </c>
      <c r="B16" s="16">
        <v>3.06</v>
      </c>
      <c r="C16" s="16">
        <v>2.09</v>
      </c>
      <c r="D16" s="16">
        <v>1.38</v>
      </c>
      <c r="E16" s="16">
        <v>1.29</v>
      </c>
      <c r="F16" s="30"/>
      <c r="G16" s="30">
        <f t="shared" ref="G16:I16" si="0">B16-C16</f>
        <v>0.9700000000000002</v>
      </c>
      <c r="H16" s="30">
        <f t="shared" si="0"/>
        <v>0.71</v>
      </c>
      <c r="I16" s="30">
        <f t="shared" si="0"/>
        <v>8.9999999999999858E-2</v>
      </c>
      <c r="J16" s="30">
        <f t="shared" ref="J16:J24" si="1">E16</f>
        <v>1.29</v>
      </c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>
      <c r="A17" s="9">
        <v>3</v>
      </c>
      <c r="B17" s="16">
        <v>3.22</v>
      </c>
      <c r="C17" s="16">
        <v>2.2400000000000002</v>
      </c>
      <c r="D17" s="16">
        <v>1.53</v>
      </c>
      <c r="E17" s="16">
        <v>1.44</v>
      </c>
      <c r="F17" s="30"/>
      <c r="G17" s="30">
        <f t="shared" ref="G17:I17" si="2">B17-C17</f>
        <v>0.98</v>
      </c>
      <c r="H17" s="30">
        <f t="shared" si="2"/>
        <v>0.71000000000000019</v>
      </c>
      <c r="I17" s="30">
        <f t="shared" si="2"/>
        <v>9.000000000000008E-2</v>
      </c>
      <c r="J17" s="30">
        <f t="shared" si="1"/>
        <v>1.44</v>
      </c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>
      <c r="A18" s="9">
        <v>6</v>
      </c>
      <c r="B18" s="16">
        <v>3.2</v>
      </c>
      <c r="C18" s="16">
        <v>2.21</v>
      </c>
      <c r="D18" s="16">
        <v>1.63</v>
      </c>
      <c r="E18" s="16">
        <v>1.57</v>
      </c>
      <c r="F18" s="30"/>
      <c r="G18" s="30">
        <f t="shared" ref="G18:I18" si="3">B18-C18</f>
        <v>0.99000000000000021</v>
      </c>
      <c r="H18" s="30">
        <f t="shared" si="3"/>
        <v>0.58000000000000007</v>
      </c>
      <c r="I18" s="30">
        <f t="shared" si="3"/>
        <v>5.9999999999999831E-2</v>
      </c>
      <c r="J18" s="30">
        <f t="shared" si="1"/>
        <v>1.57</v>
      </c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>
      <c r="A19" s="9">
        <v>12</v>
      </c>
      <c r="B19" s="16">
        <v>3.48</v>
      </c>
      <c r="C19" s="16">
        <v>3.05</v>
      </c>
      <c r="D19" s="16">
        <v>2.62</v>
      </c>
      <c r="E19" s="16">
        <v>2.82</v>
      </c>
      <c r="F19" s="30"/>
      <c r="G19" s="30">
        <f t="shared" ref="G19:I19" si="4">B19-C19</f>
        <v>0.43000000000000016</v>
      </c>
      <c r="H19" s="30">
        <f t="shared" si="4"/>
        <v>0.42999999999999972</v>
      </c>
      <c r="I19" s="30">
        <f t="shared" si="4"/>
        <v>-0.19999999999999973</v>
      </c>
      <c r="J19" s="30">
        <f t="shared" si="1"/>
        <v>2.82</v>
      </c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>
      <c r="A20" s="9">
        <v>24</v>
      </c>
      <c r="B20" s="16">
        <v>7.97</v>
      </c>
      <c r="C20" s="16">
        <v>7.87</v>
      </c>
      <c r="D20" s="16">
        <v>7.86</v>
      </c>
      <c r="E20" s="16">
        <v>6.92</v>
      </c>
      <c r="F20" s="30"/>
      <c r="G20" s="30">
        <f t="shared" ref="G20:I20" si="5">B20-C20</f>
        <v>9.9999999999999645E-2</v>
      </c>
      <c r="H20" s="30">
        <f t="shared" si="5"/>
        <v>9.9999999999997868E-3</v>
      </c>
      <c r="I20" s="30">
        <f t="shared" si="5"/>
        <v>0.94000000000000039</v>
      </c>
      <c r="J20" s="30">
        <f t="shared" si="1"/>
        <v>6.92</v>
      </c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>
      <c r="A21" s="9">
        <v>48</v>
      </c>
      <c r="B21" s="16">
        <v>20.53</v>
      </c>
      <c r="C21" s="16">
        <v>21.39</v>
      </c>
      <c r="D21" s="16">
        <v>21.27</v>
      </c>
      <c r="E21" s="16">
        <v>21.65</v>
      </c>
      <c r="F21" s="30"/>
      <c r="G21" s="30">
        <f t="shared" ref="G21:I21" si="6">B21-C21</f>
        <v>-0.85999999999999943</v>
      </c>
      <c r="H21" s="30">
        <f t="shared" si="6"/>
        <v>0.12000000000000099</v>
      </c>
      <c r="I21" s="30">
        <f t="shared" si="6"/>
        <v>-0.37999999999999901</v>
      </c>
      <c r="J21" s="30">
        <f t="shared" si="1"/>
        <v>21.65</v>
      </c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>
      <c r="A22" s="9">
        <v>96</v>
      </c>
      <c r="B22" s="16">
        <v>58.61</v>
      </c>
      <c r="C22" s="16">
        <v>59.76</v>
      </c>
      <c r="D22" s="16">
        <v>59.93</v>
      </c>
      <c r="E22" s="16">
        <v>60.72</v>
      </c>
      <c r="F22" s="30"/>
      <c r="G22" s="30">
        <f t="shared" ref="G22:I22" si="7">B22-C22</f>
        <v>-1.1499999999999986</v>
      </c>
      <c r="H22" s="30">
        <f t="shared" si="7"/>
        <v>-0.17000000000000171</v>
      </c>
      <c r="I22" s="30">
        <f t="shared" si="7"/>
        <v>-0.78999999999999915</v>
      </c>
      <c r="J22" s="30">
        <f t="shared" si="1"/>
        <v>60.72</v>
      </c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>
      <c r="A23" s="9">
        <v>192</v>
      </c>
      <c r="B23" s="16">
        <v>159.6</v>
      </c>
      <c r="C23" s="16">
        <v>158.83000000000001</v>
      </c>
      <c r="D23" s="16">
        <v>158.18</v>
      </c>
      <c r="E23" s="16">
        <v>161.61000000000001</v>
      </c>
      <c r="F23" s="30"/>
      <c r="G23" s="30">
        <f t="shared" ref="G23:I23" si="8">B23-C23</f>
        <v>0.76999999999998181</v>
      </c>
      <c r="H23" s="30">
        <f t="shared" si="8"/>
        <v>0.65000000000000568</v>
      </c>
      <c r="I23" s="30">
        <f t="shared" si="8"/>
        <v>-3.4300000000000068</v>
      </c>
      <c r="J23" s="30">
        <f t="shared" si="1"/>
        <v>161.61000000000001</v>
      </c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>
      <c r="A24" s="9">
        <v>384</v>
      </c>
      <c r="B24" s="16">
        <v>535.20000000000005</v>
      </c>
      <c r="C24" s="16">
        <v>546.22</v>
      </c>
      <c r="D24" s="16">
        <v>543.30999999999995</v>
      </c>
      <c r="E24" s="16">
        <v>548.76</v>
      </c>
      <c r="F24" s="30"/>
      <c r="G24" s="30">
        <f t="shared" ref="G24:I24" si="9">B24-C24</f>
        <v>-11.019999999999982</v>
      </c>
      <c r="H24" s="30">
        <f t="shared" si="9"/>
        <v>2.9100000000000819</v>
      </c>
      <c r="I24" s="30">
        <f t="shared" si="9"/>
        <v>-5.4500000000000455</v>
      </c>
      <c r="J24" s="30">
        <f t="shared" si="1"/>
        <v>548.76</v>
      </c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>
      <c r="A26" s="30"/>
      <c r="B26" s="109" t="s">
        <v>204</v>
      </c>
      <c r="C26" s="106"/>
      <c r="D26" s="106"/>
      <c r="E26" s="106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>
      <c r="A27" s="9" t="s">
        <v>18</v>
      </c>
      <c r="B27" s="16" t="s">
        <v>136</v>
      </c>
      <c r="C27" s="8" t="s">
        <v>145</v>
      </c>
      <c r="D27" s="1" t="s">
        <v>156</v>
      </c>
      <c r="E27" s="1" t="s">
        <v>157</v>
      </c>
      <c r="F27" s="30"/>
      <c r="G27" s="8" t="s">
        <v>145</v>
      </c>
      <c r="H27" s="1" t="s">
        <v>156</v>
      </c>
      <c r="I27" s="1" t="s">
        <v>157</v>
      </c>
      <c r="J27" s="16" t="s">
        <v>150</v>
      </c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>
      <c r="A28" s="9">
        <v>1</v>
      </c>
      <c r="B28" s="16">
        <v>1.89</v>
      </c>
      <c r="C28" s="16">
        <v>0.91</v>
      </c>
      <c r="D28" s="16">
        <v>0.23</v>
      </c>
      <c r="E28" s="16">
        <v>0.12</v>
      </c>
      <c r="F28" s="30"/>
      <c r="G28" s="30">
        <f t="shared" ref="G28:I28" si="10">B28-C28</f>
        <v>0.97999999999999987</v>
      </c>
      <c r="H28" s="30">
        <f t="shared" si="10"/>
        <v>0.68</v>
      </c>
      <c r="I28" s="30">
        <f t="shared" si="10"/>
        <v>0.11000000000000001</v>
      </c>
      <c r="J28" s="30">
        <f t="shared" ref="J28:J36" si="11">E28</f>
        <v>0.12</v>
      </c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>
      <c r="A29" s="9">
        <v>3</v>
      </c>
      <c r="B29" s="16">
        <v>1.89</v>
      </c>
      <c r="C29" s="16">
        <v>0.94</v>
      </c>
      <c r="D29" s="16">
        <v>0.24</v>
      </c>
      <c r="E29" s="16">
        <v>0.14000000000000001</v>
      </c>
      <c r="F29" s="30"/>
      <c r="G29" s="30">
        <f t="shared" ref="G29:I29" si="12">B29-C29</f>
        <v>0.95</v>
      </c>
      <c r="H29" s="30">
        <f t="shared" si="12"/>
        <v>0.7</v>
      </c>
      <c r="I29" s="30">
        <f t="shared" si="12"/>
        <v>9.9999999999999978E-2</v>
      </c>
      <c r="J29" s="30">
        <f t="shared" si="11"/>
        <v>0.14000000000000001</v>
      </c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>
      <c r="A30" s="9">
        <v>6</v>
      </c>
      <c r="B30" s="16">
        <v>2</v>
      </c>
      <c r="C30" s="16">
        <v>0.94</v>
      </c>
      <c r="D30" s="16">
        <v>0.24</v>
      </c>
      <c r="E30" s="16">
        <v>0.16</v>
      </c>
      <c r="F30" s="30"/>
      <c r="G30" s="30">
        <f t="shared" ref="G30:I30" si="13">B30-C30</f>
        <v>1.06</v>
      </c>
      <c r="H30" s="30">
        <f t="shared" si="13"/>
        <v>0.7</v>
      </c>
      <c r="I30" s="30">
        <f t="shared" si="13"/>
        <v>7.9999999999999988E-2</v>
      </c>
      <c r="J30" s="30">
        <f t="shared" si="11"/>
        <v>0.16</v>
      </c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>
      <c r="A31" s="9">
        <v>12</v>
      </c>
      <c r="B31" s="16">
        <v>2.04</v>
      </c>
      <c r="C31" s="16">
        <v>1.07</v>
      </c>
      <c r="D31" s="16">
        <v>0.27</v>
      </c>
      <c r="E31" s="16">
        <v>0.26</v>
      </c>
      <c r="F31" s="30"/>
      <c r="G31" s="30">
        <f t="shared" ref="G31:I31" si="14">B31-C31</f>
        <v>0.97</v>
      </c>
      <c r="H31" s="30">
        <f t="shared" si="14"/>
        <v>0.8</v>
      </c>
      <c r="I31" s="30">
        <f t="shared" si="14"/>
        <v>1.0000000000000009E-2</v>
      </c>
      <c r="J31" s="30">
        <f t="shared" si="11"/>
        <v>0.26</v>
      </c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>
      <c r="A32" s="9">
        <v>24</v>
      </c>
      <c r="B32" s="16">
        <v>2.37</v>
      </c>
      <c r="C32" s="16">
        <v>1.4</v>
      </c>
      <c r="D32" s="16">
        <v>0.76</v>
      </c>
      <c r="E32" s="16">
        <v>0.75</v>
      </c>
      <c r="F32" s="30"/>
      <c r="G32" s="30">
        <f t="shared" ref="G32:I32" si="15">B32-C32</f>
        <v>0.9700000000000002</v>
      </c>
      <c r="H32" s="30">
        <f t="shared" si="15"/>
        <v>0.6399999999999999</v>
      </c>
      <c r="I32" s="30">
        <f t="shared" si="15"/>
        <v>1.0000000000000009E-2</v>
      </c>
      <c r="J32" s="30">
        <f t="shared" si="11"/>
        <v>0.75</v>
      </c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>
      <c r="A33" s="9">
        <v>48</v>
      </c>
      <c r="B33" s="16">
        <v>3.18</v>
      </c>
      <c r="C33" s="16">
        <v>2.34</v>
      </c>
      <c r="D33" s="16">
        <v>2.2000000000000002</v>
      </c>
      <c r="E33" s="16">
        <v>2.16</v>
      </c>
      <c r="F33" s="30"/>
      <c r="G33" s="30">
        <f t="shared" ref="G33:I33" si="16">B33-C33</f>
        <v>0.8400000000000003</v>
      </c>
      <c r="H33" s="30">
        <f t="shared" si="16"/>
        <v>0.13999999999999968</v>
      </c>
      <c r="I33" s="30">
        <f t="shared" si="16"/>
        <v>4.0000000000000036E-2</v>
      </c>
      <c r="J33" s="30">
        <f t="shared" si="11"/>
        <v>2.16</v>
      </c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>
      <c r="A34" s="9">
        <v>96</v>
      </c>
      <c r="B34" s="16">
        <v>6.24</v>
      </c>
      <c r="C34" s="16">
        <v>6.11</v>
      </c>
      <c r="D34" s="16">
        <v>6</v>
      </c>
      <c r="E34" s="16">
        <v>6.08</v>
      </c>
      <c r="F34" s="30"/>
      <c r="G34" s="30">
        <f t="shared" ref="G34:I34" si="17">B34-C34</f>
        <v>0.12999999999999989</v>
      </c>
      <c r="H34" s="30">
        <f t="shared" si="17"/>
        <v>0.11000000000000032</v>
      </c>
      <c r="I34" s="30">
        <f t="shared" si="17"/>
        <v>-8.0000000000000071E-2</v>
      </c>
      <c r="J34" s="30">
        <f t="shared" si="11"/>
        <v>6.08</v>
      </c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>
      <c r="A35" s="9">
        <v>192</v>
      </c>
      <c r="B35" s="16">
        <v>16.29</v>
      </c>
      <c r="C35" s="16">
        <v>16.61</v>
      </c>
      <c r="D35" s="16">
        <v>15.94</v>
      </c>
      <c r="E35" s="16">
        <v>16.16</v>
      </c>
      <c r="F35" s="30"/>
      <c r="G35" s="30">
        <f t="shared" ref="G35:I35" si="18">B35-C35</f>
        <v>-0.32000000000000028</v>
      </c>
      <c r="H35" s="30">
        <f t="shared" si="18"/>
        <v>0.66999999999999993</v>
      </c>
      <c r="I35" s="30">
        <f t="shared" si="18"/>
        <v>-0.22000000000000064</v>
      </c>
      <c r="J35" s="30">
        <f t="shared" si="11"/>
        <v>16.16</v>
      </c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>
      <c r="A36" s="9">
        <v>384</v>
      </c>
      <c r="B36" s="16">
        <v>53.71</v>
      </c>
      <c r="C36" s="16">
        <v>52.74</v>
      </c>
      <c r="D36" s="16">
        <v>53.23</v>
      </c>
      <c r="E36" s="16">
        <v>53.42</v>
      </c>
      <c r="F36" s="30"/>
      <c r="G36" s="30">
        <f t="shared" ref="G36:I36" si="19">B36-C36</f>
        <v>0.96999999999999886</v>
      </c>
      <c r="H36" s="30">
        <f t="shared" si="19"/>
        <v>-0.48999999999999488</v>
      </c>
      <c r="I36" s="30">
        <f t="shared" si="19"/>
        <v>-0.19000000000000483</v>
      </c>
      <c r="J36" s="30">
        <f t="shared" si="11"/>
        <v>53.42</v>
      </c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>
      <c r="A38" s="30"/>
      <c r="B38" s="109" t="s">
        <v>205</v>
      </c>
      <c r="C38" s="106"/>
      <c r="D38" s="106"/>
      <c r="E38" s="106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>
      <c r="A39" s="9" t="s">
        <v>18</v>
      </c>
      <c r="B39" s="16" t="s">
        <v>136</v>
      </c>
      <c r="C39" s="8" t="s">
        <v>145</v>
      </c>
      <c r="D39" s="1" t="s">
        <v>156</v>
      </c>
      <c r="E39" s="1" t="s">
        <v>157</v>
      </c>
      <c r="F39" s="30"/>
      <c r="G39" s="8" t="s">
        <v>145</v>
      </c>
      <c r="H39" s="1" t="s">
        <v>156</v>
      </c>
      <c r="I39" s="1" t="s">
        <v>157</v>
      </c>
      <c r="J39" s="16" t="s">
        <v>150</v>
      </c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>
      <c r="A40" s="9">
        <v>1</v>
      </c>
      <c r="B40" s="16">
        <v>1.77</v>
      </c>
      <c r="C40" s="16">
        <v>0.76</v>
      </c>
      <c r="D40" s="16">
        <v>0.11</v>
      </c>
      <c r="E40" s="16">
        <v>0.01</v>
      </c>
      <c r="F40" s="30"/>
      <c r="G40" s="30">
        <f t="shared" ref="G40:I40" si="20">B40-C40</f>
        <v>1.01</v>
      </c>
      <c r="H40" s="30">
        <f t="shared" si="20"/>
        <v>0.65</v>
      </c>
      <c r="I40" s="30">
        <f t="shared" si="20"/>
        <v>0.1</v>
      </c>
      <c r="J40" s="30">
        <f t="shared" ref="J40:J48" si="21">E40</f>
        <v>0.01</v>
      </c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>
      <c r="A41" s="9">
        <v>3</v>
      </c>
      <c r="B41" s="16">
        <v>1.82</v>
      </c>
      <c r="C41" s="16">
        <v>0.81</v>
      </c>
      <c r="D41" s="16">
        <v>0.11</v>
      </c>
      <c r="E41" s="16">
        <v>0.01</v>
      </c>
      <c r="F41" s="30"/>
      <c r="G41" s="30">
        <f t="shared" ref="G41:I41" si="22">B41-C41</f>
        <v>1.01</v>
      </c>
      <c r="H41" s="30">
        <f t="shared" si="22"/>
        <v>0.70000000000000007</v>
      </c>
      <c r="I41" s="30">
        <f t="shared" si="22"/>
        <v>0.1</v>
      </c>
      <c r="J41" s="30">
        <f t="shared" si="21"/>
        <v>0.01</v>
      </c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>
      <c r="A42" s="9">
        <v>6</v>
      </c>
      <c r="B42" s="16">
        <v>1.89</v>
      </c>
      <c r="C42" s="16">
        <v>0.82</v>
      </c>
      <c r="D42" s="16">
        <v>0.11</v>
      </c>
      <c r="E42" s="16">
        <v>0.01</v>
      </c>
      <c r="F42" s="30"/>
      <c r="G42" s="30">
        <f t="shared" ref="G42:I42" si="23">B42-C42</f>
        <v>1.0699999999999998</v>
      </c>
      <c r="H42" s="30">
        <f t="shared" si="23"/>
        <v>0.71</v>
      </c>
      <c r="I42" s="30">
        <f t="shared" si="23"/>
        <v>0.1</v>
      </c>
      <c r="J42" s="30">
        <f t="shared" si="21"/>
        <v>0.01</v>
      </c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>
      <c r="A43" s="9">
        <v>12</v>
      </c>
      <c r="B43" s="16">
        <v>2.0099999999999998</v>
      </c>
      <c r="C43" s="16">
        <v>1.07</v>
      </c>
      <c r="D43" s="16">
        <v>0.11</v>
      </c>
      <c r="E43" s="16">
        <v>0.02</v>
      </c>
      <c r="F43" s="30"/>
      <c r="G43" s="30">
        <f t="shared" ref="G43:I43" si="24">B43-C43</f>
        <v>0.93999999999999972</v>
      </c>
      <c r="H43" s="30">
        <f t="shared" si="24"/>
        <v>0.96000000000000008</v>
      </c>
      <c r="I43" s="30">
        <f t="shared" si="24"/>
        <v>0.09</v>
      </c>
      <c r="J43" s="30">
        <f t="shared" si="21"/>
        <v>0.02</v>
      </c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>
      <c r="A44" s="9">
        <v>24</v>
      </c>
      <c r="B44" s="16">
        <v>2.91</v>
      </c>
      <c r="C44" s="16">
        <v>2.1</v>
      </c>
      <c r="D44" s="16">
        <v>0.11</v>
      </c>
      <c r="E44" s="16">
        <v>0.06</v>
      </c>
      <c r="F44" s="30"/>
      <c r="G44" s="30">
        <f t="shared" ref="G44:I44" si="25">B44-C44</f>
        <v>0.81</v>
      </c>
      <c r="H44" s="30">
        <f t="shared" si="25"/>
        <v>1.99</v>
      </c>
      <c r="I44" s="30">
        <f t="shared" si="25"/>
        <v>0.05</v>
      </c>
      <c r="J44" s="30">
        <f t="shared" si="21"/>
        <v>0.06</v>
      </c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>
      <c r="A45" s="9">
        <v>48</v>
      </c>
      <c r="B45" s="16">
        <v>6.24</v>
      </c>
      <c r="C45" s="16">
        <v>3.41</v>
      </c>
      <c r="D45" s="16">
        <v>0.18</v>
      </c>
      <c r="E45" s="16">
        <v>0.19</v>
      </c>
      <c r="F45" s="30"/>
      <c r="G45" s="30">
        <f t="shared" ref="G45:I45" si="26">B45-C45</f>
        <v>2.83</v>
      </c>
      <c r="H45" s="30">
        <f t="shared" si="26"/>
        <v>3.23</v>
      </c>
      <c r="I45" s="30">
        <f t="shared" si="26"/>
        <v>-1.0000000000000009E-2</v>
      </c>
      <c r="J45" s="30">
        <f t="shared" si="21"/>
        <v>0.19</v>
      </c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>
      <c r="A46" s="9">
        <v>96</v>
      </c>
      <c r="B46" s="16">
        <v>8.41</v>
      </c>
      <c r="C46" s="16">
        <v>5.78</v>
      </c>
      <c r="D46" s="16">
        <v>0.59</v>
      </c>
      <c r="E46" s="16">
        <v>0.6</v>
      </c>
      <c r="F46" s="30"/>
      <c r="G46" s="30">
        <f t="shared" ref="G46:I46" si="27">B46-C46</f>
        <v>2.63</v>
      </c>
      <c r="H46" s="30">
        <f t="shared" si="27"/>
        <v>5.19</v>
      </c>
      <c r="I46" s="30">
        <f t="shared" si="27"/>
        <v>-1.0000000000000009E-2</v>
      </c>
      <c r="J46" s="30">
        <f t="shared" si="21"/>
        <v>0.6</v>
      </c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>
      <c r="A47" s="9">
        <v>192</v>
      </c>
      <c r="B47" s="16">
        <v>13.53</v>
      </c>
      <c r="C47" s="16">
        <v>14.32</v>
      </c>
      <c r="D47" s="16">
        <v>1.61</v>
      </c>
      <c r="E47" s="16">
        <v>1.5</v>
      </c>
      <c r="F47" s="30"/>
      <c r="G47" s="30">
        <f t="shared" ref="G47:I47" si="28">B47-C47</f>
        <v>-0.79000000000000092</v>
      </c>
      <c r="H47" s="30">
        <f t="shared" si="28"/>
        <v>12.71</v>
      </c>
      <c r="I47" s="30">
        <f t="shared" si="28"/>
        <v>0.1100000000000001</v>
      </c>
      <c r="J47" s="30">
        <f t="shared" si="21"/>
        <v>1.5</v>
      </c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>
      <c r="A48" s="9">
        <v>384</v>
      </c>
      <c r="B48" s="16">
        <v>29.56</v>
      </c>
      <c r="C48" s="16">
        <v>20.05</v>
      </c>
      <c r="D48" s="16">
        <v>4.97</v>
      </c>
      <c r="E48" s="16">
        <v>5.04</v>
      </c>
      <c r="F48" s="30"/>
      <c r="G48" s="30">
        <f t="shared" ref="G48:I48" si="29">B48-C48</f>
        <v>9.509999999999998</v>
      </c>
      <c r="H48" s="30">
        <f t="shared" si="29"/>
        <v>15.080000000000002</v>
      </c>
      <c r="I48" s="30">
        <f t="shared" si="29"/>
        <v>-7.0000000000000284E-2</v>
      </c>
      <c r="J48" s="30">
        <f t="shared" si="21"/>
        <v>5.04</v>
      </c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>
      <c r="A50" s="30"/>
      <c r="B50" s="109" t="s">
        <v>206</v>
      </c>
      <c r="C50" s="106"/>
      <c r="D50" s="106"/>
      <c r="E50" s="106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>
      <c r="A51" s="9" t="s">
        <v>18</v>
      </c>
      <c r="B51" s="16" t="s">
        <v>136</v>
      </c>
      <c r="C51" s="8" t="s">
        <v>145</v>
      </c>
      <c r="D51" s="1" t="s">
        <v>156</v>
      </c>
      <c r="E51" s="1" t="s">
        <v>157</v>
      </c>
      <c r="F51" s="30"/>
      <c r="G51" s="8" t="s">
        <v>145</v>
      </c>
      <c r="H51" s="1" t="s">
        <v>156</v>
      </c>
      <c r="I51" s="1" t="s">
        <v>157</v>
      </c>
      <c r="J51" s="16" t="s">
        <v>150</v>
      </c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>
      <c r="A52" s="9">
        <v>1</v>
      </c>
      <c r="B52" s="16">
        <v>1.79</v>
      </c>
      <c r="C52" s="16">
        <v>0.73</v>
      </c>
      <c r="D52" s="16">
        <v>0.1</v>
      </c>
      <c r="E52" s="16">
        <v>1E-3</v>
      </c>
      <c r="F52" s="30"/>
      <c r="G52" s="30">
        <f t="shared" ref="G52:I52" si="30">B52-C52</f>
        <v>1.06</v>
      </c>
      <c r="H52" s="30">
        <f t="shared" si="30"/>
        <v>0.63</v>
      </c>
      <c r="I52" s="30">
        <f t="shared" si="30"/>
        <v>9.9000000000000005E-2</v>
      </c>
      <c r="J52" s="30">
        <f t="shared" ref="J52:J60" si="31">E52</f>
        <v>1E-3</v>
      </c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>
      <c r="A53" s="9">
        <v>3</v>
      </c>
      <c r="B53" s="16">
        <v>1.84</v>
      </c>
      <c r="C53" s="16">
        <v>0.75</v>
      </c>
      <c r="D53" s="16">
        <v>0.10299999999999999</v>
      </c>
      <c r="E53" s="16">
        <v>1.4E-3</v>
      </c>
      <c r="F53" s="30"/>
      <c r="G53" s="30">
        <f t="shared" ref="G53:I53" si="32">B53-C53</f>
        <v>1.0900000000000001</v>
      </c>
      <c r="H53" s="30">
        <f t="shared" si="32"/>
        <v>0.64700000000000002</v>
      </c>
      <c r="I53" s="30">
        <f t="shared" si="32"/>
        <v>0.1016</v>
      </c>
      <c r="J53" s="30">
        <f t="shared" si="31"/>
        <v>1.4E-3</v>
      </c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>
      <c r="A54" s="9">
        <v>6</v>
      </c>
      <c r="B54" s="16">
        <v>1.87</v>
      </c>
      <c r="C54" s="16">
        <v>0.89</v>
      </c>
      <c r="D54" s="16">
        <v>0.10299999999999999</v>
      </c>
      <c r="E54" s="16">
        <v>1.6000000000000001E-3</v>
      </c>
      <c r="F54" s="30"/>
      <c r="G54" s="30">
        <f t="shared" ref="G54:I54" si="33">B54-C54</f>
        <v>0.98000000000000009</v>
      </c>
      <c r="H54" s="30">
        <f t="shared" si="33"/>
        <v>0.78700000000000003</v>
      </c>
      <c r="I54" s="30">
        <f t="shared" si="33"/>
        <v>0.10139999999999999</v>
      </c>
      <c r="J54" s="30">
        <f t="shared" si="31"/>
        <v>1.6000000000000001E-3</v>
      </c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>
      <c r="A55" s="9">
        <v>12</v>
      </c>
      <c r="B55" s="16">
        <v>2.93</v>
      </c>
      <c r="C55" s="16">
        <v>1.28</v>
      </c>
      <c r="D55" s="16">
        <v>0.10299999999999999</v>
      </c>
      <c r="E55" s="16">
        <v>2.5000000000000001E-3</v>
      </c>
      <c r="F55" s="30"/>
      <c r="G55" s="30">
        <f t="shared" ref="G55:I55" si="34">B55-C55</f>
        <v>1.6500000000000001</v>
      </c>
      <c r="H55" s="30">
        <f t="shared" si="34"/>
        <v>1.177</v>
      </c>
      <c r="I55" s="30">
        <f t="shared" si="34"/>
        <v>0.10049999999999999</v>
      </c>
      <c r="J55" s="30">
        <f t="shared" si="31"/>
        <v>2.5000000000000001E-3</v>
      </c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>
      <c r="A56" s="9">
        <v>24</v>
      </c>
      <c r="B56" s="16">
        <v>5.0199999999999996</v>
      </c>
      <c r="C56" s="16">
        <v>2.13</v>
      </c>
      <c r="D56" s="16">
        <v>0.10299999999999999</v>
      </c>
      <c r="E56" s="16">
        <v>5.0000000000000001E-3</v>
      </c>
      <c r="F56" s="30"/>
      <c r="G56" s="30">
        <f t="shared" ref="G56:I56" si="35">B56-C56</f>
        <v>2.8899999999999997</v>
      </c>
      <c r="H56" s="30">
        <f t="shared" si="35"/>
        <v>2.0269999999999997</v>
      </c>
      <c r="I56" s="30">
        <f t="shared" si="35"/>
        <v>9.799999999999999E-2</v>
      </c>
      <c r="J56" s="30">
        <f t="shared" si="31"/>
        <v>5.0000000000000001E-3</v>
      </c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>
      <c r="A57" s="9">
        <v>48</v>
      </c>
      <c r="B57" s="16">
        <v>8.19</v>
      </c>
      <c r="C57" s="16">
        <v>4.5</v>
      </c>
      <c r="D57" s="16">
        <v>0.12</v>
      </c>
      <c r="E57" s="16">
        <v>1.9E-2</v>
      </c>
      <c r="F57" s="30"/>
      <c r="G57" s="30">
        <f t="shared" ref="G57:I57" si="36">B57-C57</f>
        <v>3.6899999999999995</v>
      </c>
      <c r="H57" s="30">
        <f t="shared" si="36"/>
        <v>4.38</v>
      </c>
      <c r="I57" s="30">
        <f t="shared" si="36"/>
        <v>0.10099999999999999</v>
      </c>
      <c r="J57" s="30">
        <f t="shared" si="31"/>
        <v>1.9E-2</v>
      </c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>
      <c r="A58" s="9">
        <v>96</v>
      </c>
      <c r="B58" s="16">
        <v>14.1</v>
      </c>
      <c r="C58" s="16">
        <v>8</v>
      </c>
      <c r="D58" s="16">
        <v>0.23</v>
      </c>
      <c r="E58" s="16">
        <v>5.7000000000000002E-2</v>
      </c>
      <c r="F58" s="30"/>
      <c r="G58" s="30">
        <f t="shared" ref="G58:I58" si="37">B58-C58</f>
        <v>6.1</v>
      </c>
      <c r="H58" s="30">
        <f t="shared" si="37"/>
        <v>7.77</v>
      </c>
      <c r="I58" s="30">
        <f t="shared" si="37"/>
        <v>0.17300000000000001</v>
      </c>
      <c r="J58" s="30">
        <f t="shared" si="31"/>
        <v>5.7000000000000002E-2</v>
      </c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>
      <c r="A59" s="9">
        <v>192</v>
      </c>
      <c r="B59" s="16">
        <v>23.55</v>
      </c>
      <c r="C59" s="16">
        <v>22.59</v>
      </c>
      <c r="D59" s="16">
        <v>0.47</v>
      </c>
      <c r="E59" s="16">
        <v>0.15</v>
      </c>
      <c r="F59" s="30"/>
      <c r="G59" s="30">
        <f t="shared" ref="G59:I59" si="38">B59-C59</f>
        <v>0.96000000000000085</v>
      </c>
      <c r="H59" s="30">
        <f t="shared" si="38"/>
        <v>22.12</v>
      </c>
      <c r="I59" s="30">
        <f t="shared" si="38"/>
        <v>0.31999999999999995</v>
      </c>
      <c r="J59" s="30">
        <f t="shared" si="31"/>
        <v>0.15</v>
      </c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>
      <c r="A60" s="9">
        <v>384</v>
      </c>
      <c r="B60" s="16">
        <v>38.99</v>
      </c>
      <c r="C60" s="16">
        <v>35.81</v>
      </c>
      <c r="D60" s="16">
        <v>0.95</v>
      </c>
      <c r="E60" s="16">
        <v>0.5</v>
      </c>
      <c r="F60" s="30"/>
      <c r="G60" s="30">
        <f t="shared" ref="G60:I60" si="39">B60-C60</f>
        <v>3.1799999999999997</v>
      </c>
      <c r="H60" s="30">
        <f t="shared" si="39"/>
        <v>34.86</v>
      </c>
      <c r="I60" s="30">
        <f t="shared" si="39"/>
        <v>0.44999999999999996</v>
      </c>
      <c r="J60" s="30">
        <f t="shared" si="31"/>
        <v>0.5</v>
      </c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>
      <c r="A62" s="30"/>
      <c r="B62" s="109" t="s">
        <v>207</v>
      </c>
      <c r="C62" s="106"/>
      <c r="D62" s="106"/>
      <c r="E62" s="106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>
      <c r="A63" s="9" t="s">
        <v>18</v>
      </c>
      <c r="B63" s="16" t="s">
        <v>136</v>
      </c>
      <c r="C63" s="8" t="s">
        <v>145</v>
      </c>
      <c r="D63" s="1" t="s">
        <v>156</v>
      </c>
      <c r="E63" s="1" t="s">
        <v>157</v>
      </c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>
      <c r="A64" s="9">
        <v>1</v>
      </c>
      <c r="B64" s="16">
        <v>1.68</v>
      </c>
      <c r="C64" s="16">
        <v>0.76</v>
      </c>
      <c r="D64" s="16">
        <v>0.10299999999999999</v>
      </c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>
      <c r="A65" s="9">
        <v>3</v>
      </c>
      <c r="B65" s="16">
        <v>1.71</v>
      </c>
      <c r="C65" s="16">
        <v>0.77</v>
      </c>
      <c r="D65" s="16">
        <v>0.10299999999999999</v>
      </c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>
      <c r="A66" s="9">
        <v>6</v>
      </c>
      <c r="B66" s="16">
        <v>1.73</v>
      </c>
      <c r="C66" s="16">
        <v>0.9</v>
      </c>
      <c r="D66" s="16">
        <v>0.10299999999999999</v>
      </c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>
      <c r="A67" s="9">
        <v>12</v>
      </c>
      <c r="B67" s="16">
        <v>2.19</v>
      </c>
      <c r="C67" s="16">
        <v>1.75</v>
      </c>
      <c r="D67" s="16">
        <v>0.10299999999999999</v>
      </c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>
      <c r="A68" s="9">
        <v>24</v>
      </c>
      <c r="B68" s="16">
        <v>3.4</v>
      </c>
      <c r="C68" s="16">
        <v>2.6</v>
      </c>
      <c r="D68" s="16">
        <v>0.10299999999999999</v>
      </c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>
      <c r="A69" s="9">
        <v>48</v>
      </c>
      <c r="B69" s="16">
        <v>5.2</v>
      </c>
      <c r="C69" s="16">
        <v>4.87</v>
      </c>
      <c r="D69" s="16">
        <v>0.11799999999999999</v>
      </c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>
      <c r="A70" s="9">
        <v>96</v>
      </c>
      <c r="B70" s="16">
        <v>9.58</v>
      </c>
      <c r="C70" s="16">
        <v>9.27</v>
      </c>
      <c r="D70" s="16">
        <v>0.22</v>
      </c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>
      <c r="A71" s="9">
        <v>192</v>
      </c>
      <c r="B71" s="16">
        <v>18.739999999999998</v>
      </c>
      <c r="C71" s="16">
        <v>15.11</v>
      </c>
      <c r="D71" s="16">
        <v>0.44</v>
      </c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>
      <c r="A72" s="9">
        <v>384</v>
      </c>
      <c r="B72" s="16">
        <v>37.21</v>
      </c>
      <c r="C72" s="16">
        <v>31.13</v>
      </c>
      <c r="D72" s="16">
        <v>0.87</v>
      </c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>
      <c r="A74" s="109" t="s">
        <v>208</v>
      </c>
      <c r="B74" s="106"/>
      <c r="C74" s="106"/>
      <c r="D74" s="106"/>
      <c r="E74" s="106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>
      <c r="A75" s="9" t="s">
        <v>18</v>
      </c>
      <c r="B75" s="16" t="s">
        <v>136</v>
      </c>
      <c r="C75" s="8" t="s">
        <v>145</v>
      </c>
      <c r="D75" s="1" t="s">
        <v>156</v>
      </c>
      <c r="E75" s="1" t="s">
        <v>157</v>
      </c>
      <c r="F75" s="30"/>
      <c r="G75" s="8" t="s">
        <v>145</v>
      </c>
      <c r="H75" s="1" t="s">
        <v>156</v>
      </c>
      <c r="I75" s="1" t="s">
        <v>157</v>
      </c>
      <c r="J75" s="16" t="s">
        <v>150</v>
      </c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>
      <c r="A76" s="9">
        <v>1</v>
      </c>
      <c r="B76" s="16">
        <v>1.66</v>
      </c>
      <c r="C76" s="16">
        <v>0.73</v>
      </c>
      <c r="D76" s="16">
        <v>0.10299999999999999</v>
      </c>
      <c r="E76" s="16">
        <v>1.2999999999999999E-3</v>
      </c>
      <c r="F76" s="30"/>
      <c r="G76" s="30">
        <f t="shared" ref="G76:I76" si="40">B76-C76</f>
        <v>0.92999999999999994</v>
      </c>
      <c r="H76" s="30">
        <f t="shared" si="40"/>
        <v>0.627</v>
      </c>
      <c r="I76" s="30">
        <f t="shared" si="40"/>
        <v>0.1017</v>
      </c>
      <c r="J76" s="30">
        <f t="shared" ref="J76:J84" si="41">E76</f>
        <v>1.2999999999999999E-3</v>
      </c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>
      <c r="A77" s="9">
        <v>3</v>
      </c>
      <c r="B77" s="16">
        <v>1.67</v>
      </c>
      <c r="C77" s="16">
        <v>0.74</v>
      </c>
      <c r="D77" s="16">
        <v>0.10299999999999999</v>
      </c>
      <c r="E77" s="16">
        <v>1.2999999999999999E-3</v>
      </c>
      <c r="F77" s="30"/>
      <c r="G77" s="30">
        <f t="shared" ref="G77:I77" si="42">B77-C77</f>
        <v>0.92999999999999994</v>
      </c>
      <c r="H77" s="30">
        <f t="shared" si="42"/>
        <v>0.63700000000000001</v>
      </c>
      <c r="I77" s="30">
        <f t="shared" si="42"/>
        <v>0.1017</v>
      </c>
      <c r="J77" s="30">
        <f t="shared" si="41"/>
        <v>1.2999999999999999E-3</v>
      </c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>
      <c r="A78" s="9">
        <v>6</v>
      </c>
      <c r="B78" s="16">
        <v>1.69</v>
      </c>
      <c r="C78" s="16">
        <v>0.77</v>
      </c>
      <c r="D78" s="16">
        <v>0.10299999999999999</v>
      </c>
      <c r="E78" s="16">
        <v>1.4E-3</v>
      </c>
      <c r="F78" s="30"/>
      <c r="G78" s="30">
        <f t="shared" ref="G78:I78" si="43">B78-C78</f>
        <v>0.91999999999999993</v>
      </c>
      <c r="H78" s="30">
        <f t="shared" si="43"/>
        <v>0.66700000000000004</v>
      </c>
      <c r="I78" s="30">
        <f t="shared" si="43"/>
        <v>0.1016</v>
      </c>
      <c r="J78" s="30">
        <f t="shared" si="41"/>
        <v>1.4E-3</v>
      </c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>
      <c r="A79" s="9">
        <v>12</v>
      </c>
      <c r="B79" s="16">
        <v>1.8</v>
      </c>
      <c r="C79" s="16">
        <v>0.97</v>
      </c>
      <c r="D79" s="16">
        <v>0.10299999999999999</v>
      </c>
      <c r="E79" s="16">
        <v>1.4E-3</v>
      </c>
      <c r="F79" s="30"/>
      <c r="G79" s="30">
        <f t="shared" ref="G79:I79" si="44">B79-C79</f>
        <v>0.83000000000000007</v>
      </c>
      <c r="H79" s="30">
        <f t="shared" si="44"/>
        <v>0.86699999999999999</v>
      </c>
      <c r="I79" s="30">
        <f t="shared" si="44"/>
        <v>0.1016</v>
      </c>
      <c r="J79" s="30">
        <f t="shared" si="41"/>
        <v>1.4E-3</v>
      </c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>
      <c r="A80" s="9">
        <v>24</v>
      </c>
      <c r="B80" s="16">
        <v>2.52</v>
      </c>
      <c r="C80" s="16">
        <v>1.49</v>
      </c>
      <c r="D80" s="16">
        <v>0.10299999999999999</v>
      </c>
      <c r="E80" s="16">
        <v>1.4E-3</v>
      </c>
      <c r="F80" s="30"/>
      <c r="G80" s="30">
        <f t="shared" ref="G80:I80" si="45">B80-C80</f>
        <v>1.03</v>
      </c>
      <c r="H80" s="30">
        <f t="shared" si="45"/>
        <v>1.387</v>
      </c>
      <c r="I80" s="30">
        <f t="shared" si="45"/>
        <v>0.1016</v>
      </c>
      <c r="J80" s="30">
        <f t="shared" si="41"/>
        <v>1.4E-3</v>
      </c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>
      <c r="A81" s="9">
        <v>48</v>
      </c>
      <c r="B81" s="16">
        <v>3.79</v>
      </c>
      <c r="C81" s="16">
        <v>2.41</v>
      </c>
      <c r="D81" s="16">
        <v>0.104</v>
      </c>
      <c r="E81" s="16">
        <v>1.4E-3</v>
      </c>
      <c r="F81" s="30"/>
      <c r="G81" s="30">
        <f t="shared" ref="G81:I81" si="46">B81-C81</f>
        <v>1.38</v>
      </c>
      <c r="H81" s="30">
        <f t="shared" si="46"/>
        <v>2.306</v>
      </c>
      <c r="I81" s="30">
        <f t="shared" si="46"/>
        <v>0.1026</v>
      </c>
      <c r="J81" s="30">
        <f t="shared" si="41"/>
        <v>1.4E-3</v>
      </c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>
      <c r="A82" s="9">
        <v>96</v>
      </c>
      <c r="B82" s="16">
        <v>6.39</v>
      </c>
      <c r="C82" s="16">
        <v>3.75</v>
      </c>
      <c r="D82" s="16">
        <v>0.17100000000000001</v>
      </c>
      <c r="E82" s="16">
        <v>1.4E-3</v>
      </c>
      <c r="F82" s="30"/>
      <c r="G82" s="30">
        <f t="shared" ref="G82:I82" si="47">B82-C82</f>
        <v>2.6399999999999997</v>
      </c>
      <c r="H82" s="30">
        <f t="shared" si="47"/>
        <v>3.5790000000000002</v>
      </c>
      <c r="I82" s="30">
        <f t="shared" si="47"/>
        <v>0.1696</v>
      </c>
      <c r="J82" s="30">
        <f t="shared" si="41"/>
        <v>1.4E-3</v>
      </c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>
      <c r="A83" s="9">
        <v>192</v>
      </c>
      <c r="B83" s="16">
        <v>11.24</v>
      </c>
      <c r="C83" s="16">
        <v>5.96</v>
      </c>
      <c r="D83" s="16">
        <v>0.309</v>
      </c>
      <c r="E83" s="16">
        <v>1.4E-3</v>
      </c>
      <c r="F83" s="30"/>
      <c r="G83" s="30">
        <f t="shared" ref="G83:I83" si="48">B83-C83</f>
        <v>5.28</v>
      </c>
      <c r="H83" s="30">
        <f t="shared" si="48"/>
        <v>5.6509999999999998</v>
      </c>
      <c r="I83" s="30">
        <f t="shared" si="48"/>
        <v>0.30759999999999998</v>
      </c>
      <c r="J83" s="30">
        <f t="shared" si="41"/>
        <v>1.4E-3</v>
      </c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>
      <c r="A84" s="9">
        <v>384</v>
      </c>
      <c r="B84" s="16">
        <v>21.75</v>
      </c>
      <c r="C84" s="16">
        <v>11.44</v>
      </c>
      <c r="D84" s="16">
        <v>0.58899999999999997</v>
      </c>
      <c r="E84" s="16">
        <v>1.4E-3</v>
      </c>
      <c r="F84" s="30"/>
      <c r="G84" s="30">
        <f t="shared" ref="G84:I84" si="49">B84-C84</f>
        <v>10.31</v>
      </c>
      <c r="H84" s="30">
        <f t="shared" si="49"/>
        <v>10.850999999999999</v>
      </c>
      <c r="I84" s="30">
        <f t="shared" si="49"/>
        <v>0.58760000000000001</v>
      </c>
      <c r="J84" s="30">
        <f t="shared" si="41"/>
        <v>1.4E-3</v>
      </c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>
      <c r="A87" s="109" t="s">
        <v>209</v>
      </c>
      <c r="B87" s="106"/>
      <c r="C87" s="106"/>
      <c r="D87" s="106"/>
      <c r="E87" s="106"/>
      <c r="F87" s="106"/>
      <c r="G87" s="106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>
      <c r="A88" s="9" t="s">
        <v>18</v>
      </c>
      <c r="B88" s="16" t="s">
        <v>135</v>
      </c>
      <c r="C88" s="1" t="s">
        <v>169</v>
      </c>
      <c r="D88" s="1" t="s">
        <v>170</v>
      </c>
      <c r="E88" s="1" t="s">
        <v>171</v>
      </c>
      <c r="F88" s="1" t="s">
        <v>172</v>
      </c>
      <c r="G88" s="1" t="s">
        <v>173</v>
      </c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>
      <c r="A89" s="9">
        <v>1</v>
      </c>
      <c r="B89" s="16">
        <v>2.62</v>
      </c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>
      <c r="A90" s="9">
        <v>3</v>
      </c>
      <c r="B90" s="16">
        <v>2.67</v>
      </c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>
      <c r="A91" s="9">
        <v>6</v>
      </c>
      <c r="B91" s="16">
        <v>2.74</v>
      </c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>
      <c r="A92" s="9">
        <v>12</v>
      </c>
      <c r="B92" s="16">
        <v>2.96</v>
      </c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>
      <c r="A93" s="9">
        <v>24</v>
      </c>
      <c r="B93" s="16">
        <v>5.0999999999999996</v>
      </c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>
      <c r="A94" s="9">
        <v>48</v>
      </c>
      <c r="B94" s="16">
        <v>8.36</v>
      </c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>
      <c r="A95" s="9">
        <v>96</v>
      </c>
      <c r="B95" s="16">
        <v>19.649999999999999</v>
      </c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>
      <c r="A96" s="9">
        <v>192</v>
      </c>
      <c r="B96" s="16">
        <v>35.950000000000003</v>
      </c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>
      <c r="A97" s="9">
        <v>384</v>
      </c>
      <c r="B97" s="16">
        <v>43.89</v>
      </c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>
      <c r="A99" s="109" t="s">
        <v>208</v>
      </c>
      <c r="B99" s="106"/>
      <c r="C99" s="106"/>
      <c r="D99" s="106"/>
      <c r="E99" s="106"/>
      <c r="F99" s="106"/>
      <c r="G99" s="106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>
      <c r="A100" s="9" t="s">
        <v>18</v>
      </c>
      <c r="B100" s="16" t="s">
        <v>135</v>
      </c>
      <c r="C100" s="1" t="s">
        <v>169</v>
      </c>
      <c r="D100" s="1" t="s">
        <v>170</v>
      </c>
      <c r="E100" s="1" t="s">
        <v>171</v>
      </c>
      <c r="F100" s="1" t="s">
        <v>172</v>
      </c>
      <c r="G100" s="1" t="s">
        <v>173</v>
      </c>
      <c r="H100" s="30"/>
      <c r="I100" s="9" t="s">
        <v>18</v>
      </c>
      <c r="J100" s="1" t="s">
        <v>174</v>
      </c>
      <c r="K100" s="1" t="s">
        <v>175</v>
      </c>
      <c r="L100" s="1" t="s">
        <v>176</v>
      </c>
      <c r="M100" s="32" t="s">
        <v>154</v>
      </c>
      <c r="N100" s="16" t="s">
        <v>150</v>
      </c>
      <c r="O100" s="30"/>
      <c r="P100" s="16" t="s">
        <v>210</v>
      </c>
      <c r="Q100" s="16" t="s">
        <v>211</v>
      </c>
      <c r="R100" s="30"/>
      <c r="S100" s="30"/>
      <c r="T100" s="30"/>
      <c r="U100" s="30"/>
      <c r="V100" s="30"/>
      <c r="W100" s="30"/>
      <c r="X100" s="30"/>
      <c r="Y100" s="30"/>
      <c r="Z100" s="30"/>
    </row>
    <row r="101" spans="1:26">
      <c r="A101" s="9">
        <v>1</v>
      </c>
      <c r="B101" s="16">
        <v>3.05</v>
      </c>
      <c r="C101" s="16">
        <v>2.4300000000000002</v>
      </c>
      <c r="D101" s="16">
        <v>2.27</v>
      </c>
      <c r="E101" s="16">
        <v>1.73</v>
      </c>
      <c r="F101" s="16">
        <v>1.55</v>
      </c>
      <c r="G101" s="16">
        <v>1.1999999999999999E-3</v>
      </c>
      <c r="H101" s="30"/>
      <c r="I101" s="9">
        <v>1</v>
      </c>
      <c r="J101" s="2">
        <f t="shared" ref="J101:J109" si="50">B101-C101</f>
        <v>0.61999999999999966</v>
      </c>
      <c r="K101" s="2">
        <f t="shared" ref="K101:K109" si="51">C101-D101+E101-F101</f>
        <v>0.34000000000000008</v>
      </c>
      <c r="L101" s="2">
        <f t="shared" ref="L101:L109" si="52">D101-E101</f>
        <v>0.54</v>
      </c>
      <c r="M101" s="33">
        <f t="shared" ref="M101:M109" si="53">F101-G101</f>
        <v>1.5488</v>
      </c>
      <c r="N101" s="30">
        <f t="shared" ref="N101:N109" si="54">G101</f>
        <v>1.1999999999999999E-3</v>
      </c>
      <c r="O101" s="16"/>
      <c r="P101" s="1">
        <v>2</v>
      </c>
      <c r="Q101" s="30">
        <f t="shared" ref="Q101:Q109" si="55">L101+J101</f>
        <v>1.1599999999999997</v>
      </c>
      <c r="R101" s="30"/>
      <c r="S101" s="30"/>
      <c r="T101" s="30"/>
      <c r="U101" s="30"/>
      <c r="V101" s="30"/>
      <c r="W101" s="30"/>
      <c r="X101" s="30"/>
      <c r="Y101" s="30"/>
      <c r="Z101" s="30"/>
    </row>
    <row r="102" spans="1:26">
      <c r="A102" s="9">
        <v>3</v>
      </c>
      <c r="B102" s="16">
        <v>3.05</v>
      </c>
      <c r="C102" s="16">
        <v>2.4300000000000002</v>
      </c>
      <c r="D102" s="16">
        <v>2.27</v>
      </c>
      <c r="E102" s="16">
        <v>1.73</v>
      </c>
      <c r="F102" s="16">
        <v>1.55</v>
      </c>
      <c r="G102" s="16">
        <v>1.1999999999999999E-3</v>
      </c>
      <c r="H102" s="30"/>
      <c r="I102" s="9">
        <v>3</v>
      </c>
      <c r="J102" s="2">
        <f t="shared" si="50"/>
        <v>0.61999999999999966</v>
      </c>
      <c r="K102" s="2">
        <f t="shared" si="51"/>
        <v>0.34000000000000008</v>
      </c>
      <c r="L102" s="2">
        <f t="shared" si="52"/>
        <v>0.54</v>
      </c>
      <c r="M102" s="33">
        <f t="shared" si="53"/>
        <v>1.5488</v>
      </c>
      <c r="N102" s="30">
        <f t="shared" si="54"/>
        <v>1.1999999999999999E-3</v>
      </c>
      <c r="O102" s="16"/>
      <c r="P102" s="1">
        <v>2</v>
      </c>
      <c r="Q102" s="30">
        <f t="shared" si="55"/>
        <v>1.1599999999999997</v>
      </c>
      <c r="R102" s="30"/>
      <c r="S102" s="30"/>
      <c r="T102" s="30"/>
      <c r="U102" s="30"/>
      <c r="V102" s="30"/>
      <c r="W102" s="30"/>
      <c r="X102" s="30"/>
      <c r="Y102" s="30"/>
      <c r="Z102" s="30"/>
    </row>
    <row r="103" spans="1:26">
      <c r="A103" s="9">
        <v>6</v>
      </c>
      <c r="B103" s="16">
        <v>3.06</v>
      </c>
      <c r="C103" s="16">
        <v>2.44</v>
      </c>
      <c r="D103" s="16">
        <v>2.27</v>
      </c>
      <c r="E103" s="16">
        <v>1.73</v>
      </c>
      <c r="F103" s="16">
        <v>1.55</v>
      </c>
      <c r="G103" s="16">
        <v>1.1999999999999999E-3</v>
      </c>
      <c r="H103" s="30"/>
      <c r="I103" s="9">
        <v>6</v>
      </c>
      <c r="J103" s="2">
        <f t="shared" si="50"/>
        <v>0.62000000000000011</v>
      </c>
      <c r="K103" s="2">
        <f t="shared" si="51"/>
        <v>0.34999999999999987</v>
      </c>
      <c r="L103" s="2">
        <f t="shared" si="52"/>
        <v>0.54</v>
      </c>
      <c r="M103" s="33">
        <f t="shared" si="53"/>
        <v>1.5488</v>
      </c>
      <c r="N103" s="30">
        <f t="shared" si="54"/>
        <v>1.1999999999999999E-3</v>
      </c>
      <c r="O103" s="16"/>
      <c r="P103" s="1">
        <v>2.0099999999999998</v>
      </c>
      <c r="Q103" s="30">
        <f t="shared" si="55"/>
        <v>1.1600000000000001</v>
      </c>
      <c r="R103" s="30"/>
      <c r="S103" s="30"/>
      <c r="T103" s="30"/>
      <c r="U103" s="30"/>
      <c r="V103" s="30"/>
      <c r="W103" s="30"/>
      <c r="X103" s="30"/>
      <c r="Y103" s="30"/>
      <c r="Z103" s="30"/>
    </row>
    <row r="104" spans="1:26">
      <c r="A104" s="9">
        <v>12</v>
      </c>
      <c r="B104" s="16">
        <v>3.08</v>
      </c>
      <c r="C104" s="16">
        <v>2.5</v>
      </c>
      <c r="D104" s="16">
        <v>2.2799999999999998</v>
      </c>
      <c r="E104" s="16">
        <v>1.73</v>
      </c>
      <c r="F104" s="16">
        <v>1.55</v>
      </c>
      <c r="G104" s="16">
        <v>1.1999999999999999E-3</v>
      </c>
      <c r="H104" s="30"/>
      <c r="I104" s="9">
        <v>12</v>
      </c>
      <c r="J104" s="2">
        <f t="shared" si="50"/>
        <v>0.58000000000000007</v>
      </c>
      <c r="K104" s="2">
        <f t="shared" si="51"/>
        <v>0.40000000000000013</v>
      </c>
      <c r="L104" s="2">
        <f t="shared" si="52"/>
        <v>0.54999999999999982</v>
      </c>
      <c r="M104" s="33">
        <f t="shared" si="53"/>
        <v>1.5488</v>
      </c>
      <c r="N104" s="30">
        <f t="shared" si="54"/>
        <v>1.1999999999999999E-3</v>
      </c>
      <c r="O104" s="16"/>
      <c r="P104" s="1">
        <v>2.08</v>
      </c>
      <c r="Q104" s="30">
        <f t="shared" si="55"/>
        <v>1.1299999999999999</v>
      </c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1:26">
      <c r="A105" s="9">
        <v>24</v>
      </c>
      <c r="B105" s="16">
        <v>3.49</v>
      </c>
      <c r="C105" s="16">
        <v>2.99</v>
      </c>
      <c r="D105" s="16">
        <v>2.83</v>
      </c>
      <c r="E105" s="16">
        <v>1.76</v>
      </c>
      <c r="F105" s="16">
        <v>1.57</v>
      </c>
      <c r="G105" s="16">
        <v>1.1999999999999999E-3</v>
      </c>
      <c r="H105" s="30"/>
      <c r="I105" s="9">
        <v>24</v>
      </c>
      <c r="J105" s="2">
        <f t="shared" si="50"/>
        <v>0.5</v>
      </c>
      <c r="K105" s="2">
        <f t="shared" si="51"/>
        <v>0.35000000000000009</v>
      </c>
      <c r="L105" s="2">
        <f t="shared" si="52"/>
        <v>1.07</v>
      </c>
      <c r="M105" s="33">
        <f t="shared" si="53"/>
        <v>1.5688</v>
      </c>
      <c r="N105" s="30">
        <f t="shared" si="54"/>
        <v>1.1999999999999999E-3</v>
      </c>
      <c r="O105" s="16"/>
      <c r="P105" s="1">
        <v>2.86</v>
      </c>
      <c r="Q105" s="30">
        <f t="shared" si="55"/>
        <v>1.57</v>
      </c>
      <c r="R105" s="30"/>
      <c r="S105" s="30"/>
      <c r="T105" s="30"/>
      <c r="U105" s="30"/>
      <c r="V105" s="30"/>
      <c r="W105" s="30"/>
      <c r="X105" s="30"/>
      <c r="Y105" s="30"/>
      <c r="Z105" s="30"/>
    </row>
    <row r="106" spans="1:26">
      <c r="A106" s="9">
        <v>48</v>
      </c>
      <c r="B106" s="16">
        <v>5.04</v>
      </c>
      <c r="C106" s="16">
        <v>4.24</v>
      </c>
      <c r="D106" s="16">
        <v>4.2</v>
      </c>
      <c r="E106" s="16">
        <v>1.9</v>
      </c>
      <c r="F106" s="16">
        <v>1.68</v>
      </c>
      <c r="G106" s="16">
        <v>1.1999999999999999E-3</v>
      </c>
      <c r="H106" s="30"/>
      <c r="I106" s="9">
        <v>48</v>
      </c>
      <c r="J106" s="2">
        <f t="shared" si="50"/>
        <v>0.79999999999999982</v>
      </c>
      <c r="K106" s="2">
        <f t="shared" si="51"/>
        <v>0.26</v>
      </c>
      <c r="L106" s="2">
        <f t="shared" si="52"/>
        <v>2.3000000000000003</v>
      </c>
      <c r="M106" s="33">
        <f t="shared" si="53"/>
        <v>1.6787999999999998</v>
      </c>
      <c r="N106" s="30">
        <f t="shared" si="54"/>
        <v>1.1999999999999999E-3</v>
      </c>
      <c r="O106" s="16"/>
      <c r="P106" s="1">
        <v>4.1100000000000003</v>
      </c>
      <c r="Q106" s="30">
        <f t="shared" si="55"/>
        <v>3.1</v>
      </c>
      <c r="R106" s="30"/>
      <c r="S106" s="30"/>
      <c r="T106" s="30"/>
      <c r="U106" s="30"/>
      <c r="V106" s="30"/>
      <c r="W106" s="30"/>
      <c r="X106" s="30"/>
      <c r="Y106" s="30"/>
      <c r="Z106" s="30"/>
    </row>
    <row r="107" spans="1:26">
      <c r="A107" s="9">
        <v>96</v>
      </c>
      <c r="B107" s="16">
        <v>9.9</v>
      </c>
      <c r="C107" s="16">
        <v>8.31</v>
      </c>
      <c r="D107" s="16">
        <v>8.23</v>
      </c>
      <c r="E107" s="16">
        <v>3.56</v>
      </c>
      <c r="F107" s="16">
        <v>3.13</v>
      </c>
      <c r="G107" s="16">
        <v>1.1999999999999999E-3</v>
      </c>
      <c r="H107" s="30"/>
      <c r="I107" s="9">
        <v>96</v>
      </c>
      <c r="J107" s="2">
        <f t="shared" si="50"/>
        <v>1.5899999999999999</v>
      </c>
      <c r="K107" s="2">
        <f t="shared" si="51"/>
        <v>0.51000000000000023</v>
      </c>
      <c r="L107" s="2">
        <f t="shared" si="52"/>
        <v>4.67</v>
      </c>
      <c r="M107" s="33">
        <f t="shared" si="53"/>
        <v>3.1288</v>
      </c>
      <c r="N107" s="30">
        <f t="shared" si="54"/>
        <v>1.1999999999999999E-3</v>
      </c>
      <c r="O107" s="16"/>
      <c r="P107" s="1">
        <v>7.23</v>
      </c>
      <c r="Q107" s="30">
        <f t="shared" si="55"/>
        <v>6.26</v>
      </c>
      <c r="R107" s="30"/>
      <c r="S107" s="30"/>
      <c r="T107" s="30"/>
      <c r="U107" s="30"/>
      <c r="V107" s="30"/>
      <c r="W107" s="30"/>
      <c r="X107" s="30"/>
      <c r="Y107" s="30"/>
      <c r="Z107" s="30"/>
    </row>
    <row r="108" spans="1:26">
      <c r="A108" s="9">
        <v>192</v>
      </c>
      <c r="B108" s="16">
        <v>19.600000000000001</v>
      </c>
      <c r="C108" s="16">
        <v>16.440000000000001</v>
      </c>
      <c r="D108" s="16">
        <v>16.3</v>
      </c>
      <c r="E108" s="16">
        <v>6.9</v>
      </c>
      <c r="F108" s="16">
        <v>6.03</v>
      </c>
      <c r="G108" s="16">
        <v>1.1999999999999999E-3</v>
      </c>
      <c r="H108" s="30"/>
      <c r="I108" s="9">
        <v>192</v>
      </c>
      <c r="J108" s="2">
        <f t="shared" si="50"/>
        <v>3.16</v>
      </c>
      <c r="K108" s="2">
        <f t="shared" si="51"/>
        <v>1.0100000000000007</v>
      </c>
      <c r="L108" s="2">
        <f t="shared" si="52"/>
        <v>9.4</v>
      </c>
      <c r="M108" s="33">
        <f t="shared" si="53"/>
        <v>6.0288000000000004</v>
      </c>
      <c r="N108" s="30">
        <f t="shared" si="54"/>
        <v>1.1999999999999999E-3</v>
      </c>
      <c r="O108" s="16"/>
      <c r="P108" s="1">
        <v>13.53</v>
      </c>
      <c r="Q108" s="30">
        <f t="shared" si="55"/>
        <v>12.56</v>
      </c>
      <c r="R108" s="30"/>
      <c r="S108" s="30"/>
      <c r="T108" s="30"/>
      <c r="U108" s="30"/>
      <c r="V108" s="30"/>
      <c r="W108" s="30"/>
      <c r="X108" s="30"/>
      <c r="Y108" s="30"/>
      <c r="Z108" s="30"/>
    </row>
    <row r="109" spans="1:26">
      <c r="A109" s="9">
        <v>384</v>
      </c>
      <c r="B109" s="16">
        <v>39</v>
      </c>
      <c r="C109" s="16">
        <v>32.68</v>
      </c>
      <c r="D109" s="16">
        <v>32.42</v>
      </c>
      <c r="E109" s="16">
        <v>13.58</v>
      </c>
      <c r="F109" s="16">
        <v>11.84</v>
      </c>
      <c r="G109" s="16">
        <v>1.1999999999999999E-3</v>
      </c>
      <c r="H109" s="30"/>
      <c r="I109" s="9">
        <v>384</v>
      </c>
      <c r="J109" s="2">
        <f t="shared" si="50"/>
        <v>6.32</v>
      </c>
      <c r="K109" s="2">
        <f t="shared" si="51"/>
        <v>1.9999999999999982</v>
      </c>
      <c r="L109" s="2">
        <f t="shared" si="52"/>
        <v>18.840000000000003</v>
      </c>
      <c r="M109" s="33">
        <f t="shared" si="53"/>
        <v>11.838799999999999</v>
      </c>
      <c r="N109" s="30">
        <f t="shared" si="54"/>
        <v>1.1999999999999999E-3</v>
      </c>
      <c r="O109" s="16"/>
      <c r="P109" s="1">
        <v>26.13</v>
      </c>
      <c r="Q109" s="30">
        <f t="shared" si="55"/>
        <v>25.160000000000004</v>
      </c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1:26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16" t="s">
        <v>212</v>
      </c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spans="1:26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spans="1:26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spans="1:26">
      <c r="A113" s="115" t="s">
        <v>213</v>
      </c>
      <c r="B113" s="126"/>
      <c r="C113" s="126"/>
      <c r="D113" s="113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spans="1:26">
      <c r="A114" s="23" t="s">
        <v>66</v>
      </c>
      <c r="B114" s="23" t="s">
        <v>214</v>
      </c>
      <c r="C114" s="23" t="s">
        <v>215</v>
      </c>
      <c r="D114" s="23" t="s">
        <v>216</v>
      </c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1:26">
      <c r="A115" s="9">
        <v>1</v>
      </c>
      <c r="B115" s="16">
        <v>2.6018880000000002</v>
      </c>
      <c r="C115" s="23"/>
      <c r="D115" s="23">
        <v>3.0361790000000002</v>
      </c>
      <c r="E115" s="30"/>
      <c r="F115" s="16"/>
      <c r="G115" s="16"/>
      <c r="H115" s="16"/>
      <c r="I115" s="16"/>
      <c r="J115" s="16"/>
      <c r="K115" s="16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spans="1:26">
      <c r="A116" s="9">
        <v>3</v>
      </c>
      <c r="B116" s="16">
        <v>2.6017299999999999</v>
      </c>
      <c r="C116" s="23"/>
      <c r="D116" s="23">
        <v>3.0372870000000001</v>
      </c>
      <c r="E116" s="30"/>
      <c r="F116" s="16"/>
      <c r="G116" s="16"/>
      <c r="H116" s="16"/>
      <c r="I116" s="16"/>
      <c r="J116" s="16"/>
      <c r="K116" s="16"/>
      <c r="L116" s="16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spans="1:26">
      <c r="A117" s="9">
        <v>6</v>
      </c>
      <c r="B117" s="16">
        <v>2.6017130000000002</v>
      </c>
      <c r="C117" s="23"/>
      <c r="D117" s="23">
        <v>3.0425930000000001</v>
      </c>
      <c r="E117" s="30"/>
      <c r="F117" s="16"/>
      <c r="G117" s="16"/>
      <c r="H117" s="16"/>
      <c r="I117" s="16"/>
      <c r="J117" s="16"/>
      <c r="K117" s="16"/>
      <c r="L117" s="16"/>
      <c r="M117" s="16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spans="1:26">
      <c r="A118" s="9">
        <v>12</v>
      </c>
      <c r="B118" s="16">
        <v>2.6093649999999999</v>
      </c>
      <c r="C118" s="23"/>
      <c r="D118" s="23">
        <v>3.0650210000000002</v>
      </c>
      <c r="E118" s="30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30"/>
      <c r="S118" s="30"/>
      <c r="T118" s="30"/>
      <c r="U118" s="30"/>
      <c r="V118" s="30"/>
      <c r="W118" s="30"/>
      <c r="X118" s="30"/>
      <c r="Y118" s="30"/>
      <c r="Z118" s="30"/>
    </row>
    <row r="119" spans="1:26">
      <c r="A119" s="9">
        <v>24</v>
      </c>
      <c r="B119" s="16">
        <v>3.2306789999999999</v>
      </c>
      <c r="C119" s="23"/>
      <c r="D119" s="23">
        <v>3.4649019999999999</v>
      </c>
      <c r="E119" s="30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30"/>
      <c r="S119" s="30"/>
      <c r="T119" s="30"/>
      <c r="U119" s="30"/>
      <c r="V119" s="30"/>
      <c r="W119" s="30"/>
      <c r="X119" s="30"/>
      <c r="Y119" s="30"/>
      <c r="Z119" s="30"/>
    </row>
    <row r="120" spans="1:26">
      <c r="A120" s="9">
        <v>48</v>
      </c>
      <c r="B120" s="16">
        <v>5.0247390000000003</v>
      </c>
      <c r="C120" s="23"/>
      <c r="D120" s="23">
        <v>5.0975109999999999</v>
      </c>
      <c r="E120" s="30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1:26">
      <c r="A121" s="9">
        <v>96</v>
      </c>
      <c r="B121" s="16">
        <v>10.025508</v>
      </c>
      <c r="C121" s="23"/>
      <c r="D121" s="23">
        <v>10.01807</v>
      </c>
      <c r="E121" s="30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30"/>
      <c r="S121" s="30"/>
      <c r="T121" s="30"/>
      <c r="U121" s="30"/>
      <c r="V121" s="30"/>
      <c r="W121" s="30"/>
      <c r="X121" s="30"/>
      <c r="Y121" s="30"/>
      <c r="Z121" s="30"/>
    </row>
    <row r="122" spans="1:26">
      <c r="A122" s="9">
        <v>192</v>
      </c>
      <c r="B122" s="16">
        <v>20.022373999999999</v>
      </c>
      <c r="C122" s="23"/>
      <c r="D122" s="23">
        <v>19.82836</v>
      </c>
      <c r="E122" s="30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30"/>
      <c r="S122" s="30"/>
      <c r="T122" s="30"/>
      <c r="U122" s="30"/>
      <c r="V122" s="30"/>
      <c r="W122" s="30"/>
      <c r="X122" s="30"/>
      <c r="Y122" s="30"/>
      <c r="Z122" s="30"/>
    </row>
    <row r="123" spans="1:26">
      <c r="A123" s="9">
        <v>384</v>
      </c>
      <c r="B123" s="16">
        <v>40.010599999999997</v>
      </c>
      <c r="C123" s="23"/>
      <c r="D123" s="23">
        <v>39.443080000000002</v>
      </c>
      <c r="E123" s="30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30"/>
      <c r="S123" s="30"/>
      <c r="T123" s="30"/>
      <c r="U123" s="30"/>
      <c r="V123" s="30"/>
      <c r="W123" s="30"/>
      <c r="X123" s="30"/>
      <c r="Y123" s="30"/>
      <c r="Z123" s="30"/>
    </row>
    <row r="124" spans="1:26">
      <c r="A124" s="30"/>
      <c r="B124" s="30"/>
      <c r="C124" s="30"/>
      <c r="D124" s="30"/>
      <c r="E124" s="30"/>
      <c r="F124" s="16"/>
      <c r="G124" s="30"/>
      <c r="H124" s="30"/>
      <c r="I124" s="30"/>
      <c r="J124" s="30"/>
      <c r="K124" s="30"/>
      <c r="L124" s="16"/>
      <c r="M124" s="16"/>
      <c r="N124" s="16"/>
      <c r="O124" s="16"/>
      <c r="P124" s="16"/>
      <c r="Q124" s="16"/>
      <c r="R124" s="30"/>
      <c r="S124" s="30"/>
      <c r="T124" s="30"/>
      <c r="U124" s="30"/>
      <c r="V124" s="30"/>
      <c r="W124" s="30"/>
      <c r="X124" s="30"/>
      <c r="Y124" s="30"/>
      <c r="Z124" s="30"/>
    </row>
    <row r="125" spans="1:26">
      <c r="A125" s="109" t="s">
        <v>217</v>
      </c>
      <c r="B125" s="106"/>
      <c r="C125" s="106"/>
      <c r="D125" s="106"/>
      <c r="E125" s="106"/>
      <c r="F125" s="106"/>
      <c r="G125" s="106"/>
      <c r="H125" s="106"/>
      <c r="I125" s="106"/>
      <c r="J125" s="106"/>
      <c r="K125" s="106"/>
      <c r="L125" s="106"/>
      <c r="M125" s="106"/>
      <c r="N125" s="106"/>
      <c r="O125" s="16"/>
      <c r="P125" s="16"/>
      <c r="Q125" s="16"/>
      <c r="R125" s="30"/>
      <c r="S125" s="30"/>
      <c r="T125" s="30"/>
      <c r="U125" s="30"/>
      <c r="V125" s="30"/>
      <c r="W125" s="30"/>
      <c r="X125" s="30"/>
      <c r="Y125" s="30"/>
      <c r="Z125" s="30"/>
    </row>
    <row r="126" spans="1:26">
      <c r="A126" s="8" t="s">
        <v>218</v>
      </c>
      <c r="B126" s="1">
        <v>1</v>
      </c>
      <c r="C126" s="34">
        <v>2</v>
      </c>
      <c r="D126" s="34">
        <v>3</v>
      </c>
      <c r="E126" s="1">
        <v>4</v>
      </c>
      <c r="F126" s="1">
        <v>5</v>
      </c>
      <c r="K126" s="16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spans="1:26">
      <c r="A127" s="9">
        <v>1</v>
      </c>
      <c r="B127" s="1">
        <v>2.1800000000000002</v>
      </c>
      <c r="C127" s="34">
        <v>2.1800000000000002</v>
      </c>
      <c r="D127" s="35">
        <v>1.55</v>
      </c>
      <c r="E127" s="16">
        <v>1.55</v>
      </c>
      <c r="G127" s="16"/>
      <c r="H127" s="131" t="s">
        <v>219</v>
      </c>
      <c r="I127" s="106"/>
      <c r="J127" s="106"/>
      <c r="L127" s="30"/>
      <c r="M127" s="16" t="s">
        <v>220</v>
      </c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spans="1:26">
      <c r="A128" s="9">
        <v>3</v>
      </c>
      <c r="B128" s="1">
        <v>2.1800000000000002</v>
      </c>
      <c r="C128" s="34">
        <v>2.1800000000000002</v>
      </c>
      <c r="D128" s="35">
        <v>1.55</v>
      </c>
      <c r="E128" s="16">
        <v>1.55</v>
      </c>
      <c r="F128" s="30"/>
      <c r="G128" s="30"/>
      <c r="H128" s="23" t="s">
        <v>221</v>
      </c>
      <c r="I128" s="23" t="s">
        <v>222</v>
      </c>
      <c r="J128" s="23" t="s">
        <v>223</v>
      </c>
      <c r="K128" s="16" t="s">
        <v>224</v>
      </c>
      <c r="L128" s="16" t="s">
        <v>225</v>
      </c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spans="1:26">
      <c r="A129" s="9">
        <v>6</v>
      </c>
      <c r="B129" s="16">
        <v>2.1800000000000002</v>
      </c>
      <c r="C129" s="35">
        <v>2.1800000000000002</v>
      </c>
      <c r="D129" s="35">
        <v>1.55</v>
      </c>
      <c r="E129" s="16">
        <v>1.55</v>
      </c>
      <c r="F129" s="30"/>
      <c r="G129" s="30"/>
      <c r="H129" s="23">
        <v>1</v>
      </c>
      <c r="I129" s="23">
        <v>8.6999999999999994E-2</v>
      </c>
      <c r="J129" s="23">
        <v>12079</v>
      </c>
      <c r="K129" s="16">
        <v>201326592</v>
      </c>
      <c r="L129" s="16">
        <v>370313552</v>
      </c>
      <c r="M129" s="2">
        <f t="shared" ref="M129:M134" si="56">L129/K129</f>
        <v>1.8393673102060955</v>
      </c>
      <c r="N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spans="1:26">
      <c r="A130" s="9">
        <v>12</v>
      </c>
      <c r="B130" s="16">
        <v>2.1800000000000002</v>
      </c>
      <c r="C130" s="35">
        <v>2.1800000000000002</v>
      </c>
      <c r="D130" s="35">
        <v>1.55</v>
      </c>
      <c r="E130" s="16">
        <v>1.55</v>
      </c>
      <c r="F130" s="30"/>
      <c r="G130" s="30"/>
      <c r="H130" s="23">
        <v>2</v>
      </c>
      <c r="I130" s="23">
        <v>8.7999999999999995E-2</v>
      </c>
      <c r="J130" s="23">
        <v>11807</v>
      </c>
      <c r="K130" s="16">
        <v>201326592</v>
      </c>
      <c r="L130" s="16">
        <v>458504874</v>
      </c>
      <c r="M130" s="2">
        <f t="shared" si="56"/>
        <v>2.2774183452129364</v>
      </c>
      <c r="N130" s="109" t="s">
        <v>226</v>
      </c>
      <c r="O130" s="106"/>
      <c r="P130" s="106"/>
      <c r="R130" s="30"/>
      <c r="S130" s="30"/>
      <c r="T130" s="30"/>
      <c r="U130" s="30"/>
      <c r="V130" s="30"/>
      <c r="W130" s="30"/>
      <c r="X130" s="30"/>
      <c r="Y130" s="30"/>
      <c r="Z130" s="30"/>
    </row>
    <row r="131" spans="1:26">
      <c r="A131" s="9">
        <v>24</v>
      </c>
      <c r="B131" s="16">
        <v>2.2200000000000002</v>
      </c>
      <c r="C131" s="35">
        <v>2.2200000000000002</v>
      </c>
      <c r="D131" s="35">
        <v>1.57</v>
      </c>
      <c r="E131" s="16">
        <v>1.57</v>
      </c>
      <c r="F131" s="30"/>
      <c r="G131" s="30"/>
      <c r="H131" s="23">
        <v>3</v>
      </c>
      <c r="I131" s="23">
        <v>7.6999999999999999E-2</v>
      </c>
      <c r="J131" s="23">
        <v>11742</v>
      </c>
      <c r="K131" s="16">
        <v>134217728</v>
      </c>
      <c r="L131" s="36">
        <f>483625194</f>
        <v>483625194</v>
      </c>
      <c r="M131" s="2">
        <f t="shared" si="56"/>
        <v>3.6032884865999222</v>
      </c>
      <c r="N131" s="106"/>
      <c r="O131" s="106"/>
      <c r="P131" s="106"/>
      <c r="R131" s="30"/>
      <c r="S131" s="30"/>
      <c r="T131" s="30"/>
      <c r="U131" s="30"/>
      <c r="V131" s="30"/>
      <c r="W131" s="30"/>
      <c r="X131" s="30"/>
      <c r="Y131" s="30"/>
      <c r="Z131" s="30"/>
    </row>
    <row r="132" spans="1:26">
      <c r="A132" s="9">
        <v>48</v>
      </c>
      <c r="B132" s="16">
        <v>2.35</v>
      </c>
      <c r="C132" s="35">
        <v>2.35</v>
      </c>
      <c r="D132" s="35">
        <v>1.68</v>
      </c>
      <c r="E132" s="16">
        <v>1.68</v>
      </c>
      <c r="F132" s="30"/>
      <c r="G132" s="30"/>
      <c r="H132" s="23">
        <v>4</v>
      </c>
      <c r="I132" s="23">
        <v>7.6999999999999999E-2</v>
      </c>
      <c r="J132" s="23">
        <v>11718</v>
      </c>
      <c r="K132" s="16">
        <v>134217728</v>
      </c>
      <c r="L132" s="16">
        <v>574676568</v>
      </c>
      <c r="M132" s="30">
        <f t="shared" si="56"/>
        <v>4.2816740870475769</v>
      </c>
      <c r="N132" s="30"/>
      <c r="O132" s="30"/>
      <c r="P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spans="1:26">
      <c r="A133" s="9">
        <v>96</v>
      </c>
      <c r="B133" s="16">
        <v>4.45</v>
      </c>
      <c r="C133" s="35">
        <v>4.45</v>
      </c>
      <c r="D133" s="35">
        <v>3.13</v>
      </c>
      <c r="E133" s="16">
        <v>3.13</v>
      </c>
      <c r="F133" s="30"/>
      <c r="G133" s="30"/>
      <c r="H133" s="23">
        <v>5</v>
      </c>
      <c r="I133" s="23">
        <v>7.6999999999999999E-2</v>
      </c>
      <c r="J133" s="23">
        <v>11705</v>
      </c>
      <c r="K133" s="16">
        <v>134217728</v>
      </c>
      <c r="L133" s="16">
        <v>674782888</v>
      </c>
      <c r="M133" s="30">
        <f t="shared" si="56"/>
        <v>5.0275242924690247</v>
      </c>
      <c r="N133" s="30"/>
      <c r="O133" s="30"/>
      <c r="P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spans="1:26">
      <c r="A134" s="9">
        <v>192</v>
      </c>
      <c r="B134" s="16">
        <v>8.66</v>
      </c>
      <c r="C134" s="34">
        <v>8.66</v>
      </c>
      <c r="D134" s="35">
        <v>6.02</v>
      </c>
      <c r="E134" s="16">
        <v>6.03</v>
      </c>
      <c r="F134" s="30"/>
      <c r="G134" s="30"/>
      <c r="H134" s="16">
        <v>6</v>
      </c>
      <c r="I134" s="16">
        <v>7.6999999999999999E-2</v>
      </c>
      <c r="J134" s="16">
        <v>11699</v>
      </c>
      <c r="K134" s="16">
        <v>134217728</v>
      </c>
      <c r="L134" s="16">
        <v>717192858</v>
      </c>
      <c r="M134" s="30">
        <f t="shared" si="56"/>
        <v>5.3435031920671463</v>
      </c>
      <c r="N134" s="30"/>
      <c r="O134" s="30"/>
      <c r="P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spans="1:26">
      <c r="A135" s="9">
        <v>384</v>
      </c>
      <c r="B135" s="16">
        <v>17.079999999999998</v>
      </c>
      <c r="C135" s="34">
        <v>17.100000000000001</v>
      </c>
      <c r="D135" s="35">
        <v>11.83</v>
      </c>
      <c r="E135" s="16">
        <v>11.83</v>
      </c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spans="1:26">
      <c r="A136" s="30"/>
      <c r="B136" s="30"/>
      <c r="C136" s="132" t="s">
        <v>227</v>
      </c>
      <c r="D136" s="106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spans="1:26">
      <c r="A137" s="30"/>
      <c r="B137" s="30"/>
      <c r="C137" s="106"/>
      <c r="D137" s="106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spans="1:26">
      <c r="A138" s="30"/>
      <c r="B138" s="30"/>
      <c r="C138" s="30"/>
      <c r="D138" s="30"/>
      <c r="E138" s="30"/>
      <c r="F138" s="30"/>
      <c r="G138" s="30"/>
      <c r="H138" s="30"/>
      <c r="I138" s="30" t="e">
        <f ca="1">POW(2,25)</f>
        <v>#NAME?</v>
      </c>
      <c r="J138" s="30"/>
      <c r="K138" s="30" t="e">
        <f ca="1">K134/I138</f>
        <v>#NAME?</v>
      </c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spans="1:26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 t="e">
        <f ca="1">K130/I138</f>
        <v>#NAME?</v>
      </c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spans="1:26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spans="1:26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spans="1:26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spans="1:26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spans="1:26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spans="1:26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spans="1:26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spans="1:26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spans="1:26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spans="1:26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spans="1:26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spans="1:26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spans="1:26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spans="1:26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spans="1:26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spans="1:26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spans="1:26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spans="1:26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spans="1:26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spans="1:26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spans="1:26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spans="1:26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spans="1:26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spans="1:26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spans="1:26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spans="1:26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spans="1:26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spans="1:26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spans="1:26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spans="1:26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spans="1:26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spans="1:26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spans="1:26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spans="1:26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spans="1:26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spans="1:26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spans="1:26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spans="1:26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spans="1:26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spans="1:26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spans="1:26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spans="1:26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spans="1:26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spans="1:26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spans="1:26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spans="1:26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spans="1:26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spans="1:26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spans="1:26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spans="1:26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spans="1:26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spans="1:26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spans="1:26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spans="1:26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spans="1:26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spans="1:26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spans="1:26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spans="1:26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spans="1:26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spans="1:26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spans="1:26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spans="1:26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spans="1:26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spans="1:26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spans="1:26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spans="1:26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spans="1:26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spans="1:26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spans="1:26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spans="1:26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spans="1:26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spans="1:26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spans="1:26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spans="1:26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spans="1:26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spans="1:26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spans="1:26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spans="1:26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spans="1:26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spans="1:26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spans="1:26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spans="1:26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spans="1:26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spans="1:26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spans="1:26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spans="1:26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spans="1:26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spans="1:26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spans="1:26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spans="1:26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spans="1:26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spans="1:26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spans="1:26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spans="1:26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spans="1:26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spans="1:26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spans="1:26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spans="1:26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spans="1:26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spans="1:26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spans="1:26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spans="1:26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spans="1:26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spans="1:26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spans="1:26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spans="1:26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spans="1:26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spans="1:26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spans="1:26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spans="1:26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spans="1:26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spans="1:26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spans="1:26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spans="1:26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spans="1:26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spans="1:26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spans="1:26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spans="1:26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spans="1:26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spans="1:26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spans="1:26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spans="1:26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spans="1:26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spans="1:26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spans="1:26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spans="1:26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spans="1:26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spans="1:26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spans="1:26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spans="1:26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spans="1:26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spans="1:26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spans="1:26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spans="1:26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spans="1:26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spans="1:26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spans="1:26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spans="1:26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spans="1:26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spans="1:26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spans="1:26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spans="1:26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spans="1:26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spans="1:26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spans="1:26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spans="1:26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spans="1:26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spans="1:26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spans="1:26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spans="1:26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spans="1:26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spans="1:26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spans="1:26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spans="1:26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spans="1:26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spans="1:26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spans="1:26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spans="1:26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spans="1:26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spans="1:26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spans="1:26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spans="1:26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spans="1:26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spans="1:26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spans="1:26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spans="1:26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spans="1:26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spans="1:26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spans="1:26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spans="1:26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spans="1:26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spans="1:26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spans="1:26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spans="1:26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spans="1:26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spans="1:26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spans="1:26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spans="1:26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spans="1:26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spans="1:26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spans="1:26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spans="1:26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spans="1:26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spans="1:26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spans="1:26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spans="1:26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spans="1:26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spans="1:26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spans="1:26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spans="1:26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spans="1:26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spans="1:26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spans="1:26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spans="1:26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spans="1:26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spans="1:26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spans="1:26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spans="1:26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spans="1:26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spans="1:26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spans="1:26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spans="1:26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spans="1:26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spans="1:26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spans="1:26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spans="1:26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spans="1:26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spans="1:26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spans="1:26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spans="1:26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spans="1:26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spans="1:26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spans="1:26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spans="1:26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spans="1:26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spans="1:26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spans="1:26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spans="1:26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spans="1:26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spans="1:26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spans="1:26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spans="1:26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spans="1:26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spans="1:26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spans="1:26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spans="1:26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spans="1:26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spans="1:26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spans="1:26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spans="1:26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spans="1:26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spans="1:26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spans="1:26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spans="1:26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spans="1:26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spans="1:26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spans="1:26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spans="1:26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spans="1:26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spans="1:26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spans="1:26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spans="1:26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spans="1:26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spans="1:26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spans="1:26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spans="1:26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spans="1:26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spans="1:26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spans="1:26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spans="1:26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spans="1:26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spans="1:26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spans="1:26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spans="1:26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spans="1:26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spans="1:26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spans="1:26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spans="1:26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spans="1:26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spans="1:26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spans="1:26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spans="1:26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spans="1:26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spans="1:26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spans="1:26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spans="1:26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spans="1:26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spans="1:26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spans="1:26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spans="1:26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spans="1:26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spans="1:26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spans="1:26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spans="1:26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spans="1:26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spans="1:26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spans="1:26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spans="1:26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spans="1:26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spans="1:26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spans="1:26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spans="1:26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spans="1:26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spans="1:26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spans="1:26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spans="1:26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spans="1:26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spans="1:26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spans="1:26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spans="1:26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spans="1:26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spans="1:26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spans="1:26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spans="1:26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spans="1:26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spans="1:26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spans="1:26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spans="1:26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spans="1:26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spans="1:26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spans="1:26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spans="1:26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spans="1:26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spans="1:26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spans="1:26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spans="1:26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spans="1:26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spans="1:26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spans="1:26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spans="1:26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spans="1:26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 spans="1:26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spans="1:26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spans="1:26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spans="1:26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spans="1:26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spans="1:26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spans="1:26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spans="1:26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spans="1:26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spans="1:26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spans="1:26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spans="1:26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spans="1:26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spans="1:26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spans="1:26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spans="1:26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spans="1:26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spans="1:26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spans="1:26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spans="1:26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spans="1:26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spans="1:26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spans="1:26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spans="1:26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spans="1:26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spans="1:26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spans="1:26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spans="1:26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spans="1:26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spans="1:26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spans="1:26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spans="1:26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spans="1:26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spans="1:26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spans="1:26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spans="1:26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spans="1:26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spans="1:26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spans="1:26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spans="1:26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spans="1:26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spans="1:26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spans="1:26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spans="1:26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spans="1:26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spans="1:26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spans="1:26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spans="1:26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spans="1:26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spans="1:26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spans="1:26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spans="1:26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spans="1:26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spans="1:26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spans="1:26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spans="1:26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spans="1:26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spans="1:26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spans="1:26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spans="1:26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spans="1:26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spans="1:26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spans="1:26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spans="1:26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spans="1:26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spans="1:26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spans="1:26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spans="1:26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spans="1:26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spans="1:26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spans="1:26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spans="1:26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spans="1:26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spans="1:26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spans="1:26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spans="1:26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spans="1:26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spans="1:26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spans="1:26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spans="1:26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spans="1:26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spans="1:26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spans="1:26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spans="1:26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spans="1:26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spans="1:26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spans="1:26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spans="1:26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spans="1:26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spans="1:26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spans="1:26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spans="1:26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spans="1:26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spans="1:26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spans="1:26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spans="1:26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spans="1:26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spans="1:26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spans="1:26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spans="1:26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spans="1:26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spans="1:26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spans="1:26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spans="1:26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spans="1:26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spans="1:26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spans="1:26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spans="1:26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spans="1:26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spans="1:26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spans="1:26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spans="1:26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spans="1:26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spans="1:26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spans="1:26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spans="1:26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spans="1:26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spans="1:26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spans="1:26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spans="1:26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spans="1:26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spans="1:26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spans="1:26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spans="1:26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spans="1:26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spans="1:26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spans="1:26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spans="1:26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spans="1:26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spans="1:26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spans="1:26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spans="1:26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spans="1:26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spans="1:26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spans="1:26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spans="1:26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spans="1:26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spans="1:26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spans="1:26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spans="1:26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spans="1:26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spans="1:26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spans="1:26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spans="1:26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spans="1:26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spans="1:26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spans="1:26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spans="1:26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spans="1:26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spans="1:26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spans="1:26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spans="1:26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spans="1:26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spans="1:26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spans="1:26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spans="1:26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spans="1:26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spans="1:26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spans="1:26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spans="1:26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spans="1:26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spans="1:26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spans="1:26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spans="1:26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spans="1:26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spans="1:26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spans="1:26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spans="1:26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spans="1:26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spans="1:26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spans="1:26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spans="1:26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spans="1:26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spans="1:26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spans="1:26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spans="1:26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spans="1:26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spans="1:26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spans="1:26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spans="1:26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spans="1:26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spans="1:26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spans="1:26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spans="1:26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spans="1:26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spans="1:26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spans="1:26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spans="1:26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spans="1:26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spans="1:26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spans="1:26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spans="1:26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spans="1:26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spans="1:26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spans="1:26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spans="1:26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spans="1:26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spans="1:26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spans="1:26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spans="1:26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spans="1:26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spans="1:26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spans="1:26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spans="1:26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spans="1:26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spans="1:26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spans="1:26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spans="1:26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spans="1:26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spans="1:26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spans="1:26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spans="1:26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spans="1:26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spans="1:26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spans="1:26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spans="1:26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spans="1:26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spans="1:26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spans="1:26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spans="1:26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spans="1:26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spans="1:26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spans="1:26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spans="1:26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spans="1:26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spans="1:26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spans="1:26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spans="1:26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spans="1:26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spans="1:26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spans="1:26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spans="1:26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spans="1:26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spans="1:26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spans="1:26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spans="1:26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spans="1:26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spans="1:26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spans="1:26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spans="1:26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spans="1:26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spans="1:26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spans="1:26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spans="1:26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spans="1:26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spans="1:26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spans="1:26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spans="1:26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spans="1:26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spans="1:26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spans="1:26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spans="1:26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spans="1:26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spans="1:26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spans="1:26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spans="1:26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spans="1:26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spans="1:26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spans="1:26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spans="1:26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spans="1:26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spans="1:26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spans="1:26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spans="1:26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spans="1:26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spans="1:26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spans="1:26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spans="1:26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spans="1:26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spans="1:26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spans="1:26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spans="1:26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spans="1:26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spans="1:26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spans="1:26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spans="1:26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spans="1:26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spans="1:26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spans="1:26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spans="1:26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spans="1:26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spans="1:26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spans="1:26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spans="1:26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spans="1:26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spans="1:26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spans="1:26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spans="1:26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spans="1:26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spans="1:26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spans="1:26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spans="1:26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spans="1:26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spans="1:26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spans="1:26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spans="1:26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spans="1:26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spans="1:26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spans="1:26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spans="1:26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spans="1:26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spans="1:26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spans="1:26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spans="1:26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spans="1:26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spans="1:26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spans="1:26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spans="1:26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spans="1:26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spans="1:26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spans="1:26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spans="1:26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spans="1:26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spans="1:26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spans="1:26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spans="1:26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spans="1:26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spans="1:26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spans="1:26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spans="1:26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spans="1:26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spans="1:26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spans="1:26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spans="1:26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spans="1:26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spans="1:26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spans="1:26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spans="1:26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spans="1:26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spans="1:26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spans="1:26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spans="1:26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spans="1:26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spans="1:26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spans="1:26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spans="1:26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spans="1:26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spans="1:26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spans="1:26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spans="1:26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spans="1:26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spans="1:26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spans="1:26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spans="1:26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spans="1:26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spans="1:26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spans="1:26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spans="1:26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spans="1:26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spans="1:26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spans="1:26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spans="1:26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spans="1:26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spans="1:26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spans="1:26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spans="1:26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spans="1:26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spans="1:26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spans="1:26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spans="1:26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spans="1:26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spans="1:26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spans="1:26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spans="1:26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spans="1:26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spans="1:26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spans="1:26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spans="1:26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spans="1:26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spans="1:26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spans="1:26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spans="1:26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spans="1:26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spans="1:26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spans="1:26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spans="1:26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spans="1:26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spans="1:26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spans="1:26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spans="1:26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spans="1:26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spans="1:26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spans="1:26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spans="1:26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spans="1:26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spans="1:26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spans="1:26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spans="1:26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spans="1:26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spans="1:26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spans="1:26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spans="1:26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spans="1:26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spans="1:26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spans="1:26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spans="1:26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spans="1:26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spans="1:26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spans="1:26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spans="1:26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spans="1:26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spans="1:26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spans="1:26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spans="1:26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spans="1:26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spans="1:26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spans="1:26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spans="1:26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spans="1:26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spans="1:26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spans="1:26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spans="1:26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spans="1:26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spans="1:26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spans="1:26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spans="1:26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spans="1:26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spans="1:26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spans="1:26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spans="1:26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spans="1:26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spans="1:26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spans="1:26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spans="1:26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spans="1:26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spans="1:26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spans="1:26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spans="1:26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spans="1:26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spans="1:26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spans="1:26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spans="1:26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spans="1:26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spans="1:26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spans="1:26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spans="1:26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spans="1:26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spans="1:26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spans="1:26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spans="1:26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spans="1:26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spans="1:26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spans="1:26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spans="1:26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spans="1:26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spans="1:26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spans="1:26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spans="1:26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spans="1:26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spans="1:26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spans="1:26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spans="1:26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spans="1:26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spans="1:26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spans="1:26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spans="1:26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spans="1:26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spans="1:26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spans="1:26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spans="1:26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spans="1:26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spans="1:26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spans="1:26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spans="1:26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spans="1:26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spans="1:26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spans="1:26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spans="1:26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spans="1:26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spans="1:26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spans="1:26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spans="1:26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spans="1:26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spans="1:26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spans="1:26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spans="1:26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spans="1:26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spans="1:26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spans="1:26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spans="1:26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spans="1:26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spans="1:26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spans="1:26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spans="1:26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spans="1:26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spans="1:26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spans="1:26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spans="1:26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spans="1:26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spans="1:26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spans="1:26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spans="1:26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spans="1:26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spans="1:26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spans="1:26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spans="1:26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spans="1:26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spans="1:26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 spans="1:26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 spans="1:26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 spans="1:26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 spans="1:26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 spans="1:26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 spans="1:26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 spans="1:26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 spans="1:26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 spans="1:26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 spans="1:26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 spans="1:26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 spans="1:26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 spans="1:26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 spans="1:26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 spans="1:26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 spans="1:26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 spans="1:26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 spans="1:26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 spans="1:26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 spans="1:26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 spans="1:26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 spans="1:26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 spans="1:26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 spans="1:26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 spans="1:26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 spans="1:26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 spans="1:26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 spans="1:26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 spans="1:26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 spans="1:26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 spans="1:26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 spans="1:26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 spans="1:26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 spans="1:26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spans="1:26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spans="1:26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spans="1:26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spans="1:26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 spans="1:26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 spans="1:26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 spans="1:26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 spans="1:26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 spans="1:26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 spans="1:26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 spans="1:26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 spans="1:26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 spans="1:26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 spans="1:26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 spans="1:26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 spans="1:26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 spans="1:26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</sheetData>
  <mergeCells count="16">
    <mergeCell ref="B38:E38"/>
    <mergeCell ref="B50:E50"/>
    <mergeCell ref="H127:J127"/>
    <mergeCell ref="C136:D137"/>
    <mergeCell ref="B62:E62"/>
    <mergeCell ref="A74:E74"/>
    <mergeCell ref="A87:G87"/>
    <mergeCell ref="A99:G99"/>
    <mergeCell ref="A113:D113"/>
    <mergeCell ref="A125:N125"/>
    <mergeCell ref="N130:P131"/>
    <mergeCell ref="A2:F3"/>
    <mergeCell ref="E5:F6"/>
    <mergeCell ref="A11:F12"/>
    <mergeCell ref="B13:E13"/>
    <mergeCell ref="B26:E26"/>
  </mergeCells>
  <phoneticPr fontId="3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DMA</vt:lpstr>
      <vt:lpstr>SM</vt:lpstr>
      <vt:lpstr>host_ftl</vt:lpstr>
      <vt:lpstr>pthash</vt:lpstr>
      <vt:lpstr>ftl_parallel</vt:lpstr>
      <vt:lpstr>partition</vt:lpstr>
      <vt:lpstr>lpt_ftl vs pt_ftl（polling)</vt:lpstr>
      <vt:lpstr>ftl_v4 breakdown</vt:lpstr>
      <vt:lpstr>lpt_ftl vs pt_ftl（interrupt)</vt:lpstr>
      <vt:lpstr>LIDX breakdown</vt:lpstr>
      <vt:lpstr>trace_on_host</vt:lpstr>
      <vt:lpstr>CPU_DPU overhead</vt:lpstr>
      <vt:lpstr>locality</vt:lpstr>
      <vt:lpstr>bucket_cache</vt:lpstr>
      <vt:lpstr>nofa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zhu wenbin</cp:lastModifiedBy>
  <dcterms:modified xsi:type="dcterms:W3CDTF">2024-06-11T03:05:52Z</dcterms:modified>
</cp:coreProperties>
</file>