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A" sheetId="1" r:id="rId4"/>
    <sheet state="visible" name="SM" sheetId="2" r:id="rId5"/>
    <sheet state="visible" name="host_ftl" sheetId="3" r:id="rId6"/>
    <sheet state="visible" name="pthash" sheetId="4" r:id="rId7"/>
    <sheet state="visible" name="ftl_parallel" sheetId="5" r:id="rId8"/>
    <sheet state="visible" name="partition" sheetId="6" r:id="rId9"/>
    <sheet state="visible" name="lpt_ftl vs pt_ftl（polling)" sheetId="7" r:id="rId10"/>
    <sheet state="visible" name="ftl_v4 breakdown" sheetId="8" r:id="rId11"/>
    <sheet state="visible" name="lpt_ftl vs pt_ftl（interrupt)" sheetId="9" r:id="rId12"/>
    <sheet state="visible" name="LIDX breakdown" sheetId="10" r:id="rId13"/>
    <sheet state="visible" name="trace_on_host" sheetId="11" r:id="rId14"/>
    <sheet state="visible" name="CPU_DPU overhead" sheetId="12" r:id="rId15"/>
    <sheet state="visible" name="locality" sheetId="13" r:id="rId16"/>
    <sheet state="visible" name="bucket_cache" sheetId="14" r:id="rId17"/>
    <sheet state="visible" name="nofa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24">
      <text>
        <t xml:space="preserve">max bandwidth=12MB/s, send req frequence become the bottleneck
	-紊滨朱</t>
      </text>
    </comment>
  </commentList>
</comments>
</file>

<file path=xl/sharedStrings.xml><?xml version="1.0" encoding="utf-8"?>
<sst xmlns="http://schemas.openxmlformats.org/spreadsheetml/2006/main" count="1297" uniqueCount="427">
  <si>
    <t>理论上统计的时间包括：DMA 参数（size、dma_address）到DPU+DPU DMA数据 + DPU将结果(前4字节数据)DMA回主机</t>
  </si>
  <si>
    <t>dma_width（B）</t>
  </si>
  <si>
    <t>num</t>
  </si>
  <si>
    <t>Total_size(MB)</t>
  </si>
  <si>
    <t>average_letency (us)</t>
  </si>
  <si>
    <t>理论上统计的时间包括：DMA 参数（size、dma_address）到DPU+（DPU DMA数据）* r + DPU将结果(前4字节数据)DMA回主机</t>
  </si>
  <si>
    <t>dma_width=16</t>
  </si>
  <si>
    <t>dma_width=512</t>
  </si>
  <si>
    <t>dma_round</t>
  </si>
  <si>
    <t>average_latency</t>
  </si>
  <si>
    <t>斜率</t>
  </si>
  <si>
    <t>截距(其他固定时间)</t>
  </si>
  <si>
    <t>dma_round=100</t>
  </si>
  <si>
    <t>actual_latency(us)</t>
  </si>
  <si>
    <t>throughput(MB/s)</t>
  </si>
  <si>
    <t>dma_round=100, thread=10, num=100000</t>
  </si>
  <si>
    <t>dma_round=100, thread=100, num=100000</t>
  </si>
  <si>
    <t>dma_width</t>
  </si>
  <si>
    <t>thread</t>
  </si>
  <si>
    <t>tail_latency</t>
  </si>
  <si>
    <t>(t-a)/a</t>
  </si>
  <si>
    <t>dma_latency</t>
  </si>
  <si>
    <t>K</t>
  </si>
  <si>
    <t>I</t>
  </si>
  <si>
    <t>width</t>
  </si>
  <si>
    <t>round</t>
  </si>
  <si>
    <t>K(dma_latency)</t>
  </si>
  <si>
    <t>sm_latency</t>
  </si>
  <si>
    <t>sm_throughput</t>
  </si>
  <si>
    <t>dma_throughput</t>
  </si>
  <si>
    <t>n=</t>
  </si>
  <si>
    <t>n/2=</t>
  </si>
  <si>
    <t>bucket</t>
  </si>
  <si>
    <t>dma_latency(2KB)</t>
  </si>
  <si>
    <t>dma_latency(1KB)</t>
  </si>
  <si>
    <t>2KB/1KB</t>
  </si>
  <si>
    <t>FTL_LookUP</t>
  </si>
  <si>
    <t>throughput(1KB)</t>
  </si>
  <si>
    <t>measure SM_Latency with different width</t>
  </si>
  <si>
    <t>SML_LT</t>
  </si>
  <si>
    <t>MAX_SM_ST_SIZE</t>
  </si>
  <si>
    <t>1MB</t>
  </si>
  <si>
    <t>sml_lt_load_size</t>
  </si>
  <si>
    <t>16B</t>
  </si>
  <si>
    <t>AL_16B</t>
  </si>
  <si>
    <t>EL_16B</t>
  </si>
  <si>
    <t>average_K</t>
  </si>
  <si>
    <t>Average_I</t>
  </si>
  <si>
    <t>sm_ld_time(us)</t>
  </si>
  <si>
    <t>32B</t>
  </si>
  <si>
    <t>AL_32B</t>
  </si>
  <si>
    <t>EL_32B</t>
  </si>
  <si>
    <t>Average_K</t>
  </si>
  <si>
    <t>Averave_I</t>
  </si>
  <si>
    <t>64B</t>
  </si>
  <si>
    <t>AL_64B</t>
  </si>
  <si>
    <t>K_90</t>
  </si>
  <si>
    <t>I_90</t>
  </si>
  <si>
    <t>EL_64B</t>
  </si>
  <si>
    <t>measure SM_Latency with different parallelism</t>
  </si>
  <si>
    <t>K(sm_latency)</t>
  </si>
  <si>
    <t>bandwidth</t>
  </si>
  <si>
    <t>round=10000 (fix interrupt)</t>
  </si>
  <si>
    <t>sml_ld_16B</t>
  </si>
  <si>
    <t>batched_send: 6</t>
  </si>
  <si>
    <t>sml_ld_64</t>
  </si>
  <si>
    <t>threads</t>
  </si>
  <si>
    <t>latency</t>
  </si>
  <si>
    <t>throughput</t>
  </si>
  <si>
    <t>avg_latency(us)</t>
  </si>
  <si>
    <t xml:space="preserve">                  </t>
  </si>
  <si>
    <t>FIO performance test while host_ftl</t>
  </si>
  <si>
    <t>Pure FIO rand_read</t>
  </si>
  <si>
    <t>fio --name=readread-test --ioengine=libaio --rw=randread --bs=4k --size=1G --runtime=60 --time_based --numjobs=1 --output test_log</t>
  </si>
  <si>
    <t>bs</t>
  </si>
  <si>
    <t>4k</t>
  </si>
  <si>
    <t>iodepth</t>
  </si>
  <si>
    <t>numjobs</t>
  </si>
  <si>
    <t>BW(MB/s)</t>
  </si>
  <si>
    <t>kIOPS</t>
  </si>
  <si>
    <t>io_depth=16-&gt;</t>
  </si>
  <si>
    <t xml:space="preserve"> FIO rand_read while host_ftl</t>
  </si>
  <si>
    <t>numjobs(threads for ftl_query)</t>
  </si>
  <si>
    <t>num_key</t>
  </si>
  <si>
    <t>compact_vector_size</t>
  </si>
  <si>
    <t>num_keys</t>
  </si>
  <si>
    <t>num_buckets(num_pilots)</t>
  </si>
  <si>
    <t>pthash参数的影响</t>
  </si>
  <si>
    <t>number keys</t>
  </si>
  <si>
    <t>alpha</t>
  </si>
  <si>
    <t>table_size</t>
  </si>
  <si>
    <t>c</t>
  </si>
  <si>
    <t>number buckets</t>
  </si>
  <si>
    <t>keyPbucket</t>
  </si>
  <si>
    <t>time_build</t>
  </si>
  <si>
    <t>~</t>
  </si>
  <si>
    <t>9.1s</t>
  </si>
  <si>
    <t>C</t>
  </si>
  <si>
    <t>numberkey</t>
  </si>
  <si>
    <t>timebuild</t>
  </si>
  <si>
    <t>numbucket</t>
  </si>
  <si>
    <t>keyperbucket</t>
  </si>
  <si>
    <t>batch=100, n=100</t>
  </si>
  <si>
    <t>batch=1000, n=100</t>
  </si>
  <si>
    <t>不排除其他时间</t>
  </si>
  <si>
    <t>ftl_lookup</t>
  </si>
  <si>
    <t>Latency increases for both DMA and FTL queries as number of threads increases
The proportion of DMA in FTL query latency is gradually increasing</t>
  </si>
  <si>
    <t>eulor_x86</t>
  </si>
  <si>
    <t>ftl_dev_partition</t>
  </si>
  <si>
    <t>6ecfef8063ae7fb2ccbb4d72167fdeeea447fab7</t>
  </si>
  <si>
    <t>/home/zhu/Hi1823chip_solutin-master/bin/tools/linux/hinicadmdfx3 ftl -i hinic０ -d /home/zhu/product/ft1/build/data_s -o parallel -t 384</t>
  </si>
  <si>
    <t>data_s</t>
  </si>
  <si>
    <t xml:space="preserve">workload: </t>
  </si>
  <si>
    <t>data</t>
  </si>
  <si>
    <t xml:space="preserve">dma_width: </t>
  </si>
  <si>
    <t>1KB</t>
  </si>
  <si>
    <t>single-thread</t>
  </si>
  <si>
    <t>partition_factor</t>
  </si>
  <si>
    <t>partition_pthash_ratio</t>
  </si>
  <si>
    <t>epsilon</t>
  </si>
  <si>
    <t>lookup_time</t>
  </si>
  <si>
    <t>L1_index(KB)</t>
  </si>
  <si>
    <t>增加partition pthash的比例
第一层索引所需要的空间逐渐减少
查询时间变化微小：
dma次数增加(仅当key在partition_pthash且非第一个分片中)</t>
  </si>
  <si>
    <t>多线程下
增多partition_pthash的比例，增加分片数量
查询时间增加变多
DMA对性能的影响增大</t>
  </si>
  <si>
    <t>none</t>
  </si>
  <si>
    <t>.6.86</t>
  </si>
  <si>
    <r>
      <rPr>
        <rFont val="Arial"/>
        <color theme="1"/>
        <sz val="13.0"/>
      </rPr>
      <t xml:space="preserve">所有pthash都转换为partition
随着第一层索引进一步减小，每个partition_pthash中分片数量增加
第一层索引进一步减小
DMA次数加一(key在partition_pthash的非第一个分片的概率增加)
</t>
    </r>
    <r>
      <rPr>
        <rFont val="Arial"/>
        <b/>
        <color theme="1"/>
        <sz val="13.0"/>
      </rPr>
      <t>build时间随着pthash增大而上升</t>
    </r>
  </si>
  <si>
    <t>9b662e7cf9546de395cac5cf3e7e2676df0c1409</t>
  </si>
  <si>
    <t>/home/zhu/Hi1823_chip_solution-master/bin/tools/linux/hinicadmdfx3 ftl -i hinic0 /home/zhu/product/ftl/build/data -o parallel -n 100 -t 384</t>
  </si>
  <si>
    <t>fits=100, partition_ratio=0.1, data_s</t>
  </si>
  <si>
    <t>不排除其他时间(驱动，DPU调度等)</t>
  </si>
  <si>
    <t>key: 32768</t>
  </si>
  <si>
    <t>lpt_ftl(us)</t>
  </si>
  <si>
    <t>pt-ftl(us)</t>
  </si>
  <si>
    <t>lpt/pt</t>
  </si>
  <si>
    <t>lpt-ftl</t>
  </si>
  <si>
    <t>pt-ftl</t>
  </si>
  <si>
    <t>0.65MB</t>
  </si>
  <si>
    <t>1.35MB</t>
  </si>
  <si>
    <t>key: 2^32</t>
  </si>
  <si>
    <t>~40GB</t>
  </si>
  <si>
    <t>80GB</t>
  </si>
  <si>
    <t>skip some parts</t>
  </si>
  <si>
    <t>effectiveness proportion of each part</t>
  </si>
  <si>
    <t>lpt-ftl, data_s, partition_ratio=0</t>
  </si>
  <si>
    <t>-readlv2pa</t>
  </si>
  <si>
    <t>-dpuposition</t>
  </si>
  <si>
    <t>-pthash_meta</t>
  </si>
  <si>
    <t>-readpthash</t>
  </si>
  <si>
    <t>-lindex</t>
  </si>
  <si>
    <t>other</t>
  </si>
  <si>
    <t>dma24B</t>
  </si>
  <si>
    <t>PTindex</t>
  </si>
  <si>
    <t>dma1KB</t>
  </si>
  <si>
    <t>Lindex</t>
  </si>
  <si>
    <t>Other</t>
  </si>
  <si>
    <t>-readl2addr(dma)</t>
  </si>
  <si>
    <t>-readl1addr(sm)</t>
  </si>
  <si>
    <t>dma8B</t>
  </si>
  <si>
    <t>sm8B</t>
  </si>
  <si>
    <r>
      <rPr>
        <rFont val="Arial"/>
        <color theme="1"/>
      </rPr>
      <t xml:space="preserve">lpt-ftl, </t>
    </r>
    <r>
      <rPr>
        <rFont val="Arial"/>
        <b/>
        <color theme="1"/>
      </rPr>
      <t>data_m</t>
    </r>
    <r>
      <rPr>
        <rFont val="Arial"/>
        <color theme="1"/>
      </rPr>
      <t>, partition_ratio=0</t>
    </r>
  </si>
  <si>
    <t>LPT-FTL v3</t>
  </si>
  <si>
    <t>lpt-ftl(epsilon=1)</t>
  </si>
  <si>
    <t>lpt-ftl(epsilon=10)</t>
  </si>
  <si>
    <t>lpt-ftl(epsilon=100)</t>
  </si>
  <si>
    <t>mem_space</t>
  </si>
  <si>
    <t>lpt_ftl</t>
  </si>
  <si>
    <t>pt_ftl</t>
  </si>
  <si>
    <t>lpt-ftl: epsilon=1</t>
  </si>
  <si>
    <t>-dma32B</t>
  </si>
  <si>
    <t>-hash_p</t>
  </si>
  <si>
    <t>-dma16B</t>
  </si>
  <si>
    <t>-hash_key</t>
  </si>
  <si>
    <t>-Lindex</t>
  </si>
  <si>
    <t>dma_data</t>
  </si>
  <si>
    <t>Pindex</t>
  </si>
  <si>
    <t>dma_pthash</t>
  </si>
  <si>
    <t>lpt-ftl: epsilon=10</t>
  </si>
  <si>
    <t>dma_buf_list</t>
  </si>
  <si>
    <t>operation</t>
  </si>
  <si>
    <t>checkpoint</t>
  </si>
  <si>
    <t>original</t>
  </si>
  <si>
    <t>no_compress</t>
  </si>
  <si>
    <t>get_pa_dpu</t>
  </si>
  <si>
    <t>copy_data_to_bufout</t>
  </si>
  <si>
    <t>cal_data_addr_sdb</t>
  </si>
  <si>
    <t>cal_pthash</t>
  </si>
  <si>
    <t>cal_pthash_addr_sdb</t>
  </si>
  <si>
    <t>cal_learned_index</t>
  </si>
  <si>
    <t>max_lva2pa_pair(2^32)</t>
  </si>
  <si>
    <t>lva2pa_pairs</t>
  </si>
  <si>
    <t>Index_size(MB)</t>
  </si>
  <si>
    <t>sub_dma_num</t>
  </si>
  <si>
    <t>sub_dma_size(KB)</t>
  </si>
  <si>
    <t>Effects of data_size</t>
  </si>
  <si>
    <t>look_up(us)</t>
  </si>
  <si>
    <t>data_s
key_size=2^15</t>
  </si>
  <si>
    <t>data_m
key_size=</t>
  </si>
  <si>
    <t>PT-FTL
fits=1000
t=1</t>
  </si>
  <si>
    <t>PT-FTL
fits=1000
t=96</t>
  </si>
  <si>
    <t>LPT-FTL
fits=1000
ε=20 
t=1</t>
  </si>
  <si>
    <t>LPT-FTL
fits=1000
ε=20
t=96</t>
  </si>
  <si>
    <t>Effects of fits</t>
  </si>
  <si>
    <t>fits=10</t>
  </si>
  <si>
    <t>fits=100</t>
  </si>
  <si>
    <t>fits=1000</t>
  </si>
  <si>
    <t>fits=10000</t>
  </si>
  <si>
    <t>fits=10000, data_m</t>
  </si>
  <si>
    <t>fits=10000, data</t>
  </si>
  <si>
    <t>fits=10000, data_s</t>
  </si>
  <si>
    <t>LPT-FTLv4</t>
  </si>
  <si>
    <t>DMA</t>
  </si>
  <si>
    <t>LIDX占据的时间多</t>
  </si>
  <si>
    <t>LPT-FTL lookup time (us)</t>
  </si>
  <si>
    <t>key_size=2^15</t>
  </si>
  <si>
    <t>key_size=2^21</t>
  </si>
  <si>
    <t>key_size=2^25</t>
  </si>
  <si>
    <t>adjust epsilon_recursive</t>
  </si>
  <si>
    <t>thread | er</t>
  </si>
  <si>
    <t>ER effects on host-side lpt-ftl</t>
  </si>
  <si>
    <t>num: 201326592， counts: 458504874</t>
  </si>
  <si>
    <t>epsilon_recursive</t>
  </si>
  <si>
    <t>LIDX time</t>
  </si>
  <si>
    <t>num of seg</t>
  </si>
  <si>
    <t>num_local_serch</t>
  </si>
  <si>
    <t>seg_counts</t>
  </si>
  <si>
    <t>降低的ER使得层数增加</t>
  </si>
  <si>
    <t>ER从2和3最大的区别是层数的变化，
由此导致的时间变化</t>
  </si>
  <si>
    <t>LIDX</t>
  </si>
  <si>
    <t>-get_pthash_meta
(sm_read_16B)</t>
  </si>
  <si>
    <t>-get_lva2pa_addr
(sm_read_16B)</t>
  </si>
  <si>
    <t>MAX Epsilon</t>
  </si>
  <si>
    <t>key_num</t>
  </si>
  <si>
    <t>num of segments</t>
  </si>
  <si>
    <t>dynamic er</t>
  </si>
  <si>
    <t>找到使得level为2的最小ER
使用batched_lt_load</t>
  </si>
  <si>
    <t>ER</t>
  </si>
  <si>
    <t>er</t>
  </si>
  <si>
    <t>level</t>
  </si>
  <si>
    <t>local_search:</t>
  </si>
  <si>
    <t>batched_local_serch</t>
  </si>
  <si>
    <t>local_search</t>
  </si>
  <si>
    <t>local_serch</t>
  </si>
  <si>
    <t>batched_local_search</t>
  </si>
  <si>
    <t>↓soft_float</t>
  </si>
  <si>
    <t>↓uint_float</t>
  </si>
  <si>
    <t>uint_float相比soft_float节省时间</t>
  </si>
  <si>
    <t>LPT-FTL</t>
  </si>
  <si>
    <t>dynamic ep+er</t>
  </si>
  <si>
    <t>uint_float</t>
  </si>
  <si>
    <t>sm_prefetch</t>
  </si>
  <si>
    <t>load_level_offsets
16B-&gt;32B</t>
  </si>
  <si>
    <t>compute pos
(16B-&gt;32B /
多发射)</t>
  </si>
  <si>
    <t>local_search
8_sends</t>
  </si>
  <si>
    <t>local_search
4_sends</t>
  </si>
  <si>
    <t>local_search
2_sends</t>
  </si>
  <si>
    <t>local_search
1_sends</t>
  </si>
  <si>
    <t>local_search
64B</t>
  </si>
  <si>
    <t>local_search
32B</t>
  </si>
  <si>
    <t>local_search
16B</t>
  </si>
  <si>
    <t>compute_lva2pa
流水</t>
  </si>
  <si>
    <t>Parallelism</t>
  </si>
  <si>
    <t>LPT-FTL(us)</t>
  </si>
  <si>
    <t>PT-FTL</t>
  </si>
  <si>
    <t>IOPS</t>
  </si>
  <si>
    <t>WIOPS</t>
  </si>
  <si>
    <t>OPS</t>
  </si>
  <si>
    <t>MOPS</t>
  </si>
  <si>
    <t>github token for temp_file_station</t>
  </si>
  <si>
    <t>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</t>
  </si>
  <si>
    <t>server:</t>
  </si>
  <si>
    <t>10.70.113.41</t>
  </si>
  <si>
    <t>client:</t>
  </si>
  <si>
    <t>10.70.113.33</t>
  </si>
  <si>
    <t>FTL</t>
  </si>
  <si>
    <t>lpt_ftl_host</t>
  </si>
  <si>
    <t>TRACE</t>
  </si>
  <si>
    <t>rsrch_2.csv</t>
  </si>
  <si>
    <t>TIME_SCALE</t>
  </si>
  <si>
    <t>threads_sends</t>
  </si>
  <si>
    <t>TPS(initiate)</t>
  </si>
  <si>
    <t>TPS(process)</t>
  </si>
  <si>
    <t>Average_latency_FTL</t>
  </si>
  <si>
    <t>OPT</t>
  </si>
  <si>
    <t>page_table_host</t>
  </si>
  <si>
    <t>lru_hash</t>
  </si>
  <si>
    <t>usr_2.csv</t>
  </si>
  <si>
    <t>Memory Consumption（MB）:</t>
  </si>
  <si>
    <t>Inner Index Consumption</t>
  </si>
  <si>
    <t>Send_Batch</t>
  </si>
  <si>
    <t>CPU太强</t>
  </si>
  <si>
    <t>限制server使用的CPU资源</t>
  </si>
  <si>
    <t>server CPU limit: 400%</t>
  </si>
  <si>
    <t>lru_hash（cached）</t>
  </si>
  <si>
    <t>cpu_limit阻断</t>
  </si>
  <si>
    <t xml:space="preserve">2^20 PAs </t>
  </si>
  <si>
    <t xml:space="preserve">test send_batch effects on performance </t>
  </si>
  <si>
    <t>optimal</t>
  </si>
  <si>
    <t>rustqc_dtable</t>
  </si>
  <si>
    <t>total table</t>
  </si>
  <si>
    <t>allowd cached table</t>
  </si>
  <si>
    <t>skip_batch</t>
  </si>
  <si>
    <t>0.1us (all cached circumstance)</t>
  </si>
  <si>
    <t>Average_latency_FTL(us)</t>
  </si>
  <si>
    <t>cpulimit</t>
  </si>
  <si>
    <t>Implication：skip some first batch</t>
  </si>
  <si>
    <t>CPU_SET(i%1); pthread_setaffinity_np</t>
  </si>
  <si>
    <t>client start interval</t>
  </si>
  <si>
    <t>0.1s</t>
  </si>
  <si>
    <t>random batch send</t>
  </si>
  <si>
    <t>random batch send, no send interval</t>
  </si>
  <si>
    <t>trace</t>
  </si>
  <si>
    <t>LPTFTL</t>
  </si>
  <si>
    <t>LRUTable, ht_len=12, 80KB table</t>
  </si>
  <si>
    <t>Spce(MB)</t>
  </si>
  <si>
    <t>TPS</t>
  </si>
  <si>
    <t>Latency(us)</t>
  </si>
  <si>
    <t>Spce</t>
  </si>
  <si>
    <t>Latency</t>
  </si>
  <si>
    <t>web_0</t>
  </si>
  <si>
    <t>wdev_0</t>
  </si>
  <si>
    <t>usr_2</t>
  </si>
  <si>
    <t>stg_0</t>
  </si>
  <si>
    <t>src1_1</t>
  </si>
  <si>
    <t>percentile</t>
  </si>
  <si>
    <t>rsrch_0</t>
  </si>
  <si>
    <t>prxy_0</t>
  </si>
  <si>
    <t>proj_1</t>
  </si>
  <si>
    <t>prn_0</t>
  </si>
  <si>
    <t>hm_0</t>
  </si>
  <si>
    <t>prn_1</t>
  </si>
  <si>
    <t>proj_0</t>
  </si>
  <si>
    <t>src2_0</t>
  </si>
  <si>
    <t>send_recv in batch( 1&lt;&lt;20 bytes send at time)</t>
  </si>
  <si>
    <t>lptftl</t>
  </si>
  <si>
    <t>send_size</t>
  </si>
  <si>
    <t>20B</t>
  </si>
  <si>
    <t>recv_size</t>
  </si>
  <si>
    <t>8B</t>
  </si>
  <si>
    <t>multi_process</t>
  </si>
  <si>
    <t>Overall</t>
  </si>
  <si>
    <t>multi_threads</t>
  </si>
  <si>
    <t>n</t>
  </si>
  <si>
    <t>number of cores</t>
  </si>
  <si>
    <t>Breakdown</t>
  </si>
  <si>
    <t>All</t>
  </si>
  <si>
    <t>return from hinic3_cmdq_detail_resp()</t>
  </si>
  <si>
    <t>skip nictool_exec_cmd</t>
  </si>
  <si>
    <t>skip copy_buf_out_to_user</t>
  </si>
  <si>
    <t>skip alloc_tmp_buf</t>
  </si>
  <si>
    <t>skip Send_To_Drivder</t>
  </si>
  <si>
    <t>CPU-Driver中超过6/7的时间花在申请内核空间、拷贝数据上</t>
  </si>
  <si>
    <t>skip cpath_dma_write_back</t>
  </si>
  <si>
    <t>cpath_dma_write_back</t>
  </si>
  <si>
    <t>Query</t>
  </si>
  <si>
    <t>Dual-Copy</t>
  </si>
  <si>
    <t>Device-Intercept</t>
  </si>
  <si>
    <t>Last predecessor(&lt;=10) visit interval</t>
  </si>
  <si>
    <t>CDF</t>
  </si>
  <si>
    <t>bucket_cache_size: 1MB</t>
  </si>
  <si>
    <t>bucket_cache_item: key(8B)+value(8B)</t>
  </si>
  <si>
    <t>cache_entry</t>
  </si>
  <si>
    <t>segment_num(P)</t>
  </si>
  <si>
    <t>P</t>
  </si>
  <si>
    <t>seg_type</t>
  </si>
  <si>
    <t>hit_ratio</t>
  </si>
  <si>
    <t>541, 459, 0</t>
  </si>
  <si>
    <t>527, 471, 2</t>
  </si>
  <si>
    <t>458, 528, 14</t>
  </si>
  <si>
    <t>5829, 4139, 32</t>
  </si>
  <si>
    <t>488, 512, 0</t>
  </si>
  <si>
    <t>495, 491, 14</t>
  </si>
  <si>
    <t>531, 409, 60</t>
  </si>
  <si>
    <t>454, 522, 24</t>
  </si>
  <si>
    <t>444, 555, 1</t>
  </si>
  <si>
    <t>592, 407, 1</t>
  </si>
  <si>
    <t>541, 417, 42</t>
  </si>
  <si>
    <t>1DMA Proportion</t>
  </si>
  <si>
    <t>Accurate Segments</t>
  </si>
  <si>
    <t>One DMA</t>
  </si>
  <si>
    <t>AccuSeg</t>
  </si>
  <si>
    <t>NOFA Baseline (1 DMA for req lva)</t>
  </si>
  <si>
    <t>LMPTHash no cache</t>
  </si>
  <si>
    <t>LMPTHash with DMA cache</t>
  </si>
  <si>
    <t>LMPTHash2 (Spram Cache)</t>
  </si>
  <si>
    <t>Exec_Time</t>
  </si>
  <si>
    <t>Throughput_Speedup</t>
  </si>
  <si>
    <t>Trace: prn_0</t>
  </si>
  <si>
    <t>trace: wdev_0</t>
  </si>
  <si>
    <t>num_querys: 14595869</t>
  </si>
  <si>
    <t>num_querys: 2557437</t>
  </si>
  <si>
    <t>cache_miss: 1061</t>
  </si>
  <si>
    <t>hash_mapping_access: 2116</t>
  </si>
  <si>
    <t>Hash</t>
  </si>
  <si>
    <t>Trace: rsrch_0</t>
  </si>
  <si>
    <t>num_querys: 3165291</t>
  </si>
  <si>
    <t>SML_LOAD_16B</t>
  </si>
  <si>
    <t>SML_LOAD_32B</t>
  </si>
  <si>
    <t>SML_LOAD_64B</t>
  </si>
  <si>
    <t>更大的SML请求粒度带来更大的带宽</t>
  </si>
  <si>
    <t>Pipelined-SML_LOAD_16B * 4</t>
  </si>
  <si>
    <t>Batched-SML_LOAD_64B</t>
  </si>
  <si>
    <t>4*SM Time(us)</t>
  </si>
  <si>
    <t>Throughput(GB/s)</t>
  </si>
  <si>
    <t>SM Time(us)</t>
  </si>
  <si>
    <t>LMPTHASH BreakDown</t>
  </si>
  <si>
    <t>threads=1</t>
  </si>
  <si>
    <t>LMPTHASH+Req</t>
  </si>
  <si>
    <t>DMA32B</t>
  </si>
  <si>
    <t>-tableoffset</t>
  </si>
  <si>
    <t>TableOffset</t>
  </si>
  <si>
    <t>-cachemiss</t>
  </si>
  <si>
    <t>MissOverhead</t>
  </si>
  <si>
    <t>-gettable</t>
  </si>
  <si>
    <t>-pthash</t>
  </si>
  <si>
    <t>PThash</t>
  </si>
  <si>
    <t>-htlsegment</t>
  </si>
  <si>
    <t>SM_htl_segment</t>
  </si>
  <si>
    <t>-firstkey</t>
  </si>
  <si>
    <t>SM_first_key</t>
  </si>
  <si>
    <t>-sidx</t>
  </si>
  <si>
    <t>get_sidx</t>
  </si>
  <si>
    <t>SM_Lindex</t>
  </si>
  <si>
    <t>LMPTHash2-Breakdown</t>
  </si>
  <si>
    <t>Original</t>
  </si>
  <si>
    <t>PTHash</t>
  </si>
  <si>
    <t>LMPTHash2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</si>
</sst>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"/>
    <numFmt numFmtId="166" formatCode="0.000"/>
  </numFmts>
  <fonts count="3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980000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11.0"/>
      <color rgb="FF000000"/>
      <name val="等线"/>
    </font>
    <font>
      <sz val="18.0"/>
      <color theme="1"/>
      <name val="Arial"/>
      <scheme val="minor"/>
    </font>
    <font>
      <b/>
      <sz val="12.0"/>
      <color rgb="FF980000"/>
      <name val="Arial"/>
      <scheme val="minor"/>
    </font>
    <font>
      <sz val="16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/>
    <font>
      <b/>
      <color rgb="FF980000"/>
      <name val="Arial"/>
    </font>
    <font>
      <b/>
      <color rgb="FF0000FF"/>
      <name val="Arial"/>
      <scheme val="minor"/>
    </font>
    <font>
      <sz val="13.0"/>
      <color theme="1"/>
      <name val="Arial"/>
      <scheme val="minor"/>
    </font>
    <font>
      <color rgb="FF0000FF"/>
      <name val="Arial"/>
      <scheme val="minor"/>
    </font>
    <font>
      <sz val="17.0"/>
      <color theme="1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sz val="9.0"/>
      <color rgb="FF1155CC"/>
      <name val="&quot;Google Sans Mono&quot;"/>
    </font>
    <font>
      <sz val="8.0"/>
      <color theme="1"/>
      <name val="Arial"/>
      <scheme val="minor"/>
    </font>
    <font>
      <color rgb="FFFF0000"/>
      <name val="Arial"/>
      <scheme val="minor"/>
    </font>
    <font>
      <strike/>
      <sz val="13.0"/>
      <color theme="1"/>
      <name val="Arial"/>
      <scheme val="minor"/>
    </font>
    <font>
      <strike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Calibri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2" numFmtId="0" xfId="0" applyFont="1"/>
    <xf borderId="2" fillId="0" fontId="1" numFmtId="0" xfId="0" applyAlignment="1" applyBorder="1" applyFont="1">
      <alignment horizontal="center" readingOrder="0"/>
    </xf>
    <xf borderId="3" fillId="0" fontId="12" numFmtId="0" xfId="0" applyBorder="1" applyFont="1"/>
    <xf borderId="2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11" numFmtId="0" xfId="0" applyAlignment="1" applyFont="1">
      <alignment horizontal="center" readingOrder="0" shrinkToFit="0" wrapText="1"/>
    </xf>
    <xf borderId="0" fillId="2" fontId="1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0" fontId="1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shrinkToFit="0" vertical="center" wrapText="1"/>
    </xf>
    <xf borderId="5" fillId="0" fontId="15" numFmtId="0" xfId="0" applyAlignment="1" applyBorder="1" applyFont="1">
      <alignment horizontal="center" readingOrder="0" shrinkToFit="0" vertical="center" wrapText="1"/>
    </xf>
    <xf borderId="6" fillId="0" fontId="12" numFmtId="0" xfId="0" applyBorder="1" applyFont="1"/>
    <xf borderId="1" fillId="0" fontId="1" numFmtId="0" xfId="0" applyAlignment="1" applyBorder="1" applyFont="1">
      <alignment horizontal="center" vertical="center"/>
    </xf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1" fillId="0" fontId="14" numFmtId="0" xfId="0" applyAlignment="1" applyBorder="1" applyFont="1">
      <alignment horizontal="center" vertical="center"/>
    </xf>
    <xf borderId="10" fillId="0" fontId="12" numFmtId="0" xfId="0" applyBorder="1" applyFont="1"/>
    <xf borderId="11" fillId="0" fontId="12" numFmtId="0" xfId="0" applyBorder="1" applyFont="1"/>
    <xf borderId="12" fillId="0" fontId="12" numFmtId="0" xfId="0" applyBorder="1" applyFont="1"/>
    <xf borderId="13" fillId="0" fontId="12" numFmtId="0" xfId="0" applyBorder="1" applyFont="1"/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readingOrder="0" vertical="center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0" fillId="2" fontId="20" numFmtId="0" xfId="0" applyAlignment="1" applyFont="1">
      <alignment readingOrder="0"/>
    </xf>
    <xf borderId="0" fillId="0" fontId="2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1" fillId="5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6" fontId="1" numFmtId="0" xfId="0" applyAlignment="1" applyFill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6" fontId="1" numFmtId="164" xfId="0" applyAlignment="1" applyFont="1" applyNumberForma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9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9" fillId="0" fontId="22" numFmtId="0" xfId="0" applyAlignment="1" applyBorder="1" applyFont="1">
      <alignment horizontal="center" readingOrder="0"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2" fillId="0" fontId="23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19" numFmtId="0" xfId="0" applyAlignment="1" applyFont="1">
      <alignment readingOrder="0"/>
    </xf>
    <xf borderId="2" fillId="0" fontId="25" numFmtId="0" xfId="0" applyAlignment="1" applyBorder="1" applyFont="1">
      <alignment horizontal="center" readingOrder="0"/>
    </xf>
    <xf borderId="1" fillId="0" fontId="25" numFmtId="0" xfId="0" applyAlignment="1" applyBorder="1" applyFont="1">
      <alignment readingOrder="0"/>
    </xf>
    <xf borderId="1" fillId="0" fontId="25" numFmtId="0" xfId="0" applyBorder="1" applyFont="1"/>
    <xf borderId="0" fillId="0" fontId="22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6" numFmtId="0" xfId="0" applyAlignment="1" applyFont="1">
      <alignment horizontal="right" readingOrder="0" shrinkToFit="0" vertical="bottom" wrapText="0"/>
    </xf>
    <xf borderId="1" fillId="0" fontId="26" numFmtId="0" xfId="0" applyAlignment="1" applyBorder="1" applyFont="1">
      <alignment readingOrder="0" shrinkToFit="0" vertical="bottom" wrapText="0"/>
    </xf>
    <xf borderId="1" fillId="0" fontId="1" numFmtId="166" xfId="0" applyAlignment="1" applyBorder="1" applyFont="1" applyNumberFormat="1">
      <alignment readingOrder="0"/>
    </xf>
    <xf borderId="1" fillId="0" fontId="1" numFmtId="166" xfId="0" applyBorder="1" applyFont="1" applyNumberFormat="1"/>
    <xf borderId="0" fillId="8" fontId="19" numFmtId="0" xfId="0" applyAlignment="1" applyFill="1" applyFont="1">
      <alignment readingOrder="0"/>
    </xf>
    <xf borderId="0" fillId="8" fontId="19" numFmtId="0" xfId="0" applyFont="1"/>
    <xf borderId="0" fillId="8" fontId="1" numFmtId="0" xfId="0" applyFont="1"/>
    <xf borderId="1" fillId="8" fontId="1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" fillId="8" fontId="1" numFmtId="0" xfId="0" applyBorder="1" applyFont="1"/>
    <xf borderId="0" fillId="0" fontId="27" numFmtId="0" xfId="0" applyAlignment="1" applyFont="1">
      <alignment readingOrder="0"/>
    </xf>
    <xf borderId="1" fillId="0" fontId="27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1" numFmtId="0" xfId="0" applyFont="1"/>
    <xf borderId="0" fillId="0" fontId="27" numFmtId="0" xfId="0" applyFont="1"/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dw=16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DMA!$A$30:$A$37</c:f>
            </c:strRef>
          </c:cat>
          <c:val>
            <c:numRef>
              <c:f>DMA!$B$30:$B$37</c:f>
              <c:numCache/>
            </c:numRef>
          </c:val>
          <c:smooth val="0"/>
        </c:ser>
        <c:ser>
          <c:idx val="1"/>
          <c:order val="1"/>
          <c:tx>
            <c:v>dw=512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DMA!$A$30:$A$37</c:f>
            </c:strRef>
          </c:cat>
          <c:val>
            <c:numRef>
              <c:f>DMA!$E$30:$E$38</c:f>
              <c:numCache/>
            </c:numRef>
          </c:val>
          <c:smooth val="0"/>
        </c:ser>
        <c:axId val="585760127"/>
        <c:axId val="342334165"/>
      </c:lineChart>
      <c:catAx>
        <c:axId val="58576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dma_round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334165"/>
      </c:catAx>
      <c:valAx>
        <c:axId val="342334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760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DMA read from DPU to Host: latency and throughput</a:t>
            </a:r>
          </a:p>
        </c:rich>
      </c:tx>
      <c:layout>
        <c:manualLayout>
          <c:xMode val="edge"/>
          <c:yMode val="edge"/>
          <c:x val="0.03238304093567252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v>actual_latency (us)</c:v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DMA!$A$43:$A$52</c:f>
            </c:strRef>
          </c:cat>
          <c:val>
            <c:numRef>
              <c:f>DMA!$C$43:$C$52</c:f>
              <c:numCache/>
            </c:numRef>
          </c:val>
          <c:smooth val="0"/>
        </c:ser>
        <c:axId val="1620059397"/>
        <c:axId val="316991636"/>
      </c:lineChart>
      <c:catAx>
        <c:axId val="1620059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dma_width（B）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991636"/>
      </c:catAx>
      <c:valAx>
        <c:axId val="316991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latency_dpu_side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059397"/>
      </c:valAx>
      <c:barChart>
        <c:barDir val="col"/>
        <c:ser>
          <c:idx val="1"/>
          <c:order val="1"/>
          <c:tx>
            <c:v>throughput (MB/s)</c:v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cat>
            <c:strRef>
              <c:f>DMA!$A$43:$A$52</c:f>
            </c:strRef>
          </c:cat>
          <c:val>
            <c:numRef>
              <c:f>DMA!$D$43:$D$52</c:f>
              <c:numCache/>
            </c:numRef>
          </c:val>
        </c:ser>
        <c:axId val="1728131554"/>
        <c:axId val="304443302"/>
      </c:barChart>
      <c:catAx>
        <c:axId val="172813155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443302"/>
      </c:catAx>
      <c:valAx>
        <c:axId val="304443302"/>
        <c:scaling>
          <c:orientation val="minMax"/>
          <c:max val="1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throughput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1315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dma_latency与thread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DMA!$E$86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DMA!$A$87:$A$95</c:f>
            </c:strRef>
          </c:cat>
          <c:val>
            <c:numRef>
              <c:f>DMA!$E$87:$E$95</c:f>
              <c:numCache/>
            </c:numRef>
          </c:val>
          <c:smooth val="1"/>
        </c:ser>
        <c:axId val="1516030789"/>
        <c:axId val="1208115598"/>
      </c:lineChart>
      <c:catAx>
        <c:axId val="1516030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parallel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115598"/>
      </c:catAx>
      <c:valAx>
        <c:axId val="1208115598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dma_latency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030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DMA!$B$105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DMA!$A$106:$A$113</c:f>
            </c:strRef>
          </c:cat>
          <c:val>
            <c:numRef>
              <c:f>DMA!$B$106:$B$113</c:f>
              <c:numCache/>
            </c:numRef>
          </c:val>
          <c:smooth val="0"/>
        </c:ser>
        <c:axId val="1049499241"/>
        <c:axId val="43410739"/>
      </c:lineChart>
      <c:catAx>
        <c:axId val="1049499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410739"/>
      </c:catAx>
      <c:valAx>
        <c:axId val="4341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499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DMA!$E$105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DMA!$D$106:$D$113</c:f>
            </c:strRef>
          </c:cat>
          <c:val>
            <c:numRef>
              <c:f>DMA!$E$106:$E$113</c:f>
              <c:numCache/>
            </c:numRef>
          </c:val>
          <c:smooth val="0"/>
        </c:ser>
        <c:axId val="1458773504"/>
        <c:axId val="272645023"/>
      </c:lineChart>
      <c:catAx>
        <c:axId val="145877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645023"/>
      </c:catAx>
      <c:valAx>
        <c:axId val="272645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773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thread=12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DMA!$H$105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DMA!$G$106:$G$113</c:f>
            </c:strRef>
          </c:cat>
          <c:val>
            <c:numRef>
              <c:f>DMA!$H$106:$H$113</c:f>
              <c:numCache/>
            </c:numRef>
          </c:val>
          <c:smooth val="0"/>
        </c:ser>
        <c:axId val="644397191"/>
        <c:axId val="1518620136"/>
      </c:lineChart>
      <c:catAx>
        <c:axId val="644397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620136"/>
      </c:catAx>
      <c:valAx>
        <c:axId val="1518620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397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thread=24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DMA!$K$105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DMA!$J$106:$J$113</c:f>
            </c:strRef>
          </c:cat>
          <c:val>
            <c:numRef>
              <c:f>DMA!$K$106:$K$113</c:f>
              <c:numCache/>
            </c:numRef>
          </c:val>
          <c:smooth val="0"/>
        </c:ser>
        <c:axId val="1759818443"/>
        <c:axId val="669451504"/>
      </c:lineChart>
      <c:catAx>
        <c:axId val="1759818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451504"/>
      </c:catAx>
      <c:valAx>
        <c:axId val="669451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818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thread=48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DMA!$N$105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DMA!$M$106:$M$111</c:f>
            </c:strRef>
          </c:cat>
          <c:val>
            <c:numRef>
              <c:f>DMA!$N$106:$N$111</c:f>
              <c:numCache/>
            </c:numRef>
          </c:val>
          <c:smooth val="0"/>
        </c:ser>
        <c:axId val="485884628"/>
        <c:axId val="1598971310"/>
      </c:lineChart>
      <c:catAx>
        <c:axId val="485884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971310"/>
      </c:catAx>
      <c:valAx>
        <c:axId val="1598971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58846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thread=96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DMA!$Q$105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DMA!$P$106:$P$111</c:f>
            </c:strRef>
          </c:cat>
          <c:val>
            <c:numRef>
              <c:f>DMA!$Q$106:$Q$111</c:f>
              <c:numCache/>
            </c:numRef>
          </c:val>
          <c:smooth val="0"/>
        </c:ser>
        <c:axId val="1214970219"/>
        <c:axId val="2144222221"/>
      </c:lineChart>
      <c:catAx>
        <c:axId val="12149702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222221"/>
      </c:catAx>
      <c:valAx>
        <c:axId val="2144222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9702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thread=192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DMA!$T$105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DMA!$S$106:$S$111</c:f>
            </c:strRef>
          </c:cat>
          <c:val>
            <c:numRef>
              <c:f>DMA!$T$106:$T$111</c:f>
              <c:numCache/>
            </c:numRef>
          </c:val>
          <c:smooth val="0"/>
        </c:ser>
        <c:axId val="69142077"/>
        <c:axId val="1562352552"/>
      </c:lineChart>
      <c:catAx>
        <c:axId val="69142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2352552"/>
      </c:catAx>
      <c:valAx>
        <c:axId val="1562352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420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thread=384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DMA!$W$105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DMA!$V$106:$V$111</c:f>
            </c:strRef>
          </c:cat>
          <c:val>
            <c:numRef>
              <c:f>DMA!$W$106:$W$111</c:f>
              <c:numCache/>
            </c:numRef>
          </c:val>
          <c:smooth val="0"/>
        </c:ser>
        <c:axId val="1133193037"/>
        <c:axId val="394668402"/>
      </c:lineChart>
      <c:catAx>
        <c:axId val="11331930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668402"/>
      </c:catAx>
      <c:valAx>
        <c:axId val="394668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193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sm_latency  vs dma_latency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DMA!$B$127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DMA!$A$128:$A$135</c:f>
            </c:strRef>
          </c:cat>
          <c:val>
            <c:numRef>
              <c:f>DMA!$B$128:$B$135</c:f>
              <c:numCache/>
            </c:numRef>
          </c:val>
          <c:smooth val="0"/>
        </c:ser>
        <c:ser>
          <c:idx val="1"/>
          <c:order val="1"/>
          <c:tx>
            <c:strRef>
              <c:f>DMA!$C$127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DMA!$A$128:$A$135</c:f>
            </c:strRef>
          </c:cat>
          <c:val>
            <c:numRef>
              <c:f>DMA!$C$128:$C$135</c:f>
              <c:numCache/>
            </c:numRef>
          </c:val>
          <c:smooth val="0"/>
        </c:ser>
        <c:axId val="839066411"/>
        <c:axId val="6740030"/>
      </c:lineChart>
      <c:catAx>
        <c:axId val="839066411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parallelism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0030"/>
      </c:catAx>
      <c:valAx>
        <c:axId val="6740030"/>
        <c:scaling>
          <c:orientation val="minMax"/>
          <c:min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066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dma_latency 和dma_throughput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DMA!$C$127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DMA!$A$128:$A$135</c:f>
            </c:strRef>
          </c:cat>
          <c:val>
            <c:numRef>
              <c:f>DMA!$C$128:$C$135</c:f>
              <c:numCache/>
            </c:numRef>
          </c:val>
          <c:smooth val="0"/>
        </c:ser>
        <c:axId val="766480706"/>
        <c:axId val="1330249693"/>
      </c:lineChart>
      <c:catAx>
        <c:axId val="766480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parallelism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249693"/>
      </c:catAx>
      <c:valAx>
        <c:axId val="1330249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480706"/>
      </c:valAx>
      <c:barChart>
        <c:barDir val="col"/>
        <c:ser>
          <c:idx val="1"/>
          <c:order val="1"/>
          <c:tx>
            <c:strRef>
              <c:f>DMA!$E$127</c:f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cat>
            <c:strRef>
              <c:f>DMA!$A$128:$A$135</c:f>
            </c:strRef>
          </c:cat>
          <c:val>
            <c:numRef>
              <c:f>DMA!$E$128:$E$135</c:f>
              <c:numCache/>
            </c:numRef>
          </c:val>
        </c:ser>
        <c:axId val="1010054025"/>
        <c:axId val="2037796719"/>
      </c:barChart>
      <c:catAx>
        <c:axId val="101005402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796719"/>
      </c:catAx>
      <c:valAx>
        <c:axId val="203779671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throughput (MB/s)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05402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SM measured 'average_latency' from host side: L= other_time + round * sm_ld_time, and 'estimate_latency' with fitting other_time and sm_ld_time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SM!$B$8</c:f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SM!$A$9:$A$18</c:f>
            </c:strRef>
          </c:cat>
          <c:val>
            <c:numRef>
              <c:f>SM!$B$9:$B$18</c:f>
              <c:numCache/>
            </c:numRef>
          </c:val>
          <c:smooth val="0"/>
        </c:ser>
        <c:ser>
          <c:idx val="1"/>
          <c:order val="1"/>
          <c:tx>
            <c:strRef>
              <c:f>SM!$C$8</c:f>
            </c:strRef>
          </c:tx>
          <c:spPr>
            <a:ln cmpd="sng">
              <a:solidFill>
                <a:srgbClr val="980000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SM!$A$9:$A$18</c:f>
            </c:strRef>
          </c:cat>
          <c:val>
            <c:numRef>
              <c:f>SM!$C$9:$C$18</c:f>
              <c:numCache/>
            </c:numRef>
          </c:val>
          <c:smooth val="0"/>
        </c:ser>
        <c:axId val="985224372"/>
        <c:axId val="1591815651"/>
      </c:lineChart>
      <c:catAx>
        <c:axId val="985224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815651"/>
      </c:catAx>
      <c:valAx>
        <c:axId val="1591815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latency_host_side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224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SM measured 'average_latency' from host side: L= other_time + round * sm_ld_time, and 'estimate_latency' with fitting other_time and sm_ld_time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SM!$B$8</c:f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SM!$A$9:$A$18</c:f>
            </c:strRef>
          </c:cat>
          <c:val>
            <c:numRef>
              <c:f>SM!$B$9:$B$18</c:f>
              <c:numCache/>
            </c:numRef>
          </c:val>
          <c:smooth val="0"/>
        </c:ser>
        <c:ser>
          <c:idx val="1"/>
          <c:order val="1"/>
          <c:tx>
            <c:strRef>
              <c:f>SM!$C$8</c:f>
            </c:strRef>
          </c:tx>
          <c:spPr>
            <a:ln cmpd="sng">
              <a:solidFill>
                <a:srgbClr val="980000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SM!$A$9:$A$18</c:f>
            </c:strRef>
          </c:cat>
          <c:val>
            <c:numRef>
              <c:f>SM!$C$9:$C$18</c:f>
              <c:numCache/>
            </c:numRef>
          </c:val>
          <c:smooth val="0"/>
        </c:ser>
        <c:ser>
          <c:idx val="2"/>
          <c:order val="2"/>
          <c:tx>
            <c:strRef>
              <c:f>SM!$G$25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0000FF">
                  <a:alpha val="100000"/>
                </a:srgbClr>
              </a:solidFill>
              <a:ln cmpd="sng">
                <a:solidFill>
                  <a:srgbClr val="0000FF">
                    <a:alpha val="100000"/>
                  </a:srgbClr>
                </a:solidFill>
              </a:ln>
            </c:spPr>
          </c:marker>
          <c:cat>
            <c:strRef>
              <c:f>SM!$A$9:$A$18</c:f>
            </c:strRef>
          </c:cat>
          <c:val>
            <c:numRef>
              <c:f>SM!$G$26:$G$35</c:f>
              <c:numCache/>
            </c:numRef>
          </c:val>
          <c:smooth val="0"/>
        </c:ser>
        <c:ser>
          <c:idx val="3"/>
          <c:order val="3"/>
          <c:tx>
            <c:strRef>
              <c:f>SM!$L$25</c:f>
            </c:strRef>
          </c:tx>
          <c:spPr>
            <a:ln cmpd="sng">
              <a:solidFill>
                <a:srgbClr val="0000FF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SM!$A$9:$A$18</c:f>
            </c:strRef>
          </c:cat>
          <c:val>
            <c:numRef>
              <c:f>SM!$L$26:$L$35</c:f>
              <c:numCache/>
            </c:numRef>
          </c:val>
          <c:smooth val="0"/>
        </c:ser>
        <c:ser>
          <c:idx val="4"/>
          <c:order val="4"/>
          <c:tx>
            <c:strRef>
              <c:f>SM!$B$38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cat>
            <c:strRef>
              <c:f>SM!$A$9:$A$18</c:f>
            </c:strRef>
          </c:cat>
          <c:val>
            <c:numRef>
              <c:f>SM!$B$39:$B$48</c:f>
              <c:numCache/>
            </c:numRef>
          </c:val>
          <c:smooth val="0"/>
        </c:ser>
        <c:ser>
          <c:idx val="5"/>
          <c:order val="5"/>
          <c:tx>
            <c:strRef>
              <c:f>SM!$I$38</c:f>
            </c:strRef>
          </c:tx>
          <c:spPr>
            <a:ln cmpd="sng">
              <a:solidFill>
                <a:srgbClr val="FF00FF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SM!$A$9:$A$18</c:f>
            </c:strRef>
          </c:cat>
          <c:val>
            <c:numRef>
              <c:f>SM!$I$39:$I$48</c:f>
              <c:numCache/>
            </c:numRef>
          </c:val>
          <c:smooth val="0"/>
        </c:ser>
        <c:axId val="1715294354"/>
        <c:axId val="1261965332"/>
      </c:lineChart>
      <c:catAx>
        <c:axId val="1715294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965332"/>
      </c:catAx>
      <c:valAx>
        <c:axId val="1261965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latency_host_side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2943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dma vs sm in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SM!$B$73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SM!$A$74:$A$81</c:f>
            </c:strRef>
          </c:cat>
          <c:val>
            <c:numRef>
              <c:f>SM!$B$74:$B$81</c:f>
              <c:numCache/>
            </c:numRef>
          </c:val>
          <c:smooth val="0"/>
        </c:ser>
        <c:ser>
          <c:idx val="1"/>
          <c:order val="1"/>
          <c:tx>
            <c:strRef>
              <c:f>SM!$E$59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SM!$A$74:$A$81</c:f>
            </c:strRef>
          </c:cat>
          <c:val>
            <c:numRef>
              <c:f>SM!$E$60:$E$67</c:f>
              <c:numCache/>
            </c:numRef>
          </c:val>
          <c:smooth val="0"/>
        </c:ser>
        <c:axId val="268183371"/>
        <c:axId val="1182370016"/>
      </c:lineChart>
      <c:catAx>
        <c:axId val="268183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370016"/>
      </c:catAx>
      <c:valAx>
        <c:axId val="1182370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dma_latency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183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thread=10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SM!$K$88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SM!$J$89:$J$96</c:f>
            </c:strRef>
          </c:cat>
          <c:val>
            <c:numRef>
              <c:f>SM!$K$89:$K$96</c:f>
              <c:numCache/>
            </c:numRef>
          </c:val>
          <c:smooth val="0"/>
        </c:ser>
        <c:axId val="1254725125"/>
        <c:axId val="598818972"/>
      </c:lineChart>
      <c:catAx>
        <c:axId val="1254725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818972"/>
      </c:catAx>
      <c:valAx>
        <c:axId val="598818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725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SM!$B$106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SM!$A$107:$A$114</c:f>
            </c:strRef>
          </c:cat>
          <c:val>
            <c:numRef>
              <c:f>SM!$B$107:$B$114</c:f>
              <c:numCache/>
            </c:numRef>
          </c:val>
          <c:smooth val="0"/>
        </c:ser>
        <c:axId val="1906891370"/>
        <c:axId val="529430372"/>
      </c:lineChart>
      <c:catAx>
        <c:axId val="1906891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430372"/>
      </c:catAx>
      <c:valAx>
        <c:axId val="529430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891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SM!$F$106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SM!$E$107:$E$114</c:f>
            </c:strRef>
          </c:cat>
          <c:val>
            <c:numRef>
              <c:f>SM!$F$107:$F$114</c:f>
              <c:numCache/>
            </c:numRef>
          </c:val>
          <c:smooth val="0"/>
        </c:ser>
        <c:axId val="2117749810"/>
        <c:axId val="542935132"/>
      </c:lineChart>
      <c:catAx>
        <c:axId val="2117749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2935132"/>
      </c:catAx>
      <c:valAx>
        <c:axId val="542935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749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thread=12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SM!$J$106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SM!$I$107:$I$114</c:f>
            </c:strRef>
          </c:cat>
          <c:val>
            <c:numRef>
              <c:f>SM!$J$107:$J$114</c:f>
              <c:numCache/>
            </c:numRef>
          </c:val>
          <c:smooth val="0"/>
        </c:ser>
        <c:axId val="861256536"/>
        <c:axId val="1135713351"/>
      </c:lineChart>
      <c:catAx>
        <c:axId val="86125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713351"/>
      </c:catAx>
      <c:valAx>
        <c:axId val="1135713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256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thread=24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SM!$M$106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SM!$L$107:$L$115</c:f>
            </c:strRef>
          </c:cat>
          <c:val>
            <c:numRef>
              <c:f>SM!$M$107:$M$115</c:f>
              <c:numCache/>
            </c:numRef>
          </c:val>
          <c:smooth val="0"/>
        </c:ser>
        <c:axId val="1232425063"/>
        <c:axId val="2084502762"/>
      </c:lineChart>
      <c:catAx>
        <c:axId val="1232425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502762"/>
      </c:catAx>
      <c:valAx>
        <c:axId val="2084502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425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thread=48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SM!$P$106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SM!$O$107:$O$117</c:f>
            </c:strRef>
          </c:cat>
          <c:val>
            <c:numRef>
              <c:f>SM!$P$107:$P$117</c:f>
              <c:numCache/>
            </c:numRef>
          </c:val>
          <c:smooth val="0"/>
        </c:ser>
        <c:axId val="1174899866"/>
        <c:axId val="1035207076"/>
      </c:lineChart>
      <c:catAx>
        <c:axId val="1174899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207076"/>
      </c:catAx>
      <c:valAx>
        <c:axId val="103520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899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thread=96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SM!$S$106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SM!$R$107:$R$117</c:f>
            </c:strRef>
          </c:cat>
          <c:val>
            <c:numRef>
              <c:f>SM!$S$107:$S$117</c:f>
              <c:numCache/>
            </c:numRef>
          </c:val>
          <c:smooth val="0"/>
        </c:ser>
        <c:axId val="561160997"/>
        <c:axId val="707786580"/>
      </c:lineChart>
      <c:catAx>
        <c:axId val="561160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786580"/>
      </c:catAx>
      <c:valAx>
        <c:axId val="707786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1609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thread=192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SM!$V$106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SM!$U$107:$U$117</c:f>
            </c:strRef>
          </c:cat>
          <c:val>
            <c:numRef>
              <c:f>SM!$V$107:$V$117</c:f>
              <c:numCache/>
            </c:numRef>
          </c:val>
          <c:smooth val="0"/>
        </c:ser>
        <c:axId val="1910739921"/>
        <c:axId val="1344622715"/>
      </c:lineChart>
      <c:catAx>
        <c:axId val="1910739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622715"/>
      </c:catAx>
      <c:valAx>
        <c:axId val="1344622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739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thread=384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SM!$Y$106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SM!$X$107:$X$117</c:f>
            </c:strRef>
          </c:cat>
          <c:val>
            <c:numRef>
              <c:f>SM!$Y$107:$Y$117</c:f>
              <c:numCache/>
            </c:numRef>
          </c:val>
          <c:smooth val="0"/>
        </c:ser>
        <c:axId val="2069617356"/>
        <c:axId val="983630958"/>
      </c:lineChart>
      <c:catAx>
        <c:axId val="2069617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630958"/>
      </c:catAx>
      <c:valAx>
        <c:axId val="98363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617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sm_latency与thread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SM!$B$120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SM!$A$121:$A$128</c:f>
            </c:strRef>
          </c:cat>
          <c:val>
            <c:numRef>
              <c:f>SM!$B$121:$B$128</c:f>
              <c:numCache/>
            </c:numRef>
          </c:val>
          <c:smooth val="0"/>
        </c:ser>
        <c:axId val="424266176"/>
        <c:axId val="1225432692"/>
      </c:lineChart>
      <c:catAx>
        <c:axId val="42426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432692"/>
      </c:catAx>
      <c:valAx>
        <c:axId val="1225432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sm_latency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266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Host-side FTL bare performance test: varying number of simultaneous requests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host_ftl!$B$4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host_ftl!$A$5:$A$12</c:f>
            </c:strRef>
          </c:cat>
          <c:val>
            <c:numRef>
              <c:f>host_ftl!$B$5:$B$12</c:f>
              <c:numCache/>
            </c:numRef>
          </c:val>
          <c:smooth val="0"/>
        </c:ser>
        <c:axId val="433791468"/>
        <c:axId val="1550150632"/>
      </c:lineChart>
      <c:catAx>
        <c:axId val="433791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150632"/>
      </c:catAx>
      <c:valAx>
        <c:axId val="1550150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avg_latency(us)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7914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BW(MB/s)与numjobs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host_ftl!$B$31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host_ftl!$A$32:$A$40</c:f>
            </c:strRef>
          </c:cat>
          <c:val>
            <c:numRef>
              <c:f>host_ftl!$B$32:$B$40</c:f>
              <c:numCache/>
            </c:numRef>
          </c:val>
          <c:smooth val="0"/>
        </c:ser>
        <c:axId val="1128835240"/>
        <c:axId val="340728416"/>
      </c:lineChart>
      <c:catAx>
        <c:axId val="112883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numjobs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728416"/>
      </c:catAx>
      <c:valAx>
        <c:axId val="340728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BW(MB/s)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835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  <a:r>
              <a:rPr b="0" sz="3000">
                <a:solidFill>
                  <a:srgbClr val="000000"/>
                </a:solidFill>
                <a:latin typeface="+mn-lt"/>
              </a:rPr>
              <a:t>fio rand_read: bs=4k, iodepth=16</a:t>
            </a:r>
          </a:p>
        </c:rich>
      </c:tx>
      <c:overlay val="0"/>
    </c:title>
    <c:plotArea>
      <c:layout/>
      <c:lineChart>
        <c:ser>
          <c:idx val="0"/>
          <c:order val="0"/>
          <c:tx>
            <c:v>pure fio</c:v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host_ftl!$G$32:$G$40</c:f>
            </c:strRef>
          </c:cat>
          <c:val>
            <c:numRef>
              <c:f>host_ftl!$I$32:$I$40</c:f>
              <c:numCache/>
            </c:numRef>
          </c:val>
          <c:smooth val="0"/>
        </c:ser>
        <c:ser>
          <c:idx val="1"/>
          <c:order val="1"/>
          <c:tx>
            <c:v>fio while host_ftl</c:v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80000">
                  <a:alpha val="100000"/>
                </a:srgbClr>
              </a:solidFill>
              <a:ln cmpd="sng">
                <a:solidFill>
                  <a:srgbClr val="980000">
                    <a:alpha val="100000"/>
                  </a:srgbClr>
                </a:solidFill>
              </a:ln>
            </c:spPr>
          </c:marker>
          <c:cat>
            <c:strRef>
              <c:f>host_ftl!$G$32:$G$40</c:f>
            </c:strRef>
          </c:cat>
          <c:val>
            <c:numRef>
              <c:f>host_ftl!$I$45:$I$53</c:f>
              <c:numCache/>
            </c:numRef>
          </c:val>
          <c:smooth val="0"/>
        </c:ser>
        <c:axId val="870193796"/>
        <c:axId val="853741427"/>
      </c:lineChart>
      <c:catAx>
        <c:axId val="870193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simultaneous 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741427"/>
      </c:catAx>
      <c:valAx>
        <c:axId val="853741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kIOPS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193796"/>
      </c:valAx>
    </c:plotArea>
    <c:legend>
      <c:legendPos val="r"/>
      <c:legendEntry>
        <c:idx val="0"/>
        <c:txPr>
          <a:bodyPr/>
          <a:lstStyle/>
          <a:p>
            <a:pPr lvl="0">
              <a:defRPr sz="2000"/>
            </a:pPr>
          </a:p>
        </c:txPr>
      </c:legendEntry>
      <c:legendEntry>
        <c:idx val="1"/>
        <c:txPr>
          <a:bodyPr/>
          <a:lstStyle/>
          <a:p>
            <a:pPr lvl="0">
              <a:defRPr sz="20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num_buckets(num_pilots)与num_keys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pthash!$B$8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80000">
                  <a:alpha val="100000"/>
                </a:srgbClr>
              </a:solidFill>
              <a:ln cmpd="sng">
                <a:solidFill>
                  <a:srgbClr val="980000">
                    <a:alpha val="100000"/>
                  </a:srgbClr>
                </a:solidFill>
              </a:ln>
            </c:spPr>
          </c:marker>
          <c:cat>
            <c:strRef>
              <c:f>pthash!$A$9:$A$15</c:f>
            </c:strRef>
          </c:cat>
          <c:val>
            <c:numRef>
              <c:f>pthash!$B$9:$B$15</c:f>
              <c:numCache/>
            </c:numRef>
          </c:val>
          <c:smooth val="0"/>
        </c:ser>
        <c:axId val="1169405196"/>
        <c:axId val="2053990025"/>
      </c:lineChart>
      <c:catAx>
        <c:axId val="1169405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num_keys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3990025"/>
      </c:catAx>
      <c:valAx>
        <c:axId val="2053990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num_buckets(num_pilots)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405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ftl_parallel!$D$5</c:f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ftl_parallel!$A$6:$A$14</c:f>
            </c:numRef>
          </c:xVal>
          <c:yVal>
            <c:numRef>
              <c:f>ftl_parallel!$D$6:$D$14</c:f>
              <c:numCache/>
            </c:numRef>
          </c:yVal>
        </c:ser>
        <c:ser>
          <c:idx val="1"/>
          <c:order val="1"/>
          <c:tx>
            <c:strRef>
              <c:f>ftl_parallel!$E$5</c:f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ftl_parallel!$A$6:$A$14</c:f>
            </c:numRef>
          </c:xVal>
          <c:yVal>
            <c:numRef>
              <c:f>ftl_parallel!$E$6:$E$14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357492"/>
        <c:axId val="2126123557"/>
      </c:scatterChart>
      <c:valAx>
        <c:axId val="10343574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123557"/>
      </c:valAx>
      <c:valAx>
        <c:axId val="2126123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357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LPT-FTL Operations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'lpt_ftl vs pt_ftl（polling)'!$Y$25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'lpt_ftl vs pt_ftl（polling)'!$Y$26:$Y$34</c:f>
              <c:numCache/>
            </c:numRef>
          </c:val>
          <c:smooth val="0"/>
        </c:ser>
        <c:ser>
          <c:idx val="1"/>
          <c:order val="1"/>
          <c:tx>
            <c:strRef>
              <c:f>'lpt_ftl vs pt_ftl（polling)'!$Z$25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'lpt_ftl vs pt_ftl（polling)'!$Z$26:$Z$34</c:f>
              <c:numCache/>
            </c:numRef>
          </c:val>
          <c:smooth val="0"/>
        </c:ser>
        <c:ser>
          <c:idx val="2"/>
          <c:order val="2"/>
          <c:tx>
            <c:strRef>
              <c:f>'lpt_ftl vs pt_ftl（polling)'!$AA$25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'lpt_ftl vs pt_ftl（polling)'!$AA$26:$AA$34</c:f>
              <c:numCache/>
            </c:numRef>
          </c:val>
          <c:smooth val="0"/>
        </c:ser>
        <c:ser>
          <c:idx val="3"/>
          <c:order val="3"/>
          <c:tx>
            <c:strRef>
              <c:f>'lpt_ftl vs pt_ftl（polling)'!$AB$25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'lpt_ftl vs pt_ftl（polling)'!$AB$26:$AB$34</c:f>
              <c:numCache/>
            </c:numRef>
          </c:val>
          <c:smooth val="0"/>
        </c:ser>
        <c:ser>
          <c:idx val="4"/>
          <c:order val="4"/>
          <c:tx>
            <c:strRef>
              <c:f>'lpt_ftl vs pt_ftl（polling)'!$X$25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'lpt_ftl vs pt_ftl（polling)'!$X$26:$X$34</c:f>
              <c:numCache/>
            </c:numRef>
          </c:val>
          <c:smooth val="0"/>
        </c:ser>
        <c:axId val="1390224998"/>
        <c:axId val="869668885"/>
      </c:lineChart>
      <c:catAx>
        <c:axId val="1390224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668885"/>
      </c:catAx>
      <c:valAx>
        <c:axId val="869668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224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PT-FTL Operations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'lpt_ftl vs pt_ftl（polling)'!$P$37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'lpt_ftl vs pt_ftl（polling)'!$P$38:$P$46</c:f>
              <c:numCache/>
            </c:numRef>
          </c:val>
          <c:smooth val="0"/>
        </c:ser>
        <c:ser>
          <c:idx val="1"/>
          <c:order val="1"/>
          <c:tx>
            <c:strRef>
              <c:f>'lpt_ftl vs pt_ftl（polling)'!$Q$37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'lpt_ftl vs pt_ftl（polling)'!$Q$38:$Q$46</c:f>
              <c:numCache/>
            </c:numRef>
          </c:val>
          <c:smooth val="0"/>
        </c:ser>
        <c:ser>
          <c:idx val="2"/>
          <c:order val="2"/>
          <c:tx>
            <c:strRef>
              <c:f>'lpt_ftl vs pt_ftl（polling)'!$R$37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'lpt_ftl vs pt_ftl（polling)'!$R$38:$R$46</c:f>
              <c:numCache/>
            </c:numRef>
          </c:val>
          <c:smooth val="0"/>
        </c:ser>
        <c:ser>
          <c:idx val="3"/>
          <c:order val="3"/>
          <c:tx>
            <c:strRef>
              <c:f>'lpt_ftl vs pt_ftl（polling)'!$S$37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'lpt_ftl vs pt_ftl（polling)'!$S$38:$S$46</c:f>
              <c:numCache/>
            </c:numRef>
          </c:val>
          <c:smooth val="0"/>
        </c:ser>
        <c:axId val="939200020"/>
        <c:axId val="1894077665"/>
      </c:lineChart>
      <c:catAx>
        <c:axId val="939200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077665"/>
      </c:catAx>
      <c:valAx>
        <c:axId val="1894077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200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FTL Lookup Breakdown (x86_euloros)</a:t>
            </a:r>
          </a:p>
        </c:rich>
      </c:tx>
      <c:overlay val="0"/>
    </c:title>
    <c:plotArea>
      <c:layout>
        <c:manualLayout>
          <c:xMode val="edge"/>
          <c:yMode val="edge"/>
          <c:x val="0.1242858072916666"/>
          <c:y val="0.15341419586702607"/>
          <c:w val="0.4091458544585792"/>
          <c:h val="0.667205750224618"/>
        </c:manualLayout>
      </c:layout>
      <c:barChart>
        <c:barDir val="col"/>
        <c:grouping val="stacked"/>
        <c:ser>
          <c:idx val="0"/>
          <c:order val="0"/>
          <c:tx>
            <c:strRef>
              <c:f>'ftl_v4 breakdown'!$A$4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'ftl_v4 breakdown'!$C$4</c:f>
            </c:strRef>
          </c:cat>
          <c:val>
            <c:numRef>
              <c:f>'ftl_v4 breakdown'!$C$4</c:f>
              <c:numCache/>
            </c:numRef>
          </c:val>
        </c:ser>
        <c:overlap val="100"/>
        <c:axId val="699419298"/>
        <c:axId val="1413683007"/>
      </c:barChart>
      <c:catAx>
        <c:axId val="699419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operation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683007"/>
      </c:catAx>
      <c:valAx>
        <c:axId val="1413683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time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419298"/>
      </c:valAx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-readlv2pa、-readl2addr(dma)、-readl1addr(sm) 和other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'lpt_ftl vs pt_ftl（interrupt)'!$G$51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'lpt_ftl vs pt_ftl（interrupt)'!$G$52:$G$60</c:f>
              <c:numCache/>
            </c:numRef>
          </c:val>
          <c:smooth val="0"/>
        </c:ser>
        <c:ser>
          <c:idx val="1"/>
          <c:order val="1"/>
          <c:tx>
            <c:strRef>
              <c:f>'lpt_ftl vs pt_ftl（interrupt)'!$H$51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'lpt_ftl vs pt_ftl（interrupt)'!$H$52:$H$60</c:f>
              <c:numCache/>
            </c:numRef>
          </c:val>
          <c:smooth val="0"/>
        </c:ser>
        <c:ser>
          <c:idx val="2"/>
          <c:order val="2"/>
          <c:tx>
            <c:strRef>
              <c:f>'lpt_ftl vs pt_ftl（interrupt)'!$I$51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'lpt_ftl vs pt_ftl（interrupt)'!$I$52:$I$60</c:f>
              <c:numCache/>
            </c:numRef>
          </c:val>
          <c:smooth val="0"/>
        </c:ser>
        <c:ser>
          <c:idx val="3"/>
          <c:order val="3"/>
          <c:tx>
            <c:strRef>
              <c:f>'lpt_ftl vs pt_ftl（interrupt)'!$J$51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'lpt_ftl vs pt_ftl（interrupt)'!$J$52:$J$60</c:f>
              <c:numCache/>
            </c:numRef>
          </c:val>
          <c:smooth val="0"/>
        </c:ser>
        <c:axId val="900559641"/>
        <c:axId val="1352135232"/>
      </c:lineChart>
      <c:catAx>
        <c:axId val="900559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135232"/>
      </c:catAx>
      <c:valAx>
        <c:axId val="1352135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559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PL-FTL breakdown (fits=10000, keys=2^25)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'lpt_ftl vs pt_ftl（interrupt)'!$G$75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'lpt_ftl vs pt_ftl（interrupt)'!$G$76:$G$84</c:f>
              <c:numCache/>
            </c:numRef>
          </c:val>
          <c:smooth val="0"/>
        </c:ser>
        <c:ser>
          <c:idx val="1"/>
          <c:order val="1"/>
          <c:tx>
            <c:strRef>
              <c:f>'lpt_ftl vs pt_ftl（interrupt)'!$H$75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'lpt_ftl vs pt_ftl（interrupt)'!$H$76:$H$84</c:f>
              <c:numCache/>
            </c:numRef>
          </c:val>
          <c:smooth val="0"/>
        </c:ser>
        <c:ser>
          <c:idx val="2"/>
          <c:order val="2"/>
          <c:tx>
            <c:strRef>
              <c:f>'lpt_ftl vs pt_ftl（interrupt)'!$I$75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'lpt_ftl vs pt_ftl（interrupt)'!$I$76:$I$84</c:f>
              <c:numCache/>
            </c:numRef>
          </c:val>
          <c:smooth val="0"/>
        </c:ser>
        <c:axId val="1712623711"/>
        <c:axId val="1557230868"/>
      </c:lineChart>
      <c:catAx>
        <c:axId val="1712623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230868"/>
      </c:catAx>
      <c:valAx>
        <c:axId val="1557230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6237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dma_data、Pindex、dma_pthash 和Lindex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'lpt_ftl vs pt_ftl（interrupt)'!$J$100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'lpt_ftl vs pt_ftl（interrupt)'!$I$101:$I$110</c:f>
            </c:strRef>
          </c:cat>
          <c:val>
            <c:numRef>
              <c:f>'lpt_ftl vs pt_ftl（interrupt)'!$J$101:$J$110</c:f>
              <c:numCache/>
            </c:numRef>
          </c:val>
          <c:smooth val="0"/>
        </c:ser>
        <c:ser>
          <c:idx val="1"/>
          <c:order val="1"/>
          <c:tx>
            <c:strRef>
              <c:f>'lpt_ftl vs pt_ftl（interrupt)'!$K$100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'lpt_ftl vs pt_ftl（interrupt)'!$I$101:$I$110</c:f>
            </c:strRef>
          </c:cat>
          <c:val>
            <c:numRef>
              <c:f>'lpt_ftl vs pt_ftl（interrupt)'!$K$101:$K$110</c:f>
              <c:numCache/>
            </c:numRef>
          </c:val>
          <c:smooth val="0"/>
        </c:ser>
        <c:ser>
          <c:idx val="2"/>
          <c:order val="2"/>
          <c:tx>
            <c:strRef>
              <c:f>'lpt_ftl vs pt_ftl（interrupt)'!$L$100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'lpt_ftl vs pt_ftl（interrupt)'!$I$101:$I$110</c:f>
            </c:strRef>
          </c:cat>
          <c:val>
            <c:numRef>
              <c:f>'lpt_ftl vs pt_ftl（interrupt)'!$L$101:$L$110</c:f>
              <c:numCache/>
            </c:numRef>
          </c:val>
          <c:smooth val="0"/>
        </c:ser>
        <c:ser>
          <c:idx val="3"/>
          <c:order val="3"/>
          <c:tx>
            <c:strRef>
              <c:f>'lpt_ftl vs pt_ftl（interrupt)'!$M$100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'lpt_ftl vs pt_ftl（interrupt)'!$I$101:$I$110</c:f>
            </c:strRef>
          </c:cat>
          <c:val>
            <c:numRef>
              <c:f>'lpt_ftl vs pt_ftl（interrupt)'!$M$101:$M$110</c:f>
              <c:numCache/>
            </c:numRef>
          </c:val>
          <c:smooth val="0"/>
        </c:ser>
        <c:axId val="1034784438"/>
        <c:axId val="632013522"/>
      </c:lineChart>
      <c:catAx>
        <c:axId val="1034784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013522"/>
      </c:catAx>
      <c:valAx>
        <c:axId val="632013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784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'LIDX breakdown'!$O$59</c:f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cat>
            <c:strRef>
              <c:f>'LIDX breakdown'!$N$60:$N$68</c:f>
            </c:strRef>
          </c:cat>
          <c:val>
            <c:numRef>
              <c:f>'LIDX breakdown'!$O$60:$O$68</c:f>
              <c:numCache/>
            </c:numRef>
          </c:val>
        </c:ser>
        <c:ser>
          <c:idx val="1"/>
          <c:order val="1"/>
          <c:tx>
            <c:strRef>
              <c:f>'LIDX breakdown'!$P$59</c:f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cat>
            <c:strRef>
              <c:f>'LIDX breakdown'!$N$60:$N$68</c:f>
            </c:strRef>
          </c:cat>
          <c:val>
            <c:numRef>
              <c:f>'LIDX breakdown'!$P$60:$P$68</c:f>
              <c:numCache/>
            </c:numRef>
          </c:val>
        </c:ser>
        <c:axId val="620647510"/>
        <c:axId val="776899212"/>
      </c:barChart>
      <c:catAx>
        <c:axId val="620647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Parallelism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899212"/>
      </c:catAx>
      <c:valAx>
        <c:axId val="776899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647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trace_on_host!$I$15:$I$24</c:f>
              <c:numCache/>
            </c:numRef>
          </c:val>
          <c:smooth val="0"/>
        </c:ser>
        <c:axId val="939266970"/>
        <c:axId val="1864602850"/>
      </c:lineChart>
      <c:catAx>
        <c:axId val="939266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602850"/>
      </c:catAx>
      <c:valAx>
        <c:axId val="1864602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266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trace_on_host!$H$14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trace_on_host!$H$15:$H$24</c:f>
              <c:numCache/>
            </c:numRef>
          </c:val>
          <c:smooth val="0"/>
        </c:ser>
        <c:ser>
          <c:idx val="1"/>
          <c:order val="1"/>
          <c:tx>
            <c:strRef>
              <c:f>trace_on_host!$J$14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trace_on_host!$J$15:$J$24</c:f>
              <c:numCache/>
            </c:numRef>
          </c:val>
          <c:smooth val="0"/>
        </c:ser>
        <c:ser>
          <c:idx val="2"/>
          <c:order val="2"/>
          <c:tx>
            <c:strRef>
              <c:f>trace_on_host!$L$14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trace_on_host!$L$15:$L$24</c:f>
              <c:numCache/>
            </c:numRef>
          </c:val>
          <c:smooth val="0"/>
        </c:ser>
        <c:ser>
          <c:idx val="3"/>
          <c:order val="3"/>
          <c:tx>
            <c:strRef>
              <c:f>trace_on_host!$N$14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trace_on_host!$N$15:$N$24</c:f>
              <c:numCache/>
            </c:numRef>
          </c:val>
          <c:smooth val="0"/>
        </c:ser>
        <c:axId val="2007231743"/>
        <c:axId val="32624745"/>
      </c:lineChart>
      <c:catAx>
        <c:axId val="200723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24745"/>
      </c:catAx>
      <c:valAx>
        <c:axId val="32624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231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4.xml"/><Relationship Id="rId10" Type="http://schemas.openxmlformats.org/officeDocument/2006/relationships/chart" Target="../charts/chart23.xml"/><Relationship Id="rId13" Type="http://schemas.openxmlformats.org/officeDocument/2006/relationships/chart" Target="../charts/chart26.xml"/><Relationship Id="rId12" Type="http://schemas.openxmlformats.org/officeDocument/2006/relationships/chart" Target="../charts/chart25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Relationship Id="rId3" Type="http://schemas.openxmlformats.org/officeDocument/2006/relationships/chart" Target="../charts/chart2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20</xdr:row>
      <xdr:rowOff>19050</xdr:rowOff>
    </xdr:from>
    <xdr:ext cx="4486275" cy="2771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333375</xdr:colOff>
      <xdr:row>35</xdr:row>
      <xdr:rowOff>66675</xdr:rowOff>
    </xdr:from>
    <xdr:ext cx="6515100" cy="40290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295275</xdr:colOff>
      <xdr:row>79</xdr:row>
      <xdr:rowOff>104775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114</xdr:row>
      <xdr:rowOff>19050</xdr:rowOff>
    </xdr:from>
    <xdr:ext cx="3048000" cy="1885950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581025</xdr:colOff>
      <xdr:row>114</xdr:row>
      <xdr:rowOff>66675</xdr:rowOff>
    </xdr:from>
    <xdr:ext cx="2895600" cy="180022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200025</xdr:colOff>
      <xdr:row>113</xdr:row>
      <xdr:rowOff>161925</xdr:rowOff>
    </xdr:from>
    <xdr:ext cx="3238500" cy="2000250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628650</xdr:colOff>
      <xdr:row>113</xdr:row>
      <xdr:rowOff>200025</xdr:rowOff>
    </xdr:from>
    <xdr:ext cx="3124200" cy="1943100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800100</xdr:colOff>
      <xdr:row>114</xdr:row>
      <xdr:rowOff>19050</xdr:rowOff>
    </xdr:from>
    <xdr:ext cx="3048000" cy="1885950"/>
    <xdr:graphicFrame>
      <xdr:nvGraphicFramePr>
        <xdr:cNvPr id="8" name="Chart 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15</xdr:col>
      <xdr:colOff>85725</xdr:colOff>
      <xdr:row>114</xdr:row>
      <xdr:rowOff>123825</xdr:rowOff>
    </xdr:from>
    <xdr:ext cx="2733675" cy="1704975"/>
    <xdr:graphicFrame>
      <xdr:nvGraphicFramePr>
        <xdr:cNvPr id="9" name="Chart 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895350</xdr:colOff>
      <xdr:row>114</xdr:row>
      <xdr:rowOff>66675</xdr:rowOff>
    </xdr:from>
    <xdr:ext cx="2895600" cy="1800225"/>
    <xdr:graphicFrame>
      <xdr:nvGraphicFramePr>
        <xdr:cNvPr id="10" name="Chart 1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21</xdr:col>
      <xdr:colOff>114300</xdr:colOff>
      <xdr:row>114</xdr:row>
      <xdr:rowOff>66675</xdr:rowOff>
    </xdr:from>
    <xdr:ext cx="2971800" cy="1800225"/>
    <xdr:graphicFrame>
      <xdr:nvGraphicFramePr>
        <xdr:cNvPr id="11" name="Chart 1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6</xdr:col>
      <xdr:colOff>485775</xdr:colOff>
      <xdr:row>134</xdr:row>
      <xdr:rowOff>57150</xdr:rowOff>
    </xdr:from>
    <xdr:ext cx="5715000" cy="3533775"/>
    <xdr:graphicFrame>
      <xdr:nvGraphicFramePr>
        <xdr:cNvPr id="12" name="Chart 1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28575</xdr:colOff>
      <xdr:row>148</xdr:row>
      <xdr:rowOff>38100</xdr:rowOff>
    </xdr:from>
    <xdr:ext cx="5715000" cy="3533775"/>
    <xdr:graphicFrame>
      <xdr:nvGraphicFramePr>
        <xdr:cNvPr id="13" name="Chart 1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952500</xdr:colOff>
      <xdr:row>3</xdr:row>
      <xdr:rowOff>57150</xdr:rowOff>
    </xdr:from>
    <xdr:ext cx="5715000" cy="3848100"/>
    <xdr:graphicFrame>
      <xdr:nvGraphicFramePr>
        <xdr:cNvPr id="14" name="Chart 1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790575</xdr:colOff>
      <xdr:row>35</xdr:row>
      <xdr:rowOff>85725</xdr:rowOff>
    </xdr:from>
    <xdr:ext cx="5981700" cy="4019550"/>
    <xdr:graphicFrame>
      <xdr:nvGraphicFramePr>
        <xdr:cNvPr id="15" name="Chart 1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723900</xdr:colOff>
      <xdr:row>55</xdr:row>
      <xdr:rowOff>104775</xdr:rowOff>
    </xdr:from>
    <xdr:ext cx="5715000" cy="3533775"/>
    <xdr:graphicFrame>
      <xdr:nvGraphicFramePr>
        <xdr:cNvPr id="16" name="Chart 1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57150</xdr:colOff>
      <xdr:row>86</xdr:row>
      <xdr:rowOff>123825</xdr:rowOff>
    </xdr:from>
    <xdr:ext cx="3181350" cy="1971675"/>
    <xdr:graphicFrame>
      <xdr:nvGraphicFramePr>
        <xdr:cNvPr id="17" name="Chart 1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106</xdr:row>
      <xdr:rowOff>171450</xdr:rowOff>
    </xdr:from>
    <xdr:ext cx="3114675" cy="1933575"/>
    <xdr:graphicFrame>
      <xdr:nvGraphicFramePr>
        <xdr:cNvPr id="18" name="Chart 1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1190625</xdr:colOff>
      <xdr:row>106</xdr:row>
      <xdr:rowOff>171450</xdr:rowOff>
    </xdr:from>
    <xdr:ext cx="3114675" cy="1933575"/>
    <xdr:graphicFrame>
      <xdr:nvGraphicFramePr>
        <xdr:cNvPr id="19" name="Chart 1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857250</xdr:colOff>
      <xdr:row>107</xdr:row>
      <xdr:rowOff>104775</xdr:rowOff>
    </xdr:from>
    <xdr:ext cx="3038475" cy="1866900"/>
    <xdr:graphicFrame>
      <xdr:nvGraphicFramePr>
        <xdr:cNvPr id="20" name="Chart 2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571500</xdr:colOff>
      <xdr:row>108</xdr:row>
      <xdr:rowOff>114300</xdr:rowOff>
    </xdr:from>
    <xdr:ext cx="2600325" cy="1590675"/>
    <xdr:graphicFrame>
      <xdr:nvGraphicFramePr>
        <xdr:cNvPr id="21" name="Chart 2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14</xdr:col>
      <xdr:colOff>361950</xdr:colOff>
      <xdr:row>108</xdr:row>
      <xdr:rowOff>95250</xdr:rowOff>
    </xdr:from>
    <xdr:ext cx="2657475" cy="1638300"/>
    <xdr:graphicFrame>
      <xdr:nvGraphicFramePr>
        <xdr:cNvPr id="22" name="Chart 2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323850</xdr:colOff>
      <xdr:row>109</xdr:row>
      <xdr:rowOff>95250</xdr:rowOff>
    </xdr:from>
    <xdr:ext cx="2562225" cy="1590675"/>
    <xdr:graphicFrame>
      <xdr:nvGraphicFramePr>
        <xdr:cNvPr id="23" name="Chart 2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20</xdr:col>
      <xdr:colOff>190500</xdr:colOff>
      <xdr:row>109</xdr:row>
      <xdr:rowOff>95250</xdr:rowOff>
    </xdr:from>
    <xdr:ext cx="2600325" cy="1590675"/>
    <xdr:graphicFrame>
      <xdr:nvGraphicFramePr>
        <xdr:cNvPr id="24" name="Chart 2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23</xdr:col>
      <xdr:colOff>95250</xdr:colOff>
      <xdr:row>109</xdr:row>
      <xdr:rowOff>95250</xdr:rowOff>
    </xdr:from>
    <xdr:ext cx="2771775" cy="1714500"/>
    <xdr:graphicFrame>
      <xdr:nvGraphicFramePr>
        <xdr:cNvPr id="25" name="Chart 2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</xdr:col>
      <xdr:colOff>857250</xdr:colOff>
      <xdr:row>118</xdr:row>
      <xdr:rowOff>57150</xdr:rowOff>
    </xdr:from>
    <xdr:ext cx="5715000" cy="3533775"/>
    <xdr:graphicFrame>
      <xdr:nvGraphicFramePr>
        <xdr:cNvPr id="26" name="Chart 2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876300</xdr:colOff>
      <xdr:row>1</xdr:row>
      <xdr:rowOff>123825</xdr:rowOff>
    </xdr:from>
    <xdr:ext cx="5715000" cy="3533775"/>
    <xdr:graphicFrame>
      <xdr:nvGraphicFramePr>
        <xdr:cNvPr id="27" name="Chart 2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438150</xdr:colOff>
      <xdr:row>11</xdr:row>
      <xdr:rowOff>85725</xdr:rowOff>
    </xdr:from>
    <xdr:ext cx="5715000" cy="3533775"/>
    <xdr:graphicFrame>
      <xdr:nvGraphicFramePr>
        <xdr:cNvPr id="28" name="Chart 2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381000</xdr:colOff>
      <xdr:row>33</xdr:row>
      <xdr:rowOff>85725</xdr:rowOff>
    </xdr:from>
    <xdr:ext cx="6877050" cy="4257675"/>
    <xdr:graphicFrame>
      <xdr:nvGraphicFramePr>
        <xdr:cNvPr id="29" name="Chart 2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9</xdr:row>
      <xdr:rowOff>104775</xdr:rowOff>
    </xdr:from>
    <xdr:ext cx="5819775" cy="3590925"/>
    <xdr:graphicFrame>
      <xdr:nvGraphicFramePr>
        <xdr:cNvPr id="30" name="Chart 3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619125</xdr:colOff>
      <xdr:row>4</xdr:row>
      <xdr:rowOff>47625</xdr:rowOff>
    </xdr:from>
    <xdr:ext cx="5715000" cy="3533775"/>
    <xdr:graphicFrame>
      <xdr:nvGraphicFramePr>
        <xdr:cNvPr id="31" name="Chart 3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819150</xdr:colOff>
      <xdr:row>5</xdr:row>
      <xdr:rowOff>19050</xdr:rowOff>
    </xdr:from>
    <xdr:ext cx="5715000" cy="3533775"/>
    <xdr:graphicFrame>
      <xdr:nvGraphicFramePr>
        <xdr:cNvPr id="32" name="Chart 3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904875</xdr:colOff>
      <xdr:row>23</xdr:row>
      <xdr:rowOff>47625</xdr:rowOff>
    </xdr:from>
    <xdr:ext cx="5715000" cy="3533775"/>
    <xdr:graphicFrame>
      <xdr:nvGraphicFramePr>
        <xdr:cNvPr id="33" name="Chart 3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12</xdr:row>
      <xdr:rowOff>180975</xdr:rowOff>
    </xdr:from>
    <xdr:ext cx="8991600" cy="4933950"/>
    <xdr:graphicFrame>
      <xdr:nvGraphicFramePr>
        <xdr:cNvPr id="34" name="Chart 3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352425</xdr:colOff>
      <xdr:row>41</xdr:row>
      <xdr:rowOff>171450</xdr:rowOff>
    </xdr:from>
    <xdr:ext cx="5715000" cy="3533775"/>
    <xdr:graphicFrame>
      <xdr:nvGraphicFramePr>
        <xdr:cNvPr id="35" name="Chart 3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104775</xdr:colOff>
      <xdr:row>68</xdr:row>
      <xdr:rowOff>85725</xdr:rowOff>
    </xdr:from>
    <xdr:ext cx="5448300" cy="3371850"/>
    <xdr:graphicFrame>
      <xdr:nvGraphicFramePr>
        <xdr:cNvPr id="36" name="Chart 3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438150</xdr:colOff>
      <xdr:row>77</xdr:row>
      <xdr:rowOff>190500</xdr:rowOff>
    </xdr:from>
    <xdr:ext cx="5715000" cy="3533775"/>
    <xdr:graphicFrame>
      <xdr:nvGraphicFramePr>
        <xdr:cNvPr id="37" name="Chart 3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53</xdr:row>
      <xdr:rowOff>104775</xdr:rowOff>
    </xdr:from>
    <xdr:ext cx="5715000" cy="3533775"/>
    <xdr:graphicFrame>
      <xdr:nvGraphicFramePr>
        <xdr:cNvPr id="38" name="Chart 38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47625</xdr:colOff>
      <xdr:row>16</xdr:row>
      <xdr:rowOff>190500</xdr:rowOff>
    </xdr:from>
    <xdr:ext cx="3257550" cy="1638300"/>
    <xdr:graphicFrame>
      <xdr:nvGraphicFramePr>
        <xdr:cNvPr id="39" name="Chart 39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47625</xdr:colOff>
      <xdr:row>7</xdr:row>
      <xdr:rowOff>9525</xdr:rowOff>
    </xdr:from>
    <xdr:ext cx="3257550" cy="1905000"/>
    <xdr:graphicFrame>
      <xdr:nvGraphicFramePr>
        <xdr:cNvPr id="40" name="Chart 40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</xdr:colOff>
      <xdr:row>26</xdr:row>
      <xdr:rowOff>38100</xdr:rowOff>
    </xdr:from>
    <xdr:ext cx="5648325" cy="2724150"/>
    <xdr:pic>
      <xdr:nvPicPr>
        <xdr:cNvPr id="0" name="image2.png" title="图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43</xdr:row>
      <xdr:rowOff>38100</xdr:rowOff>
    </xdr:from>
    <xdr:ext cx="5276850" cy="666750"/>
    <xdr:pic>
      <xdr:nvPicPr>
        <xdr:cNvPr id="0" name="image1.png" title="图片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9.5"/>
    <col customWidth="1" min="3" max="3" width="15.63"/>
    <col customWidth="1" min="4" max="4" width="14.75"/>
  </cols>
  <sheetData>
    <row r="4">
      <c r="A4" s="1" t="s">
        <v>0</v>
      </c>
    </row>
    <row r="12">
      <c r="A12" s="1" t="s">
        <v>1</v>
      </c>
      <c r="B12" s="1" t="s">
        <v>2</v>
      </c>
      <c r="C12" s="1" t="s">
        <v>3</v>
      </c>
      <c r="D12" s="1" t="s">
        <v>4</v>
      </c>
    </row>
    <row r="13">
      <c r="A13" s="1">
        <v>4.0</v>
      </c>
      <c r="B13" s="1">
        <v>1000000.0</v>
      </c>
      <c r="C13" s="2">
        <f t="shared" ref="C13:C22" si="1">A13*B13/2/1024/1024</f>
        <v>1.907348633</v>
      </c>
      <c r="D13" s="1">
        <v>8.9</v>
      </c>
    </row>
    <row r="14">
      <c r="A14" s="1">
        <v>8.0</v>
      </c>
      <c r="B14" s="1">
        <v>1000000.0</v>
      </c>
      <c r="C14" s="2">
        <f t="shared" si="1"/>
        <v>3.814697266</v>
      </c>
      <c r="D14" s="1">
        <v>8.9</v>
      </c>
      <c r="H14" s="2">
        <f>2^16</f>
        <v>65536</v>
      </c>
    </row>
    <row r="15">
      <c r="A15" s="1">
        <v>16.0</v>
      </c>
      <c r="B15" s="1">
        <v>1000000.0</v>
      </c>
      <c r="C15" s="2">
        <f t="shared" si="1"/>
        <v>7.629394531</v>
      </c>
      <c r="D15" s="1">
        <v>8.9</v>
      </c>
    </row>
    <row r="16">
      <c r="A16" s="1">
        <v>32.0</v>
      </c>
      <c r="B16" s="1">
        <v>1000000.0</v>
      </c>
      <c r="C16" s="2">
        <f t="shared" si="1"/>
        <v>15.25878906</v>
      </c>
      <c r="D16" s="1">
        <v>8.9</v>
      </c>
    </row>
    <row r="17">
      <c r="A17" s="2">
        <f t="shared" ref="A17:A20" si="2">A16*2</f>
        <v>64</v>
      </c>
      <c r="B17" s="1">
        <v>1000000.0</v>
      </c>
      <c r="C17" s="2">
        <f t="shared" si="1"/>
        <v>30.51757813</v>
      </c>
      <c r="D17" s="1">
        <v>8.8</v>
      </c>
    </row>
    <row r="18">
      <c r="A18" s="2">
        <f t="shared" si="2"/>
        <v>128</v>
      </c>
      <c r="B18" s="1">
        <v>1000000.0</v>
      </c>
      <c r="C18" s="2">
        <f t="shared" si="1"/>
        <v>61.03515625</v>
      </c>
      <c r="D18" s="1">
        <v>8.9</v>
      </c>
    </row>
    <row r="19">
      <c r="A19" s="2">
        <f t="shared" si="2"/>
        <v>256</v>
      </c>
      <c r="B19" s="1">
        <v>1000000.0</v>
      </c>
      <c r="C19" s="2">
        <f t="shared" si="1"/>
        <v>122.0703125</v>
      </c>
      <c r="D19" s="1">
        <v>8.9</v>
      </c>
    </row>
    <row r="20">
      <c r="A20" s="2">
        <f t="shared" si="2"/>
        <v>512</v>
      </c>
      <c r="B20" s="1">
        <v>1000000.0</v>
      </c>
      <c r="C20" s="2">
        <f t="shared" si="1"/>
        <v>244.140625</v>
      </c>
      <c r="D20" s="1">
        <v>8.8</v>
      </c>
    </row>
    <row r="21">
      <c r="A21" s="3">
        <v>1024.0</v>
      </c>
      <c r="B21" s="1">
        <v>1000000.0</v>
      </c>
      <c r="C21" s="2">
        <f t="shared" si="1"/>
        <v>488.28125</v>
      </c>
      <c r="D21" s="1">
        <v>8.9</v>
      </c>
    </row>
    <row r="22">
      <c r="A22" s="3">
        <v>2048.0</v>
      </c>
      <c r="B22" s="1">
        <v>1000000.0</v>
      </c>
      <c r="C22" s="2">
        <f t="shared" si="1"/>
        <v>976.5625</v>
      </c>
      <c r="D22" s="1">
        <v>9.0</v>
      </c>
    </row>
    <row r="26">
      <c r="A26" s="1" t="s">
        <v>5</v>
      </c>
    </row>
    <row r="28">
      <c r="A28" s="1" t="s">
        <v>6</v>
      </c>
      <c r="D28" s="1" t="s">
        <v>7</v>
      </c>
    </row>
    <row r="29">
      <c r="A29" s="1" t="s">
        <v>8</v>
      </c>
      <c r="B29" s="1" t="s">
        <v>9</v>
      </c>
      <c r="D29" s="1" t="s">
        <v>8</v>
      </c>
      <c r="E29" s="1" t="s">
        <v>9</v>
      </c>
    </row>
    <row r="30">
      <c r="A30" s="1">
        <v>1.0</v>
      </c>
      <c r="B30" s="1">
        <v>8.9</v>
      </c>
      <c r="D30" s="1">
        <v>1.0</v>
      </c>
      <c r="E30" s="1">
        <v>8.9</v>
      </c>
    </row>
    <row r="31">
      <c r="A31" s="1">
        <v>5.0</v>
      </c>
      <c r="B31" s="1">
        <v>10.7</v>
      </c>
      <c r="D31" s="1">
        <v>5.0</v>
      </c>
      <c r="E31" s="1">
        <v>10.8</v>
      </c>
    </row>
    <row r="32">
      <c r="A32" s="1">
        <v>10.0</v>
      </c>
      <c r="B32" s="1">
        <v>12.9</v>
      </c>
      <c r="D32" s="1">
        <v>10.0</v>
      </c>
      <c r="E32" s="1">
        <v>14.3</v>
      </c>
    </row>
    <row r="33">
      <c r="A33" s="1">
        <v>15.0</v>
      </c>
      <c r="B33" s="1">
        <v>16.1</v>
      </c>
      <c r="D33" s="1">
        <v>15.0</v>
      </c>
      <c r="E33" s="1">
        <v>18.0</v>
      </c>
    </row>
    <row r="34">
      <c r="A34" s="1">
        <v>20.0</v>
      </c>
      <c r="B34" s="1">
        <v>19.6</v>
      </c>
      <c r="D34" s="1">
        <v>20.0</v>
      </c>
      <c r="E34" s="1">
        <v>21.6</v>
      </c>
    </row>
    <row r="35">
      <c r="A35" s="1">
        <v>25.0</v>
      </c>
      <c r="B35" s="1">
        <v>21.6</v>
      </c>
      <c r="D35" s="1">
        <v>25.0</v>
      </c>
      <c r="E35" s="1">
        <v>24.3</v>
      </c>
    </row>
    <row r="36">
      <c r="A36" s="1">
        <v>30.0</v>
      </c>
      <c r="B36" s="1">
        <v>24.5</v>
      </c>
      <c r="D36" s="1">
        <v>30.0</v>
      </c>
      <c r="E36" s="1">
        <v>27.3</v>
      </c>
    </row>
    <row r="37">
      <c r="D37" s="1" t="s">
        <v>10</v>
      </c>
      <c r="E37" s="2">
        <f>(E36-E30)/(D36-D30)</f>
        <v>0.6344827586</v>
      </c>
    </row>
    <row r="38">
      <c r="D38" s="4" t="s">
        <v>11</v>
      </c>
      <c r="E38" s="5">
        <f>E30-E37</f>
        <v>8.265517241</v>
      </c>
    </row>
    <row r="40">
      <c r="A40" s="1" t="s">
        <v>12</v>
      </c>
      <c r="B40" s="6"/>
    </row>
    <row r="42">
      <c r="A42" s="1" t="s">
        <v>1</v>
      </c>
      <c r="B42" s="1" t="s">
        <v>9</v>
      </c>
      <c r="C42" s="1" t="s">
        <v>13</v>
      </c>
      <c r="D42" s="1" t="s">
        <v>14</v>
      </c>
    </row>
    <row r="43">
      <c r="A43" s="1">
        <v>4.0</v>
      </c>
      <c r="B43" s="1">
        <v>63.08</v>
      </c>
      <c r="C43" s="2">
        <f t="shared" ref="C43:C52" si="3">(B43-$E$38)/100</f>
        <v>0.5481448276</v>
      </c>
      <c r="D43" s="2">
        <f t="shared" ref="D43:D52" si="4">A43/1024/1024/(C43/1000/1000)</f>
        <v>6.959287169</v>
      </c>
      <c r="E43" s="2">
        <f>B43-C43*100</f>
        <v>8.265517241</v>
      </c>
    </row>
    <row r="44">
      <c r="A44" s="1">
        <v>8.0</v>
      </c>
      <c r="B44" s="1">
        <v>63.11</v>
      </c>
      <c r="C44" s="2">
        <f t="shared" si="3"/>
        <v>0.5484448276</v>
      </c>
      <c r="D44" s="2">
        <f t="shared" si="4"/>
        <v>13.91096086</v>
      </c>
    </row>
    <row r="45">
      <c r="A45" s="1">
        <v>16.0</v>
      </c>
      <c r="B45" s="1">
        <v>63.46</v>
      </c>
      <c r="C45" s="2">
        <f t="shared" si="3"/>
        <v>0.5519448276</v>
      </c>
      <c r="D45" s="2">
        <f t="shared" si="4"/>
        <v>27.64549698</v>
      </c>
    </row>
    <row r="46">
      <c r="A46" s="1">
        <v>32.0</v>
      </c>
      <c r="B46" s="1">
        <v>63.19</v>
      </c>
      <c r="C46" s="2">
        <f t="shared" si="3"/>
        <v>0.5492448276</v>
      </c>
      <c r="D46" s="2">
        <f t="shared" si="4"/>
        <v>55.56279566</v>
      </c>
    </row>
    <row r="47">
      <c r="A47" s="2">
        <f t="shared" ref="A47:A50" si="5">A46*2</f>
        <v>64</v>
      </c>
      <c r="B47" s="1">
        <v>64.28</v>
      </c>
      <c r="C47" s="2">
        <f t="shared" si="3"/>
        <v>0.5601448276</v>
      </c>
      <c r="D47" s="2">
        <f t="shared" si="4"/>
        <v>108.9631703</v>
      </c>
    </row>
    <row r="48">
      <c r="A48" s="2">
        <f t="shared" si="5"/>
        <v>128</v>
      </c>
      <c r="B48" s="1">
        <v>67.53</v>
      </c>
      <c r="C48" s="2">
        <f t="shared" si="3"/>
        <v>0.5926448276</v>
      </c>
      <c r="D48" s="2">
        <f t="shared" si="4"/>
        <v>205.9754963</v>
      </c>
    </row>
    <row r="49">
      <c r="A49" s="2">
        <f t="shared" si="5"/>
        <v>256</v>
      </c>
      <c r="B49" s="1">
        <v>69.91</v>
      </c>
      <c r="C49" s="2">
        <f t="shared" si="3"/>
        <v>0.6164448276</v>
      </c>
      <c r="D49" s="2">
        <f t="shared" si="4"/>
        <v>396.0461895</v>
      </c>
    </row>
    <row r="50">
      <c r="A50" s="2">
        <f t="shared" si="5"/>
        <v>512</v>
      </c>
      <c r="B50" s="1">
        <v>74.01</v>
      </c>
      <c r="C50" s="2">
        <f t="shared" si="3"/>
        <v>0.6574448276</v>
      </c>
      <c r="D50" s="2">
        <f t="shared" si="4"/>
        <v>742.6954012</v>
      </c>
    </row>
    <row r="51">
      <c r="A51" s="3">
        <v>1024.0</v>
      </c>
      <c r="B51" s="1">
        <v>85.55</v>
      </c>
      <c r="C51" s="2">
        <f t="shared" si="3"/>
        <v>0.7728448276</v>
      </c>
      <c r="D51" s="2">
        <f t="shared" si="4"/>
        <v>1263.594534</v>
      </c>
    </row>
    <row r="52">
      <c r="A52" s="3">
        <v>2048.0</v>
      </c>
      <c r="B52" s="1">
        <v>107.73</v>
      </c>
      <c r="C52" s="2">
        <f t="shared" si="3"/>
        <v>0.9946448276</v>
      </c>
      <c r="D52" s="2">
        <f t="shared" si="4"/>
        <v>1963.640634</v>
      </c>
      <c r="E52" s="2">
        <f>C52/C51</f>
        <v>1.286991634</v>
      </c>
    </row>
    <row r="55">
      <c r="A55" s="1" t="s">
        <v>15</v>
      </c>
    </row>
    <row r="56">
      <c r="A56" s="1" t="s">
        <v>1</v>
      </c>
      <c r="B56" s="1" t="s">
        <v>9</v>
      </c>
      <c r="C56" s="1" t="s">
        <v>13</v>
      </c>
      <c r="D56" s="1" t="s">
        <v>14</v>
      </c>
    </row>
    <row r="57">
      <c r="A57" s="1">
        <v>4.0</v>
      </c>
      <c r="B57" s="1">
        <v>73.06</v>
      </c>
      <c r="C57" s="2">
        <f t="shared" ref="C57:C66" si="6">(B57-$E$38)/100</f>
        <v>0.6479448276</v>
      </c>
      <c r="D57" s="2">
        <f t="shared" ref="D57:D66" si="7">A57/1024/1024/(C57/1000/1000)</f>
        <v>5.887379763</v>
      </c>
    </row>
    <row r="58">
      <c r="A58" s="1">
        <v>8.0</v>
      </c>
      <c r="C58" s="2">
        <f t="shared" si="6"/>
        <v>-0.08265517241</v>
      </c>
      <c r="D58" s="2">
        <f t="shared" si="7"/>
        <v>-92.30389712</v>
      </c>
    </row>
    <row r="59">
      <c r="A59" s="1">
        <v>16.0</v>
      </c>
      <c r="C59" s="2">
        <f t="shared" si="6"/>
        <v>-0.08265517241</v>
      </c>
      <c r="D59" s="2">
        <f t="shared" si="7"/>
        <v>-184.6077942</v>
      </c>
    </row>
    <row r="60">
      <c r="A60" s="1">
        <v>32.0</v>
      </c>
      <c r="C60" s="2">
        <f t="shared" si="6"/>
        <v>-0.08265517241</v>
      </c>
      <c r="D60" s="2">
        <f t="shared" si="7"/>
        <v>-369.2155885</v>
      </c>
    </row>
    <row r="61">
      <c r="A61" s="2">
        <f t="shared" ref="A61:A64" si="8">A60*2</f>
        <v>64</v>
      </c>
      <c r="C61" s="2">
        <f t="shared" si="6"/>
        <v>-0.08265517241</v>
      </c>
      <c r="D61" s="2">
        <f t="shared" si="7"/>
        <v>-738.431177</v>
      </c>
    </row>
    <row r="62">
      <c r="A62" s="2">
        <f t="shared" si="8"/>
        <v>128</v>
      </c>
      <c r="C62" s="2">
        <f t="shared" si="6"/>
        <v>-0.08265517241</v>
      </c>
      <c r="D62" s="2">
        <f t="shared" si="7"/>
        <v>-1476.862354</v>
      </c>
    </row>
    <row r="63">
      <c r="A63" s="2">
        <f t="shared" si="8"/>
        <v>256</v>
      </c>
      <c r="C63" s="2">
        <f t="shared" si="6"/>
        <v>-0.08265517241</v>
      </c>
      <c r="D63" s="2">
        <f t="shared" si="7"/>
        <v>-2953.724708</v>
      </c>
    </row>
    <row r="64">
      <c r="A64" s="2">
        <f t="shared" si="8"/>
        <v>512</v>
      </c>
      <c r="C64" s="2">
        <f t="shared" si="6"/>
        <v>-0.08265517241</v>
      </c>
      <c r="D64" s="2">
        <f t="shared" si="7"/>
        <v>-5907.449416</v>
      </c>
    </row>
    <row r="65">
      <c r="A65" s="3">
        <v>1024.0</v>
      </c>
      <c r="C65" s="2">
        <f t="shared" si="6"/>
        <v>-0.08265517241</v>
      </c>
      <c r="D65" s="2">
        <f t="shared" si="7"/>
        <v>-11814.89883</v>
      </c>
    </row>
    <row r="66">
      <c r="A66" s="3">
        <v>2048.0</v>
      </c>
      <c r="C66" s="2">
        <f t="shared" si="6"/>
        <v>-0.08265517241</v>
      </c>
      <c r="D66" s="2">
        <f t="shared" si="7"/>
        <v>-23629.79766</v>
      </c>
    </row>
    <row r="68">
      <c r="A68" s="1" t="s">
        <v>16</v>
      </c>
    </row>
    <row r="69">
      <c r="A69" s="1" t="s">
        <v>1</v>
      </c>
      <c r="B69" s="1" t="s">
        <v>9</v>
      </c>
      <c r="C69" s="1" t="s">
        <v>13</v>
      </c>
      <c r="D69" s="1" t="s">
        <v>14</v>
      </c>
    </row>
    <row r="70">
      <c r="A70" s="1">
        <v>4.0</v>
      </c>
      <c r="B70" s="1">
        <v>650.136</v>
      </c>
      <c r="C70" s="2">
        <f t="shared" ref="C70:C79" si="9">(B70-$E$38)/100</f>
        <v>6.418704828</v>
      </c>
      <c r="D70" s="2">
        <f t="shared" ref="D70:D79" si="10">A70/1024/1024/(C70/1000/1000)*100</f>
        <v>59.43095014</v>
      </c>
    </row>
    <row r="71">
      <c r="A71" s="1">
        <v>8.0</v>
      </c>
      <c r="B71" s="1">
        <v>654.977</v>
      </c>
      <c r="C71" s="2">
        <f t="shared" si="9"/>
        <v>6.467114828</v>
      </c>
      <c r="D71" s="2">
        <f t="shared" si="10"/>
        <v>117.972152</v>
      </c>
    </row>
    <row r="72">
      <c r="A72" s="1">
        <v>16.0</v>
      </c>
      <c r="B72" s="1">
        <v>647.751</v>
      </c>
      <c r="C72" s="2">
        <f t="shared" si="9"/>
        <v>6.394854828</v>
      </c>
      <c r="D72" s="2">
        <f t="shared" si="10"/>
        <v>238.6104059</v>
      </c>
    </row>
    <row r="73">
      <c r="A73" s="1">
        <v>32.0</v>
      </c>
      <c r="B73" s="1">
        <v>656.01</v>
      </c>
      <c r="C73" s="2">
        <f t="shared" si="9"/>
        <v>6.477444828</v>
      </c>
      <c r="D73" s="2">
        <f t="shared" si="10"/>
        <v>471.1360565</v>
      </c>
    </row>
    <row r="74">
      <c r="A74" s="2">
        <f t="shared" ref="A74:A77" si="11">A73*2</f>
        <v>64</v>
      </c>
      <c r="B74" s="1">
        <v>654.147</v>
      </c>
      <c r="C74" s="2">
        <f t="shared" si="9"/>
        <v>6.458814828</v>
      </c>
      <c r="D74" s="2">
        <f t="shared" si="10"/>
        <v>944.9900311</v>
      </c>
    </row>
    <row r="75">
      <c r="A75" s="2">
        <f t="shared" si="11"/>
        <v>128</v>
      </c>
      <c r="B75" s="1">
        <v>650.235</v>
      </c>
      <c r="C75" s="2">
        <f t="shared" si="9"/>
        <v>6.419694828</v>
      </c>
      <c r="D75" s="2">
        <f t="shared" si="10"/>
        <v>1901.497124</v>
      </c>
    </row>
    <row r="76">
      <c r="A76" s="2">
        <f t="shared" si="11"/>
        <v>256</v>
      </c>
      <c r="B76" s="1">
        <v>642.204</v>
      </c>
      <c r="C76" s="2">
        <f t="shared" si="9"/>
        <v>6.339384828</v>
      </c>
      <c r="D76" s="2">
        <f t="shared" si="10"/>
        <v>3851.172182</v>
      </c>
    </row>
    <row r="77">
      <c r="A77" s="2">
        <f t="shared" si="11"/>
        <v>512</v>
      </c>
      <c r="B77" s="1">
        <v>742.206</v>
      </c>
      <c r="C77" s="2">
        <f t="shared" si="9"/>
        <v>7.339404828</v>
      </c>
      <c r="D77" s="2">
        <f t="shared" si="10"/>
        <v>6652.872562</v>
      </c>
    </row>
    <row r="78">
      <c r="A78" s="3">
        <v>1024.0</v>
      </c>
      <c r="B78" s="1">
        <v>1478.328</v>
      </c>
      <c r="C78" s="2">
        <f t="shared" si="9"/>
        <v>14.70062483</v>
      </c>
      <c r="D78" s="2">
        <f t="shared" si="10"/>
        <v>6642.99995</v>
      </c>
    </row>
    <row r="79">
      <c r="A79" s="3">
        <v>2048.0</v>
      </c>
      <c r="B79" s="1">
        <v>2952.8</v>
      </c>
      <c r="C79" s="2">
        <f t="shared" si="9"/>
        <v>29.44534483</v>
      </c>
      <c r="D79" s="2">
        <f t="shared" si="10"/>
        <v>6633.051885</v>
      </c>
    </row>
    <row r="82">
      <c r="A82" s="7" t="s">
        <v>8</v>
      </c>
      <c r="B82" s="7">
        <v>100.0</v>
      </c>
    </row>
    <row r="83">
      <c r="A83" s="7" t="s">
        <v>17</v>
      </c>
      <c r="B83" s="7">
        <v>2048.0</v>
      </c>
    </row>
    <row r="84">
      <c r="A84" s="7" t="s">
        <v>2</v>
      </c>
      <c r="B84" s="7">
        <v>100000.0</v>
      </c>
    </row>
    <row r="86">
      <c r="A86" s="8" t="s">
        <v>18</v>
      </c>
      <c r="B86" s="8" t="s">
        <v>9</v>
      </c>
      <c r="C86" s="8" t="s">
        <v>19</v>
      </c>
      <c r="D86" s="8" t="s">
        <v>20</v>
      </c>
      <c r="E86" s="8" t="s">
        <v>21</v>
      </c>
    </row>
    <row r="87">
      <c r="A87" s="8">
        <v>3.0</v>
      </c>
      <c r="B87" s="8">
        <v>120.859</v>
      </c>
      <c r="C87" s="8">
        <v>121.963</v>
      </c>
      <c r="D87" s="9">
        <f t="shared" ref="D87:D94" si="12">(C87-B87)/B87</f>
        <v>0.009134611407</v>
      </c>
      <c r="E87" s="9">
        <f t="shared" ref="E87:E94" si="13">(B87-$E$38)/$B$82</f>
        <v>1.125934828</v>
      </c>
    </row>
    <row r="88">
      <c r="A88" s="8">
        <v>6.0</v>
      </c>
      <c r="B88" s="8">
        <v>176.873</v>
      </c>
      <c r="C88" s="8">
        <v>177.36</v>
      </c>
      <c r="D88" s="9">
        <f t="shared" si="12"/>
        <v>0.002753388024</v>
      </c>
      <c r="E88" s="9">
        <f t="shared" si="13"/>
        <v>1.686074828</v>
      </c>
    </row>
    <row r="89">
      <c r="A89" s="8">
        <v>12.0</v>
      </c>
      <c r="B89" s="8">
        <v>354.398</v>
      </c>
      <c r="C89" s="8">
        <v>354.763</v>
      </c>
      <c r="D89" s="9">
        <f t="shared" si="12"/>
        <v>0.001029915519</v>
      </c>
      <c r="E89" s="9">
        <f t="shared" si="13"/>
        <v>3.461324828</v>
      </c>
    </row>
    <row r="90">
      <c r="A90" s="8">
        <v>24.0</v>
      </c>
      <c r="B90" s="8">
        <v>708.573</v>
      </c>
      <c r="C90" s="8">
        <v>708.78</v>
      </c>
      <c r="D90" s="9">
        <f t="shared" si="12"/>
        <v>0.0002921364489</v>
      </c>
      <c r="E90" s="9">
        <f t="shared" si="13"/>
        <v>7.003074828</v>
      </c>
    </row>
    <row r="91">
      <c r="A91" s="9">
        <f>A92/2</f>
        <v>48</v>
      </c>
      <c r="B91" s="8">
        <v>1417.288</v>
      </c>
      <c r="C91" s="8">
        <v>1417.475</v>
      </c>
      <c r="D91" s="9">
        <f t="shared" si="12"/>
        <v>0.0001319421317</v>
      </c>
      <c r="E91" s="9">
        <f t="shared" si="13"/>
        <v>14.09022483</v>
      </c>
    </row>
    <row r="92">
      <c r="A92" s="8">
        <v>96.0</v>
      </c>
      <c r="B92" s="8">
        <v>2843.92</v>
      </c>
      <c r="C92" s="8">
        <v>2843.962</v>
      </c>
      <c r="D92" s="9">
        <f t="shared" si="12"/>
        <v>0.00001476834791</v>
      </c>
      <c r="E92" s="9">
        <f t="shared" si="13"/>
        <v>28.35654483</v>
      </c>
    </row>
    <row r="93">
      <c r="A93" s="9">
        <f t="shared" ref="A93:A94" si="14">2*A92</f>
        <v>192</v>
      </c>
      <c r="B93" s="8">
        <v>5669.792</v>
      </c>
      <c r="C93" s="8">
        <v>5669.865</v>
      </c>
      <c r="D93" s="9">
        <f t="shared" si="12"/>
        <v>0.00001287525186</v>
      </c>
      <c r="E93" s="9">
        <f t="shared" si="13"/>
        <v>56.61526483</v>
      </c>
      <c r="F93" s="1" t="s">
        <v>22</v>
      </c>
      <c r="G93" s="1" t="s">
        <v>23</v>
      </c>
    </row>
    <row r="94">
      <c r="A94" s="9">
        <f t="shared" si="14"/>
        <v>384</v>
      </c>
      <c r="B94" s="8">
        <v>11339.683</v>
      </c>
      <c r="C94" s="8">
        <v>11339.729</v>
      </c>
      <c r="D94" s="9">
        <f t="shared" si="12"/>
        <v>0.000004056550787</v>
      </c>
      <c r="E94" s="9">
        <f t="shared" si="13"/>
        <v>113.3141748</v>
      </c>
      <c r="F94" s="2">
        <f>(E94-E87)/(A94-A87)</f>
        <v>0.2944573228</v>
      </c>
      <c r="G94" s="2">
        <f>E94-F94*A94</f>
        <v>0.2425628591</v>
      </c>
    </row>
    <row r="97">
      <c r="A97" s="1" t="s">
        <v>18</v>
      </c>
    </row>
    <row r="101">
      <c r="A101" s="1" t="s">
        <v>2</v>
      </c>
      <c r="B101" s="1">
        <v>100000.0</v>
      </c>
      <c r="D101" s="1" t="s">
        <v>2</v>
      </c>
      <c r="E101" s="1">
        <v>100000.0</v>
      </c>
      <c r="G101" s="1" t="s">
        <v>2</v>
      </c>
      <c r="H101" s="1">
        <v>100000.0</v>
      </c>
      <c r="J101" s="1" t="s">
        <v>2</v>
      </c>
      <c r="K101" s="1">
        <v>100000.0</v>
      </c>
      <c r="M101" s="1" t="s">
        <v>2</v>
      </c>
      <c r="N101" s="1">
        <v>10000.0</v>
      </c>
      <c r="P101" s="1" t="s">
        <v>2</v>
      </c>
      <c r="Q101" s="1">
        <v>10000.0</v>
      </c>
      <c r="S101" s="1" t="s">
        <v>2</v>
      </c>
      <c r="T101" s="1">
        <v>10000.0</v>
      </c>
      <c r="V101" s="1" t="s">
        <v>2</v>
      </c>
      <c r="W101" s="1">
        <v>10000.0</v>
      </c>
    </row>
    <row r="102">
      <c r="A102" s="1" t="s">
        <v>24</v>
      </c>
      <c r="B102" s="1">
        <v>2048.0</v>
      </c>
      <c r="D102" s="1" t="s">
        <v>24</v>
      </c>
      <c r="E102" s="1">
        <v>2048.0</v>
      </c>
      <c r="G102" s="1" t="s">
        <v>24</v>
      </c>
      <c r="H102" s="1">
        <v>2048.0</v>
      </c>
      <c r="J102" s="1" t="s">
        <v>24</v>
      </c>
      <c r="K102" s="1">
        <v>2048.0</v>
      </c>
      <c r="M102" s="1" t="s">
        <v>24</v>
      </c>
      <c r="N102" s="1">
        <v>2048.0</v>
      </c>
      <c r="P102" s="1" t="s">
        <v>24</v>
      </c>
      <c r="Q102" s="1">
        <v>2048.0</v>
      </c>
      <c r="S102" s="1" t="s">
        <v>24</v>
      </c>
      <c r="T102" s="1">
        <v>2048.0</v>
      </c>
      <c r="V102" s="1" t="s">
        <v>24</v>
      </c>
      <c r="W102" s="1">
        <v>2048.0</v>
      </c>
    </row>
    <row r="103">
      <c r="A103" s="1" t="s">
        <v>18</v>
      </c>
      <c r="B103" s="1">
        <v>3.0</v>
      </c>
      <c r="D103" s="1" t="s">
        <v>18</v>
      </c>
      <c r="E103" s="1">
        <v>6.0</v>
      </c>
      <c r="G103" s="1" t="s">
        <v>18</v>
      </c>
      <c r="H103" s="1">
        <v>12.0</v>
      </c>
      <c r="J103" s="1" t="s">
        <v>18</v>
      </c>
      <c r="K103" s="1">
        <v>24.0</v>
      </c>
      <c r="M103" s="1" t="s">
        <v>18</v>
      </c>
      <c r="N103" s="1">
        <v>48.0</v>
      </c>
      <c r="P103" s="1" t="s">
        <v>18</v>
      </c>
      <c r="Q103" s="1">
        <v>96.0</v>
      </c>
      <c r="S103" s="1" t="s">
        <v>18</v>
      </c>
      <c r="T103" s="1">
        <v>192.0</v>
      </c>
      <c r="V103" s="1" t="s">
        <v>18</v>
      </c>
      <c r="W103" s="1">
        <v>384.0</v>
      </c>
    </row>
    <row r="105">
      <c r="A105" s="1" t="s">
        <v>25</v>
      </c>
      <c r="B105" s="1" t="s">
        <v>9</v>
      </c>
      <c r="C105" s="10" t="s">
        <v>26</v>
      </c>
      <c r="D105" s="1" t="s">
        <v>25</v>
      </c>
      <c r="E105" s="1" t="s">
        <v>9</v>
      </c>
      <c r="F105" s="10" t="s">
        <v>26</v>
      </c>
      <c r="G105" s="1" t="s">
        <v>25</v>
      </c>
      <c r="H105" s="1" t="s">
        <v>9</v>
      </c>
      <c r="I105" s="10" t="s">
        <v>26</v>
      </c>
      <c r="J105" s="1" t="s">
        <v>25</v>
      </c>
      <c r="K105" s="1" t="s">
        <v>9</v>
      </c>
      <c r="L105" s="10" t="s">
        <v>26</v>
      </c>
      <c r="M105" s="1" t="s">
        <v>25</v>
      </c>
      <c r="N105" s="1" t="s">
        <v>9</v>
      </c>
      <c r="O105" s="10" t="s">
        <v>26</v>
      </c>
      <c r="P105" s="1" t="s">
        <v>25</v>
      </c>
      <c r="Q105" s="1" t="s">
        <v>9</v>
      </c>
      <c r="R105" s="10" t="s">
        <v>26</v>
      </c>
      <c r="S105" s="1" t="s">
        <v>25</v>
      </c>
      <c r="T105" s="1" t="s">
        <v>9</v>
      </c>
      <c r="U105" s="10" t="s">
        <v>26</v>
      </c>
      <c r="V105" s="1" t="s">
        <v>25</v>
      </c>
      <c r="W105" s="1" t="s">
        <v>9</v>
      </c>
      <c r="X105" s="10" t="s">
        <v>26</v>
      </c>
    </row>
    <row r="106">
      <c r="A106" s="1">
        <v>10.0</v>
      </c>
      <c r="B106" s="1">
        <v>22.553</v>
      </c>
      <c r="C106" s="11">
        <f>(B111-B106)/(A111-A106)</f>
        <v>1.16356129</v>
      </c>
      <c r="D106" s="1">
        <v>10.0</v>
      </c>
      <c r="E106" s="1">
        <v>25.009</v>
      </c>
      <c r="F106" s="11">
        <f>(E110-E106)/(D110-D106)</f>
        <v>1.715213333</v>
      </c>
      <c r="G106" s="1">
        <v>10.0</v>
      </c>
      <c r="H106" s="1">
        <v>36.942</v>
      </c>
      <c r="I106" s="11">
        <f>(H110-H106)/(G110-G106)</f>
        <v>3.531813333</v>
      </c>
      <c r="J106" s="1">
        <v>10.0</v>
      </c>
      <c r="K106" s="1">
        <v>86.134</v>
      </c>
      <c r="L106" s="11">
        <f>(K110-K106)/(J110-J106)</f>
        <v>6.98024</v>
      </c>
      <c r="M106" s="1">
        <v>10.0</v>
      </c>
      <c r="N106" s="1">
        <v>208.205</v>
      </c>
      <c r="O106" s="11">
        <f>(N110-N107)/(M110-M107)</f>
        <v>14.15205</v>
      </c>
      <c r="P106" s="1">
        <v>10.0</v>
      </c>
      <c r="Q106" s="1">
        <v>606.477</v>
      </c>
      <c r="R106" s="11">
        <f>(Q110-Q107)/(P110-P107)</f>
        <v>28.13012143</v>
      </c>
      <c r="S106" s="1">
        <v>10.0</v>
      </c>
      <c r="T106" s="1">
        <v>1578.974</v>
      </c>
      <c r="U106" s="11">
        <f>(T110-T108)/(S110-S108)</f>
        <v>56.592875</v>
      </c>
      <c r="V106" s="1">
        <v>10.0</v>
      </c>
      <c r="X106" s="11">
        <f>(W111-W109)/(V111-V109)</f>
        <v>112.8442875</v>
      </c>
    </row>
    <row r="107">
      <c r="A107" s="2">
        <f t="shared" ref="A107:A111" si="15">A106*2</f>
        <v>20</v>
      </c>
      <c r="B107" s="1">
        <v>33.852</v>
      </c>
      <c r="D107" s="2">
        <f t="shared" ref="D107:D111" si="16">D106*2</f>
        <v>20</v>
      </c>
      <c r="E107" s="1">
        <v>39.205</v>
      </c>
      <c r="G107" s="2">
        <f t="shared" ref="G107:G111" si="17">G106*2</f>
        <v>20</v>
      </c>
      <c r="H107" s="1">
        <v>71.414</v>
      </c>
      <c r="J107" s="2">
        <f t="shared" ref="J107:J111" si="18">J106*2</f>
        <v>20</v>
      </c>
      <c r="K107" s="1">
        <v>142.433</v>
      </c>
      <c r="M107" s="2">
        <f t="shared" ref="M107:M111" si="19">M106*2</f>
        <v>20</v>
      </c>
      <c r="N107" s="1">
        <v>284.512</v>
      </c>
      <c r="P107" s="2">
        <f t="shared" ref="P107:P111" si="20">P106*2</f>
        <v>20</v>
      </c>
      <c r="Q107" s="1">
        <v>593.149</v>
      </c>
      <c r="S107" s="2">
        <f t="shared" ref="S107:S111" si="21">S106*2</f>
        <v>20</v>
      </c>
      <c r="T107" s="1">
        <v>1566.783</v>
      </c>
      <c r="V107" s="2">
        <f t="shared" ref="V107:V111" si="22">V106*2</f>
        <v>20</v>
      </c>
    </row>
    <row r="108">
      <c r="A108" s="2">
        <f t="shared" si="15"/>
        <v>40</v>
      </c>
      <c r="B108" s="1">
        <v>57.844</v>
      </c>
      <c r="D108" s="2">
        <f t="shared" si="16"/>
        <v>40</v>
      </c>
      <c r="E108" s="1">
        <v>72.262</v>
      </c>
      <c r="G108" s="2">
        <f t="shared" si="17"/>
        <v>40</v>
      </c>
      <c r="H108" s="1">
        <v>142.09</v>
      </c>
      <c r="J108" s="2">
        <f t="shared" si="18"/>
        <v>40</v>
      </c>
      <c r="K108" s="1">
        <v>283.902</v>
      </c>
      <c r="M108" s="2">
        <f t="shared" si="19"/>
        <v>40</v>
      </c>
      <c r="N108" s="1">
        <v>576.939</v>
      </c>
      <c r="P108" s="2">
        <f t="shared" si="20"/>
        <v>40</v>
      </c>
      <c r="Q108" s="1">
        <v>1135.266</v>
      </c>
      <c r="S108" s="2">
        <f t="shared" si="21"/>
        <v>40</v>
      </c>
      <c r="T108" s="1">
        <v>2271.583</v>
      </c>
      <c r="V108" s="2">
        <f t="shared" si="22"/>
        <v>40</v>
      </c>
      <c r="W108" s="1">
        <v>5209.856</v>
      </c>
    </row>
    <row r="109">
      <c r="A109" s="2">
        <f t="shared" si="15"/>
        <v>80</v>
      </c>
      <c r="B109" s="1">
        <v>104.453</v>
      </c>
      <c r="D109" s="2">
        <f t="shared" si="16"/>
        <v>80</v>
      </c>
      <c r="E109" s="1">
        <v>142.09</v>
      </c>
      <c r="G109" s="2">
        <f t="shared" si="17"/>
        <v>80</v>
      </c>
      <c r="H109" s="1">
        <v>283.572</v>
      </c>
      <c r="J109" s="2">
        <f t="shared" si="18"/>
        <v>80</v>
      </c>
      <c r="K109" s="1">
        <v>566.76</v>
      </c>
      <c r="M109" s="2">
        <f t="shared" si="19"/>
        <v>80</v>
      </c>
      <c r="N109" s="1">
        <v>1133.68</v>
      </c>
      <c r="P109" s="2">
        <f t="shared" si="20"/>
        <v>80</v>
      </c>
      <c r="Q109" s="1">
        <v>2266.892</v>
      </c>
      <c r="S109" s="2">
        <f t="shared" si="21"/>
        <v>80</v>
      </c>
      <c r="T109" s="1">
        <v>4533.88</v>
      </c>
      <c r="V109" s="2">
        <f t="shared" si="22"/>
        <v>80</v>
      </c>
      <c r="W109" s="1">
        <v>9067.135</v>
      </c>
    </row>
    <row r="110">
      <c r="A110" s="2">
        <f t="shared" si="15"/>
        <v>160</v>
      </c>
      <c r="B110" s="1">
        <v>199.081</v>
      </c>
      <c r="D110" s="2">
        <f t="shared" si="16"/>
        <v>160</v>
      </c>
      <c r="E110" s="1">
        <v>282.291</v>
      </c>
      <c r="G110" s="2">
        <f t="shared" si="17"/>
        <v>160</v>
      </c>
      <c r="H110" s="1">
        <v>566.714</v>
      </c>
      <c r="J110" s="2">
        <f t="shared" si="18"/>
        <v>160</v>
      </c>
      <c r="K110" s="1">
        <v>1133.17</v>
      </c>
      <c r="M110" s="2">
        <f t="shared" si="19"/>
        <v>160</v>
      </c>
      <c r="N110" s="1">
        <v>2265.799</v>
      </c>
      <c r="P110" s="2">
        <f t="shared" si="20"/>
        <v>160</v>
      </c>
      <c r="Q110" s="1">
        <v>4531.366</v>
      </c>
      <c r="S110" s="2">
        <f t="shared" si="21"/>
        <v>160</v>
      </c>
      <c r="T110" s="1">
        <v>9062.728</v>
      </c>
      <c r="V110" s="2">
        <f t="shared" si="22"/>
        <v>160</v>
      </c>
      <c r="W110" s="1">
        <v>18124.036</v>
      </c>
    </row>
    <row r="111">
      <c r="A111" s="2">
        <f t="shared" si="15"/>
        <v>320</v>
      </c>
      <c r="B111" s="1">
        <v>383.257</v>
      </c>
      <c r="D111" s="2">
        <f t="shared" si="16"/>
        <v>320</v>
      </c>
      <c r="G111" s="2">
        <f t="shared" si="17"/>
        <v>320</v>
      </c>
      <c r="J111" s="2">
        <f t="shared" si="18"/>
        <v>320</v>
      </c>
      <c r="M111" s="2">
        <f t="shared" si="19"/>
        <v>320</v>
      </c>
      <c r="P111" s="2">
        <f t="shared" si="20"/>
        <v>320</v>
      </c>
      <c r="S111" s="2">
        <f t="shared" si="21"/>
        <v>320</v>
      </c>
      <c r="V111" s="2">
        <f t="shared" si="22"/>
        <v>320</v>
      </c>
      <c r="W111" s="1">
        <v>36149.764</v>
      </c>
    </row>
    <row r="127">
      <c r="A127" s="1" t="s">
        <v>18</v>
      </c>
      <c r="B127" s="1" t="s">
        <v>27</v>
      </c>
      <c r="C127" s="1" t="s">
        <v>21</v>
      </c>
      <c r="D127" s="1" t="s">
        <v>28</v>
      </c>
      <c r="E127" s="1" t="s">
        <v>29</v>
      </c>
    </row>
    <row r="128">
      <c r="A128" s="1">
        <v>3.0</v>
      </c>
      <c r="B128" s="2">
        <v>0.14044354838709677</v>
      </c>
      <c r="C128" s="2">
        <v>1.1635612903225807</v>
      </c>
      <c r="D128" s="2">
        <f t="shared" ref="D128:D135" si="23">64*A128/1024/1024/(B128/10000000)</f>
        <v>13037.65612</v>
      </c>
      <c r="E128" s="2">
        <f t="shared" ref="E128:E135" si="24">2048*A128/1024/1024/(C128/1000000)</f>
        <v>5035.725276</v>
      </c>
    </row>
    <row r="129">
      <c r="A129" s="1">
        <v>6.0</v>
      </c>
      <c r="B129" s="2">
        <v>0.1386161290322581</v>
      </c>
      <c r="C129" s="2">
        <v>1.7152133333333333</v>
      </c>
      <c r="D129" s="2">
        <f t="shared" si="23"/>
        <v>26419.07115</v>
      </c>
      <c r="E129" s="2">
        <f t="shared" si="24"/>
        <v>6832.240499</v>
      </c>
    </row>
    <row r="130">
      <c r="A130" s="1">
        <v>12.0</v>
      </c>
      <c r="B130" s="1">
        <v>0.1349558333</v>
      </c>
      <c r="C130" s="2">
        <v>3.5318133333333335</v>
      </c>
      <c r="D130" s="2">
        <f t="shared" si="23"/>
        <v>54271.22764</v>
      </c>
      <c r="E130" s="2">
        <f t="shared" si="24"/>
        <v>6636.109496</v>
      </c>
      <c r="K130" s="1" t="s">
        <v>30</v>
      </c>
      <c r="L130" s="2">
        <f>POW(2,32)</f>
        <v>4294967296</v>
      </c>
      <c r="N130" s="11"/>
    </row>
    <row r="131">
      <c r="A131" s="1">
        <v>24.0</v>
      </c>
      <c r="B131" s="2">
        <v>0.1527046875</v>
      </c>
      <c r="C131" s="2">
        <v>6.98024</v>
      </c>
      <c r="D131" s="2">
        <f t="shared" si="23"/>
        <v>95926.57396</v>
      </c>
      <c r="E131" s="2">
        <f t="shared" si="24"/>
        <v>6715.385144</v>
      </c>
      <c r="K131" s="1" t="s">
        <v>31</v>
      </c>
      <c r="L131" s="2">
        <f>L130/2</f>
        <v>2147483648</v>
      </c>
    </row>
    <row r="132">
      <c r="A132" s="2">
        <f>A133/2</f>
        <v>48</v>
      </c>
      <c r="B132" s="2">
        <v>0.16081941964285715</v>
      </c>
      <c r="C132" s="2">
        <v>14.152050000000001</v>
      </c>
      <c r="D132" s="2">
        <f t="shared" si="23"/>
        <v>182172.4955</v>
      </c>
      <c r="E132" s="2">
        <f t="shared" si="24"/>
        <v>6624.481966</v>
      </c>
      <c r="L132" s="2">
        <f>L131/1024</f>
        <v>2097152</v>
      </c>
    </row>
    <row r="133">
      <c r="A133" s="1">
        <v>96.0</v>
      </c>
      <c r="B133" s="2">
        <v>0.32504765625</v>
      </c>
      <c r="C133" s="2">
        <v>28.130121428571428</v>
      </c>
      <c r="D133" s="2">
        <f t="shared" si="23"/>
        <v>180262.0289</v>
      </c>
      <c r="E133" s="2">
        <f t="shared" si="24"/>
        <v>6665.452919</v>
      </c>
      <c r="K133" s="1" t="s">
        <v>32</v>
      </c>
      <c r="L133" s="2">
        <f>3*L132/LOG(L132,2)</f>
        <v>299593.1429</v>
      </c>
      <c r="M133" s="2">
        <f>L132/8</f>
        <v>262144</v>
      </c>
    </row>
    <row r="134">
      <c r="A134" s="2">
        <f t="shared" ref="A134:A135" si="25">2*A133</f>
        <v>192</v>
      </c>
      <c r="B134" s="2">
        <v>0.649783203125</v>
      </c>
      <c r="C134" s="2">
        <v>56.592874999999985</v>
      </c>
      <c r="D134" s="2">
        <f t="shared" si="23"/>
        <v>180348.6139</v>
      </c>
      <c r="E134" s="2">
        <f t="shared" si="24"/>
        <v>6626.275834</v>
      </c>
    </row>
    <row r="135">
      <c r="A135" s="2">
        <f t="shared" si="25"/>
        <v>384</v>
      </c>
      <c r="B135" s="2">
        <v>1.2653650390625</v>
      </c>
      <c r="C135" s="2">
        <v>112.84428750000001</v>
      </c>
      <c r="D135" s="2">
        <f t="shared" si="23"/>
        <v>185223.2303</v>
      </c>
      <c r="E135" s="2">
        <f t="shared" si="24"/>
        <v>6646.326692</v>
      </c>
    </row>
    <row r="138">
      <c r="A138" s="1" t="s">
        <v>18</v>
      </c>
      <c r="B138" s="1" t="s">
        <v>33</v>
      </c>
      <c r="C138" s="1" t="s">
        <v>34</v>
      </c>
      <c r="D138" s="1" t="s">
        <v>35</v>
      </c>
      <c r="E138" s="1" t="s">
        <v>36</v>
      </c>
      <c r="F138" s="1" t="s">
        <v>37</v>
      </c>
    </row>
    <row r="139">
      <c r="A139" s="1">
        <v>1.0</v>
      </c>
      <c r="B139" s="1">
        <v>0.99</v>
      </c>
      <c r="C139" s="1">
        <v>0.77</v>
      </c>
      <c r="D139" s="2">
        <f>B139/C139</f>
        <v>1.285714286</v>
      </c>
      <c r="F139" s="2">
        <f t="shared" ref="F139:F140" si="26">1*A139/1024/(C139/1000/1000)</f>
        <v>1268.262987</v>
      </c>
    </row>
    <row r="140">
      <c r="A140" s="1">
        <v>3.0</v>
      </c>
      <c r="B140" s="2">
        <v>1.1635612903225807</v>
      </c>
      <c r="C140" s="1">
        <v>0.77</v>
      </c>
      <c r="D140" s="2">
        <v>1.2869916341327385</v>
      </c>
      <c r="E140" s="12">
        <v>5.195838</v>
      </c>
      <c r="F140" s="2">
        <f t="shared" si="26"/>
        <v>3804.788961</v>
      </c>
    </row>
    <row r="141">
      <c r="A141" s="1">
        <v>6.0</v>
      </c>
      <c r="B141" s="2">
        <v>1.7152133333333333</v>
      </c>
      <c r="C141" s="1">
        <f t="shared" ref="C141:C147" si="27">1*A141/1024/$F$141*1000*1000</f>
        <v>0.8576066667</v>
      </c>
      <c r="E141" s="12">
        <v>5.413544</v>
      </c>
      <c r="F141" s="2">
        <v>6832.240498752342</v>
      </c>
    </row>
    <row r="142">
      <c r="A142" s="1">
        <v>12.0</v>
      </c>
      <c r="B142" s="2">
        <v>3.5318133333333335</v>
      </c>
      <c r="C142" s="1">
        <f t="shared" si="27"/>
        <v>1.715213333</v>
      </c>
      <c r="E142" s="12">
        <v>5.848957</v>
      </c>
      <c r="F142" s="2">
        <f t="shared" ref="F142:F147" si="28">1*A142/1024/(C142/1000/1000)</f>
        <v>6832.240499</v>
      </c>
    </row>
    <row r="143">
      <c r="A143" s="1">
        <v>24.0</v>
      </c>
      <c r="B143" s="2">
        <v>6.98024</v>
      </c>
      <c r="C143" s="1">
        <f t="shared" si="27"/>
        <v>3.430426667</v>
      </c>
      <c r="E143" s="12">
        <v>6.719783</v>
      </c>
      <c r="F143" s="2">
        <f t="shared" si="28"/>
        <v>6832.240499</v>
      </c>
    </row>
    <row r="144">
      <c r="A144" s="2">
        <f>A145/2</f>
        <v>48</v>
      </c>
      <c r="B144" s="2">
        <v>14.152050000000001</v>
      </c>
      <c r="C144" s="1">
        <f t="shared" si="27"/>
        <v>6.860853333</v>
      </c>
      <c r="F144" s="2">
        <f t="shared" si="28"/>
        <v>6832.240499</v>
      </c>
    </row>
    <row r="145">
      <c r="A145" s="1">
        <v>96.0</v>
      </c>
      <c r="B145" s="2">
        <v>28.130121428571428</v>
      </c>
      <c r="C145" s="1">
        <f t="shared" si="27"/>
        <v>13.72170667</v>
      </c>
      <c r="F145" s="2">
        <f t="shared" si="28"/>
        <v>6832.240499</v>
      </c>
    </row>
    <row r="146">
      <c r="A146" s="2">
        <f t="shared" ref="A146:A147" si="29">2*A145</f>
        <v>192</v>
      </c>
      <c r="B146" s="2">
        <v>56.592874999999985</v>
      </c>
      <c r="C146" s="1">
        <f t="shared" si="27"/>
        <v>27.44341333</v>
      </c>
      <c r="F146" s="2">
        <f t="shared" si="28"/>
        <v>6832.240499</v>
      </c>
    </row>
    <row r="147">
      <c r="A147" s="2">
        <f t="shared" si="29"/>
        <v>384</v>
      </c>
      <c r="B147" s="2">
        <v>112.84428750000001</v>
      </c>
      <c r="C147" s="1">
        <f t="shared" si="27"/>
        <v>54.88682667</v>
      </c>
      <c r="F147" s="2">
        <f t="shared" si="28"/>
        <v>6832.240499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18.13"/>
  </cols>
  <sheetData>
    <row r="1">
      <c r="A1" s="13" t="s">
        <v>38</v>
      </c>
    </row>
    <row r="5">
      <c r="A5" s="1" t="s">
        <v>39</v>
      </c>
    </row>
    <row r="6">
      <c r="A6" s="4" t="s">
        <v>40</v>
      </c>
      <c r="B6" s="4" t="s">
        <v>41</v>
      </c>
    </row>
    <row r="7">
      <c r="A7" s="1" t="s">
        <v>42</v>
      </c>
      <c r="B7" s="1" t="s">
        <v>43</v>
      </c>
      <c r="F7" s="1" t="s">
        <v>42</v>
      </c>
      <c r="G7" s="1" t="s">
        <v>43</v>
      </c>
    </row>
    <row r="8">
      <c r="A8" s="1" t="s">
        <v>25</v>
      </c>
      <c r="B8" s="1" t="s">
        <v>44</v>
      </c>
      <c r="C8" s="1" t="s">
        <v>45</v>
      </c>
      <c r="F8" s="1" t="s">
        <v>25</v>
      </c>
      <c r="G8" s="1" t="s">
        <v>44</v>
      </c>
      <c r="H8" s="1" t="s">
        <v>22</v>
      </c>
      <c r="I8" s="1" t="s">
        <v>46</v>
      </c>
      <c r="J8" s="1" t="s">
        <v>23</v>
      </c>
      <c r="K8" s="1" t="s">
        <v>47</v>
      </c>
      <c r="L8" s="1" t="s">
        <v>45</v>
      </c>
    </row>
    <row r="9">
      <c r="A9" s="1">
        <v>1.0</v>
      </c>
      <c r="B9" s="1">
        <v>8.956</v>
      </c>
      <c r="C9" s="2">
        <f t="shared" ref="C9:C18" si="1">$E$15+A9*$E$14</f>
        <v>8.956</v>
      </c>
      <c r="F9" s="1">
        <v>1.0</v>
      </c>
      <c r="G9" s="1">
        <v>8.956</v>
      </c>
      <c r="I9" s="2">
        <f>average(H9:H18)</f>
        <v>0.1046160494</v>
      </c>
      <c r="J9" s="2">
        <f t="shared" ref="J9:J18" si="2">G9-$I$9*F9</f>
        <v>8.851383951</v>
      </c>
      <c r="K9" s="2">
        <f>average(J9:J18)</f>
        <v>8.811116173</v>
      </c>
      <c r="L9" s="2">
        <f t="shared" ref="L9:L18" si="3">K$9+I$9*F9</f>
        <v>8.915732222</v>
      </c>
    </row>
    <row r="10">
      <c r="A10" s="1">
        <v>10.0</v>
      </c>
      <c r="B10" s="1">
        <v>9.545</v>
      </c>
      <c r="C10" s="2">
        <f t="shared" si="1"/>
        <v>9.901505618</v>
      </c>
      <c r="F10" s="1">
        <v>10.0</v>
      </c>
      <c r="G10" s="1">
        <v>9.545</v>
      </c>
      <c r="H10" s="2">
        <f t="shared" ref="H10:H18" si="4">(G10-G9)/(F10-F9)</f>
        <v>0.06544444444</v>
      </c>
      <c r="J10" s="2">
        <f t="shared" si="2"/>
        <v>8.498839506</v>
      </c>
      <c r="L10" s="2">
        <f t="shared" si="3"/>
        <v>9.857276667</v>
      </c>
    </row>
    <row r="11">
      <c r="A11" s="1">
        <v>20.0</v>
      </c>
      <c r="B11" s="1">
        <v>10.803</v>
      </c>
      <c r="C11" s="2">
        <f t="shared" si="1"/>
        <v>10.95206742</v>
      </c>
      <c r="F11" s="1">
        <v>20.0</v>
      </c>
      <c r="G11" s="1">
        <v>10.803</v>
      </c>
      <c r="H11" s="2">
        <f t="shared" si="4"/>
        <v>0.1258</v>
      </c>
      <c r="J11" s="2">
        <f t="shared" si="2"/>
        <v>8.710679012</v>
      </c>
      <c r="L11" s="2">
        <f t="shared" si="3"/>
        <v>10.90343716</v>
      </c>
    </row>
    <row r="12">
      <c r="A12" s="2">
        <f t="shared" ref="A12:A18" si="5">A11+10</f>
        <v>30</v>
      </c>
      <c r="B12" s="1">
        <v>11.934</v>
      </c>
      <c r="C12" s="2">
        <f t="shared" si="1"/>
        <v>12.00262921</v>
      </c>
      <c r="F12" s="2">
        <f t="shared" ref="F12:F18" si="6">F11+10</f>
        <v>30</v>
      </c>
      <c r="G12" s="1">
        <v>11.934</v>
      </c>
      <c r="H12" s="2">
        <f t="shared" si="4"/>
        <v>0.1131</v>
      </c>
      <c r="J12" s="2">
        <f t="shared" si="2"/>
        <v>8.795518519</v>
      </c>
      <c r="L12" s="2">
        <f t="shared" si="3"/>
        <v>11.94959765</v>
      </c>
    </row>
    <row r="13">
      <c r="A13" s="2">
        <f t="shared" si="5"/>
        <v>40</v>
      </c>
      <c r="B13" s="1">
        <v>12.662</v>
      </c>
      <c r="C13" s="2">
        <f t="shared" si="1"/>
        <v>13.05319101</v>
      </c>
      <c r="F13" s="2">
        <f t="shared" si="6"/>
        <v>40</v>
      </c>
      <c r="G13" s="1">
        <v>12.662</v>
      </c>
      <c r="H13" s="2">
        <f t="shared" si="4"/>
        <v>0.0728</v>
      </c>
      <c r="J13" s="2">
        <f t="shared" si="2"/>
        <v>8.477358025</v>
      </c>
      <c r="L13" s="2">
        <f t="shared" si="3"/>
        <v>12.99575815</v>
      </c>
    </row>
    <row r="14">
      <c r="A14" s="2">
        <f t="shared" si="5"/>
        <v>50</v>
      </c>
      <c r="B14" s="1">
        <v>14.519</v>
      </c>
      <c r="C14" s="2">
        <f t="shared" si="1"/>
        <v>14.10375281</v>
      </c>
      <c r="D14" s="1" t="s">
        <v>22</v>
      </c>
      <c r="E14" s="2">
        <f>(B18-B9)/(A18-A9)</f>
        <v>0.1050561798</v>
      </c>
      <c r="F14" s="2">
        <f t="shared" si="6"/>
        <v>50</v>
      </c>
      <c r="G14" s="1">
        <v>14.519</v>
      </c>
      <c r="H14" s="2">
        <f t="shared" si="4"/>
        <v>0.1857</v>
      </c>
      <c r="J14" s="2">
        <f t="shared" si="2"/>
        <v>9.288197531</v>
      </c>
      <c r="L14" s="2">
        <f t="shared" si="3"/>
        <v>14.04191864</v>
      </c>
    </row>
    <row r="15">
      <c r="A15" s="2">
        <f t="shared" si="5"/>
        <v>60</v>
      </c>
      <c r="B15" s="1">
        <v>14.61</v>
      </c>
      <c r="C15" s="2">
        <f t="shared" si="1"/>
        <v>15.15431461</v>
      </c>
      <c r="D15" s="1" t="s">
        <v>23</v>
      </c>
      <c r="E15" s="2">
        <f>B9-E14</f>
        <v>8.85094382</v>
      </c>
      <c r="F15" s="2">
        <f t="shared" si="6"/>
        <v>60</v>
      </c>
      <c r="G15" s="1">
        <v>14.61</v>
      </c>
      <c r="H15" s="2">
        <f t="shared" si="4"/>
        <v>0.0091</v>
      </c>
      <c r="J15" s="2">
        <f t="shared" si="2"/>
        <v>8.333037037</v>
      </c>
      <c r="L15" s="2">
        <f t="shared" si="3"/>
        <v>15.08807914</v>
      </c>
    </row>
    <row r="16">
      <c r="A16" s="2">
        <f t="shared" si="5"/>
        <v>70</v>
      </c>
      <c r="B16" s="1">
        <v>16.188</v>
      </c>
      <c r="C16" s="2">
        <f t="shared" si="1"/>
        <v>16.2048764</v>
      </c>
      <c r="F16" s="2">
        <f t="shared" si="6"/>
        <v>70</v>
      </c>
      <c r="G16" s="1">
        <v>16.188</v>
      </c>
      <c r="H16" s="2">
        <f t="shared" si="4"/>
        <v>0.1578</v>
      </c>
      <c r="J16" s="2">
        <f t="shared" si="2"/>
        <v>8.864876543</v>
      </c>
      <c r="L16" s="2">
        <f t="shared" si="3"/>
        <v>16.13423963</v>
      </c>
    </row>
    <row r="17">
      <c r="A17" s="2">
        <f t="shared" si="5"/>
        <v>80</v>
      </c>
      <c r="B17" s="1">
        <v>17.77</v>
      </c>
      <c r="C17" s="2">
        <f t="shared" si="1"/>
        <v>17.2554382</v>
      </c>
      <c r="F17" s="2">
        <f t="shared" si="6"/>
        <v>80</v>
      </c>
      <c r="G17" s="1">
        <v>17.77</v>
      </c>
      <c r="H17" s="2">
        <f t="shared" si="4"/>
        <v>0.1582</v>
      </c>
      <c r="J17" s="2">
        <f t="shared" si="2"/>
        <v>9.400716049</v>
      </c>
      <c r="L17" s="2">
        <f t="shared" si="3"/>
        <v>17.18040012</v>
      </c>
    </row>
    <row r="18">
      <c r="A18" s="2">
        <f t="shared" si="5"/>
        <v>90</v>
      </c>
      <c r="B18" s="1">
        <v>18.306</v>
      </c>
      <c r="C18" s="2">
        <f t="shared" si="1"/>
        <v>18.306</v>
      </c>
      <c r="F18" s="2">
        <f t="shared" si="6"/>
        <v>90</v>
      </c>
      <c r="G18" s="1">
        <v>18.306</v>
      </c>
      <c r="H18" s="2">
        <f t="shared" si="4"/>
        <v>0.0536</v>
      </c>
      <c r="J18" s="2">
        <f t="shared" si="2"/>
        <v>8.890555556</v>
      </c>
      <c r="L18" s="2">
        <f t="shared" si="3"/>
        <v>18.22656062</v>
      </c>
    </row>
    <row r="20">
      <c r="D20" s="14" t="s">
        <v>48</v>
      </c>
    </row>
    <row r="21">
      <c r="D21" s="15">
        <v>0.10505617977528091</v>
      </c>
    </row>
    <row r="23">
      <c r="A23" s="1" t="s">
        <v>42</v>
      </c>
      <c r="B23" s="1" t="s">
        <v>49</v>
      </c>
    </row>
    <row r="24">
      <c r="A24" s="1" t="s">
        <v>25</v>
      </c>
      <c r="B24" s="1" t="s">
        <v>50</v>
      </c>
      <c r="C24" s="1" t="s">
        <v>51</v>
      </c>
      <c r="D24" s="1" t="s">
        <v>22</v>
      </c>
      <c r="F24" s="1" t="s">
        <v>42</v>
      </c>
      <c r="G24" s="1" t="s">
        <v>49</v>
      </c>
    </row>
    <row r="25">
      <c r="A25" s="1">
        <v>1.0</v>
      </c>
      <c r="B25" s="1">
        <v>8.899</v>
      </c>
      <c r="C25" s="2">
        <f t="shared" ref="C25:C34" si="7">$E$31+A25*$E$30</f>
        <v>8.899</v>
      </c>
      <c r="F25" s="1" t="s">
        <v>25</v>
      </c>
      <c r="G25" s="1" t="s">
        <v>50</v>
      </c>
      <c r="H25" s="1" t="s">
        <v>22</v>
      </c>
      <c r="I25" s="1" t="s">
        <v>52</v>
      </c>
      <c r="J25" s="1" t="s">
        <v>23</v>
      </c>
      <c r="K25" s="1" t="s">
        <v>53</v>
      </c>
      <c r="L25" s="1" t="s">
        <v>51</v>
      </c>
    </row>
    <row r="26">
      <c r="A26" s="1">
        <v>10.0</v>
      </c>
      <c r="B26" s="1">
        <v>10.645</v>
      </c>
      <c r="C26" s="2">
        <f t="shared" si="7"/>
        <v>9.998011236</v>
      </c>
      <c r="D26" s="2">
        <f t="shared" ref="D26:D34" si="8">(B26-$B$25)/(A26-$A$25)</f>
        <v>0.194</v>
      </c>
      <c r="F26" s="1">
        <v>1.0</v>
      </c>
      <c r="G26" s="1">
        <v>8.899</v>
      </c>
      <c r="I26" s="2">
        <f>average(H26:H35)</f>
        <v>0.1221701968</v>
      </c>
      <c r="J26" s="2">
        <f t="shared" ref="J26:J35" si="9">G26-$I$26*F26</f>
        <v>8.776829803</v>
      </c>
      <c r="K26" s="2">
        <f>average(J26:J35)</f>
        <v>8.527624123</v>
      </c>
      <c r="L26" s="2">
        <f t="shared" ref="L26:L35" si="10">$K$26+$I$26*F26</f>
        <v>8.64979432</v>
      </c>
    </row>
    <row r="27">
      <c r="A27" s="1">
        <v>20.0</v>
      </c>
      <c r="B27" s="1">
        <v>10.769</v>
      </c>
      <c r="C27" s="2">
        <f t="shared" si="7"/>
        <v>11.21913483</v>
      </c>
      <c r="D27" s="2">
        <f t="shared" si="8"/>
        <v>0.09842105263</v>
      </c>
      <c r="F27" s="1">
        <v>10.0</v>
      </c>
      <c r="G27" s="1">
        <v>10.645</v>
      </c>
      <c r="H27" s="2">
        <f t="shared" ref="H27:H35" si="11">(G27-$G$26)/(F27-$F$26)</f>
        <v>0.194</v>
      </c>
      <c r="J27" s="2">
        <f t="shared" si="9"/>
        <v>9.423298032</v>
      </c>
      <c r="L27" s="2">
        <f t="shared" si="10"/>
        <v>9.749326092</v>
      </c>
    </row>
    <row r="28">
      <c r="A28" s="2">
        <f t="shared" ref="A28:A34" si="12">A27+10</f>
        <v>30</v>
      </c>
      <c r="B28" s="1">
        <v>12.592</v>
      </c>
      <c r="C28" s="2">
        <f t="shared" si="7"/>
        <v>12.44025843</v>
      </c>
      <c r="D28" s="2">
        <f t="shared" si="8"/>
        <v>0.1273448276</v>
      </c>
      <c r="F28" s="1">
        <v>20.0</v>
      </c>
      <c r="G28" s="1">
        <v>10.769</v>
      </c>
      <c r="H28" s="2">
        <f t="shared" si="11"/>
        <v>0.09842105263</v>
      </c>
      <c r="J28" s="2">
        <f t="shared" si="9"/>
        <v>8.325596064</v>
      </c>
      <c r="L28" s="2">
        <f t="shared" si="10"/>
        <v>10.97102806</v>
      </c>
    </row>
    <row r="29">
      <c r="A29" s="2">
        <f t="shared" si="12"/>
        <v>40</v>
      </c>
      <c r="B29" s="1">
        <v>12.746</v>
      </c>
      <c r="C29" s="2">
        <f t="shared" si="7"/>
        <v>13.66138202</v>
      </c>
      <c r="D29" s="2">
        <f t="shared" si="8"/>
        <v>0.09864102564</v>
      </c>
      <c r="F29" s="2">
        <f t="shared" ref="F29:F35" si="13">F28+10</f>
        <v>30</v>
      </c>
      <c r="G29" s="1">
        <v>12.592</v>
      </c>
      <c r="H29" s="2">
        <f t="shared" si="11"/>
        <v>0.1273448276</v>
      </c>
      <c r="J29" s="2">
        <f t="shared" si="9"/>
        <v>8.926894095</v>
      </c>
      <c r="L29" s="2">
        <f t="shared" si="10"/>
        <v>12.19273003</v>
      </c>
    </row>
    <row r="30">
      <c r="A30" s="2">
        <f t="shared" si="12"/>
        <v>50</v>
      </c>
      <c r="B30" s="1">
        <v>14.445</v>
      </c>
      <c r="C30" s="2">
        <f t="shared" si="7"/>
        <v>14.88250562</v>
      </c>
      <c r="D30" s="2">
        <f t="shared" si="8"/>
        <v>0.1131836735</v>
      </c>
      <c r="E30" s="2">
        <f>(B34-B25)/(A34-A25)</f>
        <v>0.1221123596</v>
      </c>
      <c r="F30" s="2">
        <f t="shared" si="13"/>
        <v>40</v>
      </c>
      <c r="G30" s="1">
        <v>12.746</v>
      </c>
      <c r="H30" s="2">
        <f t="shared" si="11"/>
        <v>0.09864102564</v>
      </c>
      <c r="J30" s="2">
        <f t="shared" si="9"/>
        <v>7.859192127</v>
      </c>
      <c r="L30" s="2">
        <f t="shared" si="10"/>
        <v>13.414432</v>
      </c>
    </row>
    <row r="31">
      <c r="A31" s="2">
        <f t="shared" si="12"/>
        <v>60</v>
      </c>
      <c r="B31" s="1">
        <v>16.12</v>
      </c>
      <c r="C31" s="2">
        <f t="shared" si="7"/>
        <v>16.10362921</v>
      </c>
      <c r="D31" s="2">
        <f t="shared" si="8"/>
        <v>0.1223898305</v>
      </c>
      <c r="E31" s="2">
        <f>B25-E30</f>
        <v>8.77688764</v>
      </c>
      <c r="F31" s="2">
        <f t="shared" si="13"/>
        <v>50</v>
      </c>
      <c r="G31" s="1">
        <v>14.445</v>
      </c>
      <c r="H31" s="2">
        <f t="shared" si="11"/>
        <v>0.1131836735</v>
      </c>
      <c r="J31" s="2">
        <f t="shared" si="9"/>
        <v>8.336490159</v>
      </c>
      <c r="L31" s="2">
        <f t="shared" si="10"/>
        <v>14.63613396</v>
      </c>
    </row>
    <row r="32">
      <c r="A32" s="2">
        <f t="shared" si="12"/>
        <v>70</v>
      </c>
      <c r="B32" s="1">
        <v>16.197</v>
      </c>
      <c r="C32" s="2">
        <f t="shared" si="7"/>
        <v>17.32475281</v>
      </c>
      <c r="D32" s="2">
        <f t="shared" si="8"/>
        <v>0.1057681159</v>
      </c>
      <c r="F32" s="2">
        <f t="shared" si="13"/>
        <v>60</v>
      </c>
      <c r="G32" s="1">
        <v>16.12</v>
      </c>
      <c r="H32" s="2">
        <f t="shared" si="11"/>
        <v>0.1223898305</v>
      </c>
      <c r="J32" s="2">
        <f t="shared" si="9"/>
        <v>8.789788191</v>
      </c>
      <c r="L32" s="2">
        <f t="shared" si="10"/>
        <v>15.85783593</v>
      </c>
    </row>
    <row r="33">
      <c r="A33" s="2">
        <f t="shared" si="12"/>
        <v>80</v>
      </c>
      <c r="B33" s="1">
        <v>18.195</v>
      </c>
      <c r="C33" s="2">
        <f t="shared" si="7"/>
        <v>18.5458764</v>
      </c>
      <c r="D33" s="2">
        <f t="shared" si="8"/>
        <v>0.1176708861</v>
      </c>
      <c r="F33" s="2">
        <f t="shared" si="13"/>
        <v>70</v>
      </c>
      <c r="G33" s="1">
        <v>16.197</v>
      </c>
      <c r="H33" s="2">
        <f t="shared" si="11"/>
        <v>0.1057681159</v>
      </c>
      <c r="J33" s="2">
        <f t="shared" si="9"/>
        <v>7.645086222</v>
      </c>
      <c r="L33" s="2">
        <f t="shared" si="10"/>
        <v>17.0795379</v>
      </c>
    </row>
    <row r="34">
      <c r="A34" s="2">
        <f t="shared" si="12"/>
        <v>90</v>
      </c>
      <c r="B34" s="1">
        <v>19.767</v>
      </c>
      <c r="C34" s="2">
        <f t="shared" si="7"/>
        <v>19.767</v>
      </c>
      <c r="D34" s="2">
        <f t="shared" si="8"/>
        <v>0.1221123596</v>
      </c>
      <c r="F34" s="2">
        <f t="shared" si="13"/>
        <v>80</v>
      </c>
      <c r="G34" s="1">
        <v>18.195</v>
      </c>
      <c r="H34" s="2">
        <f t="shared" si="11"/>
        <v>0.1176708861</v>
      </c>
      <c r="J34" s="2">
        <f t="shared" si="9"/>
        <v>8.421384254</v>
      </c>
      <c r="L34" s="2">
        <f t="shared" si="10"/>
        <v>18.30123987</v>
      </c>
    </row>
    <row r="35">
      <c r="F35" s="2">
        <f t="shared" si="13"/>
        <v>90</v>
      </c>
      <c r="G35" s="1">
        <v>19.767</v>
      </c>
      <c r="H35" s="2">
        <f t="shared" si="11"/>
        <v>0.1221123596</v>
      </c>
      <c r="J35" s="2">
        <f t="shared" si="9"/>
        <v>8.771682286</v>
      </c>
      <c r="L35" s="2">
        <f t="shared" si="10"/>
        <v>19.52294184</v>
      </c>
    </row>
    <row r="37">
      <c r="A37" s="1" t="s">
        <v>42</v>
      </c>
      <c r="B37" s="1" t="s">
        <v>54</v>
      </c>
    </row>
    <row r="38">
      <c r="A38" s="1" t="s">
        <v>25</v>
      </c>
      <c r="B38" s="1" t="s">
        <v>55</v>
      </c>
      <c r="C38" s="1" t="s">
        <v>22</v>
      </c>
      <c r="D38" s="1" t="s">
        <v>52</v>
      </c>
      <c r="E38" s="1" t="s">
        <v>23</v>
      </c>
      <c r="F38" s="1" t="s">
        <v>47</v>
      </c>
      <c r="G38" s="1" t="s">
        <v>56</v>
      </c>
      <c r="H38" s="1" t="s">
        <v>57</v>
      </c>
      <c r="I38" s="1" t="s">
        <v>58</v>
      </c>
    </row>
    <row r="39">
      <c r="A39" s="1">
        <v>1.0</v>
      </c>
      <c r="B39" s="1">
        <v>8.942</v>
      </c>
      <c r="D39" s="2">
        <f>AVERAGE(C39:C48)</f>
        <v>0.1071480422</v>
      </c>
      <c r="E39" s="2">
        <f t="shared" ref="E39:E48" si="14">B39-D$39*A39</f>
        <v>8.834851958</v>
      </c>
      <c r="F39" s="2">
        <f>AVERAGE(E39:E48)</f>
        <v>9.491423296</v>
      </c>
      <c r="G39" s="2">
        <f>(B48-B39)/(A48-A39)</f>
        <v>0.1248202247</v>
      </c>
      <c r="H39" s="2">
        <f>B39-G39</f>
        <v>8.817179775</v>
      </c>
      <c r="I39" s="2">
        <f t="shared" ref="I39:I48" si="15">H$39+G$39*A39</f>
        <v>8.942</v>
      </c>
    </row>
    <row r="40">
      <c r="A40" s="1">
        <v>10.0</v>
      </c>
      <c r="B40" s="1">
        <v>8.94</v>
      </c>
      <c r="C40" s="2">
        <f t="shared" ref="C40:C48" si="16">(B40-B$39)/(A40-A$39)</f>
        <v>-0.0002222222222</v>
      </c>
      <c r="E40" s="2">
        <f t="shared" si="14"/>
        <v>7.868519578</v>
      </c>
      <c r="I40" s="2">
        <f t="shared" si="15"/>
        <v>10.06538202</v>
      </c>
    </row>
    <row r="41">
      <c r="A41" s="1">
        <v>20.0</v>
      </c>
      <c r="B41" s="1">
        <v>10.684</v>
      </c>
      <c r="C41" s="2">
        <f t="shared" si="16"/>
        <v>0.09168421053</v>
      </c>
      <c r="E41" s="2">
        <f t="shared" si="14"/>
        <v>8.541039156</v>
      </c>
      <c r="I41" s="2">
        <f t="shared" si="15"/>
        <v>11.31358427</v>
      </c>
    </row>
    <row r="42">
      <c r="A42" s="2">
        <f t="shared" ref="A42:A48" si="17">A41+10</f>
        <v>30</v>
      </c>
      <c r="B42" s="1">
        <v>12.65</v>
      </c>
      <c r="C42" s="2">
        <f t="shared" si="16"/>
        <v>0.127862069</v>
      </c>
      <c r="E42" s="2">
        <f t="shared" si="14"/>
        <v>9.435558734</v>
      </c>
      <c r="I42" s="2">
        <f t="shared" si="15"/>
        <v>12.56178652</v>
      </c>
    </row>
    <row r="43">
      <c r="A43" s="2">
        <f t="shared" si="17"/>
        <v>40</v>
      </c>
      <c r="B43" s="1">
        <v>13.275</v>
      </c>
      <c r="C43" s="2">
        <f t="shared" si="16"/>
        <v>0.1111025641</v>
      </c>
      <c r="E43" s="2">
        <f t="shared" si="14"/>
        <v>8.989078312</v>
      </c>
      <c r="I43" s="2">
        <f t="shared" si="15"/>
        <v>13.80998876</v>
      </c>
    </row>
    <row r="44">
      <c r="A44" s="2">
        <f t="shared" si="17"/>
        <v>50</v>
      </c>
      <c r="B44" s="1">
        <v>14.745</v>
      </c>
      <c r="C44" s="2">
        <f t="shared" si="16"/>
        <v>0.1184285714</v>
      </c>
      <c r="E44" s="2">
        <f t="shared" si="14"/>
        <v>9.38759789</v>
      </c>
      <c r="I44" s="2">
        <f t="shared" si="15"/>
        <v>15.05819101</v>
      </c>
    </row>
    <row r="45">
      <c r="A45" s="2">
        <f t="shared" si="17"/>
        <v>60</v>
      </c>
      <c r="B45" s="1">
        <v>16.071</v>
      </c>
      <c r="C45" s="2">
        <f t="shared" si="16"/>
        <v>0.1208305085</v>
      </c>
      <c r="E45" s="2">
        <f t="shared" si="14"/>
        <v>9.642117468</v>
      </c>
      <c r="I45" s="2">
        <f t="shared" si="15"/>
        <v>16.30639326</v>
      </c>
    </row>
    <row r="46">
      <c r="A46" s="2">
        <f t="shared" si="17"/>
        <v>70</v>
      </c>
      <c r="B46" s="1">
        <v>18.052</v>
      </c>
      <c r="C46" s="2">
        <f t="shared" si="16"/>
        <v>0.1320289855</v>
      </c>
      <c r="E46" s="2">
        <f t="shared" si="14"/>
        <v>10.55163705</v>
      </c>
      <c r="I46" s="2">
        <f t="shared" si="15"/>
        <v>17.55459551</v>
      </c>
    </row>
    <row r="47">
      <c r="A47" s="2">
        <f t="shared" si="17"/>
        <v>80</v>
      </c>
      <c r="B47" s="1">
        <v>19.828</v>
      </c>
      <c r="C47" s="2">
        <f t="shared" si="16"/>
        <v>0.1377974684</v>
      </c>
      <c r="E47" s="2">
        <f t="shared" si="14"/>
        <v>11.25615662</v>
      </c>
      <c r="I47" s="2">
        <f t="shared" si="15"/>
        <v>18.80279775</v>
      </c>
    </row>
    <row r="48">
      <c r="A48" s="2">
        <f t="shared" si="17"/>
        <v>90</v>
      </c>
      <c r="B48" s="1">
        <v>20.051</v>
      </c>
      <c r="C48" s="2">
        <f t="shared" si="16"/>
        <v>0.1248202247</v>
      </c>
      <c r="E48" s="2">
        <f t="shared" si="14"/>
        <v>10.4076762</v>
      </c>
      <c r="I48" s="2">
        <f t="shared" si="15"/>
        <v>20.051</v>
      </c>
    </row>
    <row r="52">
      <c r="A52" s="13" t="s">
        <v>59</v>
      </c>
    </row>
    <row r="55">
      <c r="A55" s="1" t="s">
        <v>2</v>
      </c>
      <c r="B55" s="1">
        <v>100000.0</v>
      </c>
    </row>
    <row r="56">
      <c r="A56" s="1" t="s">
        <v>25</v>
      </c>
      <c r="B56" s="1">
        <v>100.0</v>
      </c>
    </row>
    <row r="57">
      <c r="A57" s="1" t="s">
        <v>24</v>
      </c>
      <c r="B57" s="1">
        <v>64.0</v>
      </c>
    </row>
    <row r="59">
      <c r="A59" s="8" t="s">
        <v>18</v>
      </c>
      <c r="B59" s="8" t="s">
        <v>9</v>
      </c>
      <c r="C59" s="8" t="s">
        <v>19</v>
      </c>
      <c r="D59" s="8" t="s">
        <v>20</v>
      </c>
      <c r="E59" s="8" t="s">
        <v>27</v>
      </c>
    </row>
    <row r="60">
      <c r="A60" s="8">
        <v>3.0</v>
      </c>
      <c r="B60" s="8">
        <v>24.183</v>
      </c>
      <c r="C60" s="8">
        <v>24.184</v>
      </c>
      <c r="D60" s="9">
        <f t="shared" ref="D60:D67" si="18">(C60-B60)/B60</f>
        <v>0.00004135136253</v>
      </c>
      <c r="E60" s="9">
        <f t="shared" ref="E60:E67" si="19">(B60-$K$9)/$B$56</f>
        <v>0.1537188383</v>
      </c>
    </row>
    <row r="61">
      <c r="A61" s="8">
        <v>6.0</v>
      </c>
      <c r="B61" s="8">
        <v>25.852</v>
      </c>
      <c r="C61" s="8">
        <v>26.09</v>
      </c>
      <c r="D61" s="9">
        <f t="shared" si="18"/>
        <v>0.009206250967</v>
      </c>
      <c r="E61" s="9">
        <f t="shared" si="19"/>
        <v>0.1704088383</v>
      </c>
    </row>
    <row r="62">
      <c r="A62" s="8">
        <v>12.0</v>
      </c>
      <c r="B62" s="8">
        <v>33.861</v>
      </c>
      <c r="C62" s="8">
        <v>35.679</v>
      </c>
      <c r="D62" s="9">
        <f t="shared" si="18"/>
        <v>0.05369008594</v>
      </c>
      <c r="E62" s="9">
        <f t="shared" si="19"/>
        <v>0.2504988383</v>
      </c>
    </row>
    <row r="63">
      <c r="A63" s="8">
        <v>24.0</v>
      </c>
      <c r="B63" s="8">
        <v>85.651</v>
      </c>
      <c r="C63" s="8">
        <v>86.068</v>
      </c>
      <c r="D63" s="9">
        <f t="shared" si="18"/>
        <v>0.004868594646</v>
      </c>
      <c r="E63" s="9">
        <f t="shared" si="19"/>
        <v>0.7683988383</v>
      </c>
    </row>
    <row r="64">
      <c r="A64" s="9">
        <f>A65/2</f>
        <v>48</v>
      </c>
      <c r="B64" s="8">
        <v>206.6</v>
      </c>
      <c r="C64" s="8">
        <v>206.831</v>
      </c>
      <c r="D64" s="9">
        <f t="shared" si="18"/>
        <v>0.001118102614</v>
      </c>
      <c r="E64" s="9">
        <f t="shared" si="19"/>
        <v>1.977888838</v>
      </c>
    </row>
    <row r="65">
      <c r="A65" s="8">
        <v>96.0</v>
      </c>
      <c r="B65" s="8">
        <v>597.387</v>
      </c>
      <c r="C65" s="8">
        <v>598.599</v>
      </c>
      <c r="D65" s="9">
        <f t="shared" si="18"/>
        <v>0.002028835579</v>
      </c>
      <c r="E65" s="9">
        <f t="shared" si="19"/>
        <v>5.885758838</v>
      </c>
    </row>
    <row r="66">
      <c r="A66" s="9">
        <f t="shared" ref="A66:A67" si="20">2*A65</f>
        <v>192</v>
      </c>
      <c r="B66" s="8">
        <v>1577.023</v>
      </c>
      <c r="C66" s="8">
        <v>1581.01</v>
      </c>
      <c r="D66" s="9">
        <f t="shared" si="18"/>
        <v>0.002528181263</v>
      </c>
      <c r="E66" s="9">
        <f t="shared" si="19"/>
        <v>15.68211884</v>
      </c>
      <c r="F66" s="2">
        <f>(E66-E60)/(A66-A60)</f>
        <v>0.08216084656</v>
      </c>
    </row>
    <row r="67">
      <c r="A67" s="9">
        <f t="shared" si="20"/>
        <v>384</v>
      </c>
      <c r="B67" s="8">
        <v>5389.736</v>
      </c>
      <c r="C67" s="9"/>
      <c r="D67" s="9">
        <f t="shared" si="18"/>
        <v>-1</v>
      </c>
      <c r="E67" s="9">
        <f t="shared" si="19"/>
        <v>53.80924884</v>
      </c>
      <c r="F67" s="2">
        <f>(E67-E60)/(A67-A60)</f>
        <v>0.1408281627</v>
      </c>
    </row>
    <row r="73">
      <c r="A73" s="9" t="s">
        <v>18</v>
      </c>
      <c r="B73" s="9" t="s">
        <v>21</v>
      </c>
    </row>
    <row r="74">
      <c r="A74" s="9">
        <v>3.0</v>
      </c>
      <c r="B74" s="9">
        <v>1.1259348275862069</v>
      </c>
    </row>
    <row r="75">
      <c r="A75" s="9">
        <v>6.0</v>
      </c>
      <c r="B75" s="9">
        <v>1.6860748275862067</v>
      </c>
    </row>
    <row r="76">
      <c r="A76" s="9">
        <v>12.0</v>
      </c>
      <c r="B76" s="9">
        <v>3.461324827586207</v>
      </c>
    </row>
    <row r="77">
      <c r="A77" s="9">
        <v>24.0</v>
      </c>
      <c r="B77" s="9">
        <v>7.003074827586207</v>
      </c>
    </row>
    <row r="78">
      <c r="A78" s="9">
        <v>48.0</v>
      </c>
      <c r="B78" s="9">
        <v>14.090224827586207</v>
      </c>
    </row>
    <row r="79">
      <c r="A79" s="9">
        <v>96.0</v>
      </c>
      <c r="B79" s="9">
        <v>28.35654482758621</v>
      </c>
    </row>
    <row r="80">
      <c r="A80" s="9">
        <v>192.0</v>
      </c>
      <c r="B80" s="9">
        <v>56.61526482758621</v>
      </c>
    </row>
    <row r="81">
      <c r="A81" s="9">
        <v>384.0</v>
      </c>
      <c r="B81" s="9">
        <v>113.31417482758621</v>
      </c>
    </row>
    <row r="84">
      <c r="A84" s="1" t="s">
        <v>2</v>
      </c>
      <c r="B84" s="1">
        <v>100000.0</v>
      </c>
      <c r="G84" s="1" t="s">
        <v>2</v>
      </c>
      <c r="H84" s="1">
        <v>100000.0</v>
      </c>
      <c r="J84" s="1" t="s">
        <v>2</v>
      </c>
      <c r="K84" s="1">
        <v>100000.0</v>
      </c>
    </row>
    <row r="85">
      <c r="A85" s="1" t="s">
        <v>25</v>
      </c>
      <c r="B85" s="1">
        <v>1000.0</v>
      </c>
      <c r="G85" s="1" t="s">
        <v>24</v>
      </c>
      <c r="H85" s="1">
        <v>64.0</v>
      </c>
      <c r="J85" s="1" t="s">
        <v>24</v>
      </c>
      <c r="K85" s="1">
        <v>64.0</v>
      </c>
    </row>
    <row r="86">
      <c r="A86" s="1" t="s">
        <v>24</v>
      </c>
      <c r="B86" s="1">
        <v>64.0</v>
      </c>
      <c r="G86" s="1" t="s">
        <v>18</v>
      </c>
      <c r="H86" s="1">
        <v>192.0</v>
      </c>
      <c r="J86" s="1" t="s">
        <v>18</v>
      </c>
      <c r="K86" s="1">
        <v>10.0</v>
      </c>
    </row>
    <row r="88">
      <c r="A88" s="1" t="s">
        <v>18</v>
      </c>
      <c r="B88" s="1" t="s">
        <v>9</v>
      </c>
      <c r="C88" s="1" t="s">
        <v>19</v>
      </c>
      <c r="D88" s="1" t="s">
        <v>20</v>
      </c>
      <c r="E88" s="1" t="s">
        <v>27</v>
      </c>
      <c r="G88" s="1" t="s">
        <v>25</v>
      </c>
      <c r="H88" s="1" t="s">
        <v>9</v>
      </c>
      <c r="J88" s="1" t="s">
        <v>25</v>
      </c>
      <c r="K88" s="1" t="s">
        <v>9</v>
      </c>
      <c r="L88" s="1" t="s">
        <v>60</v>
      </c>
    </row>
    <row r="89">
      <c r="A89" s="1">
        <v>3.0</v>
      </c>
      <c r="C89" s="1">
        <v>24.184</v>
      </c>
      <c r="D89" s="2" t="str">
        <f t="shared" ref="D89:D96" si="21">(C89-B89)/B89</f>
        <v>#DIV/0!</v>
      </c>
      <c r="E89" s="2">
        <f t="shared" ref="E89:E96" si="22">(B89-$K$9)/$B$85</f>
        <v>-0.008811116173</v>
      </c>
      <c r="G89" s="1">
        <v>10.0</v>
      </c>
      <c r="H89" s="1">
        <v>1593.224</v>
      </c>
      <c r="J89" s="1">
        <v>10.0</v>
      </c>
      <c r="K89" s="1">
        <v>27.832</v>
      </c>
      <c r="L89" s="2">
        <f>(K96-K92)/(J96-J92)</f>
        <v>0.1377908333</v>
      </c>
    </row>
    <row r="90">
      <c r="A90" s="1">
        <v>6.0</v>
      </c>
      <c r="C90" s="1">
        <v>26.09</v>
      </c>
      <c r="D90" s="2" t="str">
        <f t="shared" si="21"/>
        <v>#DIV/0!</v>
      </c>
      <c r="E90" s="2">
        <f t="shared" si="22"/>
        <v>-0.008811116173</v>
      </c>
      <c r="G90" s="2">
        <f t="shared" ref="G90:G97" si="23">G89*2</f>
        <v>20</v>
      </c>
      <c r="J90" s="2">
        <f t="shared" ref="J90:J96" si="24">J89*2</f>
        <v>20</v>
      </c>
      <c r="K90" s="1">
        <v>26.169</v>
      </c>
    </row>
    <row r="91">
      <c r="A91" s="1">
        <v>12.0</v>
      </c>
      <c r="C91" s="1">
        <v>35.679</v>
      </c>
      <c r="D91" s="2" t="str">
        <f t="shared" si="21"/>
        <v>#DIV/0!</v>
      </c>
      <c r="E91" s="2">
        <f t="shared" si="22"/>
        <v>-0.008811116173</v>
      </c>
      <c r="G91" s="2">
        <f t="shared" si="23"/>
        <v>40</v>
      </c>
      <c r="J91" s="2">
        <f t="shared" si="24"/>
        <v>40</v>
      </c>
      <c r="K91" s="1">
        <v>26.57</v>
      </c>
    </row>
    <row r="92">
      <c r="A92" s="1">
        <v>24.0</v>
      </c>
      <c r="C92" s="1">
        <v>86.068</v>
      </c>
      <c r="D92" s="2" t="str">
        <f t="shared" si="21"/>
        <v>#DIV/0!</v>
      </c>
      <c r="E92" s="2">
        <f t="shared" si="22"/>
        <v>-0.008811116173</v>
      </c>
      <c r="G92" s="2">
        <f t="shared" si="23"/>
        <v>80</v>
      </c>
      <c r="J92" s="2">
        <f t="shared" si="24"/>
        <v>80</v>
      </c>
      <c r="K92" s="1">
        <v>27.6</v>
      </c>
    </row>
    <row r="93">
      <c r="A93" s="2">
        <f>A94/2</f>
        <v>48</v>
      </c>
      <c r="C93" s="1">
        <v>206.831</v>
      </c>
      <c r="D93" s="2" t="str">
        <f t="shared" si="21"/>
        <v>#DIV/0!</v>
      </c>
      <c r="E93" s="2">
        <f t="shared" si="22"/>
        <v>-0.008811116173</v>
      </c>
      <c r="G93" s="2">
        <f t="shared" si="23"/>
        <v>160</v>
      </c>
      <c r="J93" s="2">
        <f t="shared" si="24"/>
        <v>160</v>
      </c>
      <c r="K93" s="1">
        <v>35.517</v>
      </c>
    </row>
    <row r="94">
      <c r="A94" s="1">
        <v>96.0</v>
      </c>
      <c r="C94" s="1">
        <v>598.599</v>
      </c>
      <c r="D94" s="2" t="str">
        <f t="shared" si="21"/>
        <v>#DIV/0!</v>
      </c>
      <c r="E94" s="2">
        <f t="shared" si="22"/>
        <v>-0.008811116173</v>
      </c>
      <c r="G94" s="2">
        <f t="shared" si="23"/>
        <v>320</v>
      </c>
      <c r="J94" s="2">
        <f t="shared" si="24"/>
        <v>320</v>
      </c>
      <c r="K94" s="1">
        <v>56.672</v>
      </c>
    </row>
    <row r="95">
      <c r="A95" s="2">
        <f t="shared" ref="A95:A96" si="25">2*A94</f>
        <v>192</v>
      </c>
      <c r="B95" s="1">
        <v>1586.199</v>
      </c>
      <c r="C95" s="1">
        <v>1581.01</v>
      </c>
      <c r="D95" s="2">
        <f t="shared" si="21"/>
        <v>-0.003271342373</v>
      </c>
      <c r="E95" s="2">
        <f t="shared" si="22"/>
        <v>1.577387884</v>
      </c>
      <c r="G95" s="2">
        <f t="shared" si="23"/>
        <v>640</v>
      </c>
      <c r="J95" s="2">
        <f t="shared" si="24"/>
        <v>640</v>
      </c>
      <c r="K95" s="1">
        <v>102.157</v>
      </c>
    </row>
    <row r="96">
      <c r="A96" s="2">
        <f t="shared" si="25"/>
        <v>384</v>
      </c>
      <c r="B96" s="1">
        <v>5033.35</v>
      </c>
      <c r="D96" s="2">
        <f t="shared" si="21"/>
        <v>-1</v>
      </c>
      <c r="E96" s="2">
        <f t="shared" si="22"/>
        <v>5.024538884</v>
      </c>
      <c r="G96" s="2">
        <f t="shared" si="23"/>
        <v>1280</v>
      </c>
      <c r="J96" s="2">
        <f t="shared" si="24"/>
        <v>1280</v>
      </c>
      <c r="K96" s="1">
        <v>192.949</v>
      </c>
    </row>
    <row r="97">
      <c r="G97" s="2">
        <f t="shared" si="23"/>
        <v>2560</v>
      </c>
    </row>
    <row r="102">
      <c r="A102" s="1" t="s">
        <v>2</v>
      </c>
      <c r="B102" s="1">
        <v>100000.0</v>
      </c>
      <c r="E102" s="1" t="s">
        <v>2</v>
      </c>
      <c r="F102" s="1">
        <v>100000.0</v>
      </c>
      <c r="I102" s="1" t="s">
        <v>2</v>
      </c>
      <c r="J102" s="1">
        <v>100000.0</v>
      </c>
      <c r="L102" s="1" t="s">
        <v>2</v>
      </c>
      <c r="M102" s="1">
        <v>100000.0</v>
      </c>
      <c r="O102" s="1" t="s">
        <v>2</v>
      </c>
      <c r="P102" s="1">
        <v>100000.0</v>
      </c>
      <c r="R102" s="1" t="s">
        <v>2</v>
      </c>
      <c r="S102" s="1">
        <v>100000.0</v>
      </c>
      <c r="U102" s="1" t="s">
        <v>2</v>
      </c>
      <c r="V102" s="1">
        <v>100000.0</v>
      </c>
      <c r="X102" s="1" t="s">
        <v>2</v>
      </c>
      <c r="Y102" s="1">
        <v>100000.0</v>
      </c>
    </row>
    <row r="103">
      <c r="A103" s="1" t="s">
        <v>24</v>
      </c>
      <c r="B103" s="1">
        <v>64.0</v>
      </c>
      <c r="E103" s="1" t="s">
        <v>24</v>
      </c>
      <c r="F103" s="1">
        <v>64.0</v>
      </c>
      <c r="I103" s="1" t="s">
        <v>24</v>
      </c>
      <c r="J103" s="1">
        <v>64.0</v>
      </c>
      <c r="L103" s="1" t="s">
        <v>24</v>
      </c>
      <c r="M103" s="1">
        <v>64.0</v>
      </c>
      <c r="O103" s="1" t="s">
        <v>24</v>
      </c>
      <c r="P103" s="1">
        <v>64.0</v>
      </c>
      <c r="R103" s="1" t="s">
        <v>24</v>
      </c>
      <c r="S103" s="1">
        <v>64.0</v>
      </c>
      <c r="U103" s="1" t="s">
        <v>24</v>
      </c>
      <c r="V103" s="1">
        <v>64.0</v>
      </c>
      <c r="X103" s="1" t="s">
        <v>24</v>
      </c>
      <c r="Y103" s="1">
        <v>64.0</v>
      </c>
    </row>
    <row r="104">
      <c r="A104" s="1" t="s">
        <v>18</v>
      </c>
      <c r="B104" s="1">
        <v>3.0</v>
      </c>
      <c r="E104" s="1" t="s">
        <v>18</v>
      </c>
      <c r="F104" s="1">
        <v>6.0</v>
      </c>
      <c r="I104" s="1" t="s">
        <v>18</v>
      </c>
      <c r="J104" s="1">
        <v>12.0</v>
      </c>
      <c r="L104" s="1" t="s">
        <v>18</v>
      </c>
      <c r="M104" s="1">
        <v>24.0</v>
      </c>
      <c r="O104" s="1" t="s">
        <v>18</v>
      </c>
      <c r="P104" s="1">
        <v>48.0</v>
      </c>
      <c r="R104" s="1" t="s">
        <v>18</v>
      </c>
      <c r="S104" s="1">
        <v>96.0</v>
      </c>
      <c r="U104" s="1" t="s">
        <v>18</v>
      </c>
      <c r="V104" s="1">
        <v>192.0</v>
      </c>
      <c r="X104" s="1" t="s">
        <v>18</v>
      </c>
      <c r="Y104" s="1">
        <f>2*192</f>
        <v>384</v>
      </c>
    </row>
    <row r="106">
      <c r="A106" s="1" t="s">
        <v>25</v>
      </c>
      <c r="B106" s="1" t="s">
        <v>9</v>
      </c>
      <c r="C106" s="10" t="s">
        <v>60</v>
      </c>
      <c r="E106" s="1" t="s">
        <v>25</v>
      </c>
      <c r="F106" s="1" t="s">
        <v>9</v>
      </c>
      <c r="G106" s="10" t="s">
        <v>60</v>
      </c>
      <c r="I106" s="1" t="s">
        <v>25</v>
      </c>
      <c r="J106" s="1" t="s">
        <v>9</v>
      </c>
      <c r="K106" s="10" t="s">
        <v>60</v>
      </c>
      <c r="L106" s="1" t="s">
        <v>25</v>
      </c>
      <c r="M106" s="1" t="s">
        <v>9</v>
      </c>
      <c r="N106" s="10" t="s">
        <v>60</v>
      </c>
      <c r="O106" s="1" t="s">
        <v>25</v>
      </c>
      <c r="P106" s="1" t="s">
        <v>9</v>
      </c>
      <c r="Q106" s="10" t="s">
        <v>60</v>
      </c>
      <c r="R106" s="1" t="s">
        <v>25</v>
      </c>
      <c r="S106" s="1" t="s">
        <v>9</v>
      </c>
      <c r="T106" s="10" t="s">
        <v>60</v>
      </c>
      <c r="U106" s="1" t="s">
        <v>25</v>
      </c>
      <c r="V106" s="1" t="s">
        <v>9</v>
      </c>
      <c r="W106" s="10" t="s">
        <v>60</v>
      </c>
      <c r="X106" s="1" t="s">
        <v>25</v>
      </c>
      <c r="Y106" s="1" t="s">
        <v>9</v>
      </c>
      <c r="Z106" s="10" t="s">
        <v>60</v>
      </c>
    </row>
    <row r="107">
      <c r="A107" s="1">
        <v>10.0</v>
      </c>
      <c r="B107" s="1">
        <v>14.19</v>
      </c>
      <c r="C107" s="11">
        <f>(B114-B109)/(A114-A109)</f>
        <v>0.1404435484</v>
      </c>
      <c r="E107" s="1">
        <v>10.0</v>
      </c>
      <c r="F107" s="1">
        <v>17.033</v>
      </c>
      <c r="G107" s="11">
        <f>(F114-F109)/(E114-E109)</f>
        <v>0.138616129</v>
      </c>
      <c r="I107" s="1">
        <v>10.0</v>
      </c>
      <c r="J107" s="1">
        <v>28.953</v>
      </c>
      <c r="K107" s="11">
        <f>(J114-J110)/(I114-I110)</f>
        <v>0.1349558333</v>
      </c>
      <c r="L107" s="1">
        <v>10.0</v>
      </c>
      <c r="M107" s="1">
        <v>85.78</v>
      </c>
      <c r="N107" s="11">
        <f>(M115-M113)/(L115-L113)</f>
        <v>0.1527046875</v>
      </c>
      <c r="O107" s="1">
        <v>10.0</v>
      </c>
      <c r="P107" s="1">
        <v>217.215</v>
      </c>
      <c r="Q107" s="11">
        <f>(P117-P114)/(O117-O114)</f>
        <v>0.1608194196</v>
      </c>
      <c r="R107" s="1">
        <v>10.0</v>
      </c>
      <c r="T107" s="2">
        <f>(S117-S115)/(R117-R115)</f>
        <v>0.3250476563</v>
      </c>
      <c r="U107" s="1">
        <v>10.0</v>
      </c>
      <c r="W107" s="2">
        <f>(V117-V115)/(U117-U115)</f>
        <v>0.6497832031</v>
      </c>
      <c r="X107" s="1">
        <v>10.0</v>
      </c>
      <c r="Z107" s="2">
        <f>(Y117-Y116)/(X117-X116)</f>
        <v>1.265365039</v>
      </c>
    </row>
    <row r="108">
      <c r="A108" s="2">
        <f t="shared" ref="A108:A114" si="26">A107*2</f>
        <v>20</v>
      </c>
      <c r="B108" s="1">
        <v>15.09</v>
      </c>
      <c r="E108" s="2">
        <f t="shared" ref="E108:E114" si="27">E107*2</f>
        <v>20</v>
      </c>
      <c r="F108" s="1">
        <v>18.424</v>
      </c>
      <c r="I108" s="2">
        <f t="shared" ref="I108:I114" si="28">I107*2</f>
        <v>20</v>
      </c>
      <c r="J108" s="1">
        <v>29.576</v>
      </c>
      <c r="L108" s="2">
        <f t="shared" ref="L108:L115" si="29">L107*2</f>
        <v>20</v>
      </c>
      <c r="M108" s="1">
        <v>86.066</v>
      </c>
      <c r="O108" s="2">
        <f t="shared" ref="O108:O120" si="30">O107*2</f>
        <v>20</v>
      </c>
      <c r="P108" s="1">
        <v>217.794</v>
      </c>
      <c r="R108" s="2">
        <f t="shared" ref="R108:R120" si="31">R107*2</f>
        <v>20</v>
      </c>
      <c r="U108" s="2">
        <f t="shared" ref="U108:U120" si="32">U107*2</f>
        <v>20</v>
      </c>
      <c r="X108" s="2">
        <f t="shared" ref="X108:X120" si="33">X107*2</f>
        <v>20</v>
      </c>
    </row>
    <row r="109">
      <c r="A109" s="2">
        <f t="shared" si="26"/>
        <v>40</v>
      </c>
      <c r="B109" s="1">
        <v>16.81</v>
      </c>
      <c r="E109" s="2">
        <f t="shared" si="27"/>
        <v>40</v>
      </c>
      <c r="F109" s="1">
        <v>19.135</v>
      </c>
      <c r="I109" s="2">
        <f t="shared" si="28"/>
        <v>40</v>
      </c>
      <c r="J109" s="1">
        <v>30.651</v>
      </c>
      <c r="L109" s="2">
        <f t="shared" si="29"/>
        <v>40</v>
      </c>
      <c r="M109" s="1">
        <v>84.555</v>
      </c>
      <c r="O109" s="2">
        <f t="shared" si="30"/>
        <v>40</v>
      </c>
      <c r="P109" s="1">
        <v>216.481</v>
      </c>
      <c r="R109" s="2">
        <f t="shared" si="31"/>
        <v>40</v>
      </c>
      <c r="U109" s="2">
        <f t="shared" si="32"/>
        <v>40</v>
      </c>
      <c r="X109" s="2">
        <f t="shared" si="33"/>
        <v>40</v>
      </c>
    </row>
    <row r="110">
      <c r="A110" s="2">
        <f t="shared" si="26"/>
        <v>80</v>
      </c>
      <c r="B110" s="1">
        <v>22.035</v>
      </c>
      <c r="E110" s="2">
        <f t="shared" si="27"/>
        <v>80</v>
      </c>
      <c r="F110" s="1">
        <v>23.537</v>
      </c>
      <c r="I110" s="2">
        <f t="shared" si="28"/>
        <v>80</v>
      </c>
      <c r="J110" s="1">
        <v>31.631</v>
      </c>
      <c r="L110" s="2">
        <f t="shared" si="29"/>
        <v>80</v>
      </c>
      <c r="M110" s="1">
        <v>85.456</v>
      </c>
      <c r="O110" s="2">
        <f t="shared" si="30"/>
        <v>80</v>
      </c>
      <c r="R110" s="2">
        <f t="shared" si="31"/>
        <v>80</v>
      </c>
      <c r="U110" s="2">
        <f t="shared" si="32"/>
        <v>80</v>
      </c>
      <c r="X110" s="2">
        <f t="shared" si="33"/>
        <v>80</v>
      </c>
    </row>
    <row r="111">
      <c r="A111" s="2">
        <f t="shared" si="26"/>
        <v>160</v>
      </c>
      <c r="B111" s="1">
        <v>33.774</v>
      </c>
      <c r="E111" s="2">
        <f t="shared" si="27"/>
        <v>160</v>
      </c>
      <c r="F111" s="1">
        <v>33.216</v>
      </c>
      <c r="I111" s="2">
        <f t="shared" si="28"/>
        <v>160</v>
      </c>
      <c r="J111" s="1">
        <v>42.244</v>
      </c>
      <c r="L111" s="2">
        <f t="shared" si="29"/>
        <v>160</v>
      </c>
      <c r="M111" s="1">
        <v>87.295</v>
      </c>
      <c r="O111" s="2">
        <f t="shared" si="30"/>
        <v>160</v>
      </c>
      <c r="R111" s="2">
        <f t="shared" si="31"/>
        <v>160</v>
      </c>
      <c r="U111" s="2">
        <f t="shared" si="32"/>
        <v>160</v>
      </c>
      <c r="X111" s="2">
        <f t="shared" si="33"/>
        <v>160</v>
      </c>
    </row>
    <row r="112">
      <c r="A112" s="2">
        <f t="shared" si="26"/>
        <v>320</v>
      </c>
      <c r="B112" s="1">
        <v>55.094</v>
      </c>
      <c r="E112" s="2">
        <f t="shared" si="27"/>
        <v>320</v>
      </c>
      <c r="F112" s="1">
        <v>55.032</v>
      </c>
      <c r="I112" s="2">
        <f t="shared" si="28"/>
        <v>320</v>
      </c>
      <c r="J112" s="1">
        <v>59.24</v>
      </c>
      <c r="L112" s="2">
        <f t="shared" si="29"/>
        <v>320</v>
      </c>
      <c r="M112" s="1">
        <v>88.614</v>
      </c>
      <c r="O112" s="2">
        <f t="shared" si="30"/>
        <v>320</v>
      </c>
      <c r="P112" s="1">
        <v>213.23</v>
      </c>
      <c r="R112" s="2">
        <f t="shared" si="31"/>
        <v>320</v>
      </c>
      <c r="U112" s="2">
        <f t="shared" si="32"/>
        <v>320</v>
      </c>
      <c r="X112" s="2">
        <f t="shared" si="33"/>
        <v>320</v>
      </c>
    </row>
    <row r="113">
      <c r="A113" s="2">
        <f t="shared" si="26"/>
        <v>640</v>
      </c>
      <c r="B113" s="1">
        <v>101.11</v>
      </c>
      <c r="E113" s="2">
        <f t="shared" si="27"/>
        <v>640</v>
      </c>
      <c r="F113" s="1">
        <v>102.076</v>
      </c>
      <c r="I113" s="2">
        <f t="shared" si="28"/>
        <v>640</v>
      </c>
      <c r="J113" s="1">
        <v>103.265</v>
      </c>
      <c r="L113" s="2">
        <f t="shared" si="29"/>
        <v>640</v>
      </c>
      <c r="M113" s="1">
        <v>120.403</v>
      </c>
      <c r="O113" s="2">
        <f t="shared" si="30"/>
        <v>640</v>
      </c>
      <c r="P113" s="1">
        <v>222.295</v>
      </c>
      <c r="R113" s="2">
        <f t="shared" si="31"/>
        <v>640</v>
      </c>
      <c r="S113" s="1">
        <v>582.788</v>
      </c>
      <c r="U113" s="2">
        <f t="shared" si="32"/>
        <v>640</v>
      </c>
      <c r="X113" s="2">
        <f t="shared" si="33"/>
        <v>640</v>
      </c>
    </row>
    <row r="114">
      <c r="A114" s="2">
        <f t="shared" si="26"/>
        <v>1280</v>
      </c>
      <c r="B114" s="1">
        <v>190.96</v>
      </c>
      <c r="E114" s="2">
        <f t="shared" si="27"/>
        <v>1280</v>
      </c>
      <c r="F114" s="1">
        <v>191.019</v>
      </c>
      <c r="I114" s="2">
        <f t="shared" si="28"/>
        <v>1280</v>
      </c>
      <c r="J114" s="1">
        <v>193.578</v>
      </c>
      <c r="L114" s="2">
        <f t="shared" si="29"/>
        <v>1280</v>
      </c>
      <c r="M114" s="1">
        <v>215.693</v>
      </c>
      <c r="O114" s="2">
        <f t="shared" si="30"/>
        <v>1280</v>
      </c>
      <c r="P114" s="1">
        <v>243.529</v>
      </c>
      <c r="R114" s="2">
        <f t="shared" si="31"/>
        <v>1280</v>
      </c>
      <c r="S114" s="1">
        <v>611.678</v>
      </c>
      <c r="U114" s="2">
        <f t="shared" si="32"/>
        <v>1280</v>
      </c>
      <c r="V114" s="1">
        <v>1582.753</v>
      </c>
      <c r="X114" s="2">
        <f t="shared" si="33"/>
        <v>1280</v>
      </c>
    </row>
    <row r="115">
      <c r="L115" s="2">
        <f t="shared" si="29"/>
        <v>2560</v>
      </c>
      <c r="M115" s="1">
        <v>413.596</v>
      </c>
      <c r="O115" s="2">
        <f t="shared" si="30"/>
        <v>2560</v>
      </c>
      <c r="P115" s="1">
        <v>440.668</v>
      </c>
      <c r="R115" s="2">
        <f t="shared" si="31"/>
        <v>2560</v>
      </c>
      <c r="S115" s="1">
        <v>837.395</v>
      </c>
      <c r="U115" s="2">
        <f t="shared" si="32"/>
        <v>2560</v>
      </c>
      <c r="V115" s="1">
        <v>1674.787</v>
      </c>
      <c r="X115" s="2">
        <f t="shared" si="33"/>
        <v>2560</v>
      </c>
      <c r="Y115" s="1">
        <v>5345.524</v>
      </c>
    </row>
    <row r="116">
      <c r="O116" s="2">
        <f t="shared" si="30"/>
        <v>5120</v>
      </c>
      <c r="P116" s="1">
        <v>851.688</v>
      </c>
      <c r="R116" s="2">
        <f t="shared" si="31"/>
        <v>5120</v>
      </c>
      <c r="S116" s="1">
        <v>1668.991</v>
      </c>
      <c r="U116" s="2">
        <f t="shared" si="32"/>
        <v>5120</v>
      </c>
      <c r="V116" s="1">
        <v>3338.232</v>
      </c>
      <c r="X116" s="2">
        <f t="shared" si="33"/>
        <v>5120</v>
      </c>
      <c r="Y116" s="1">
        <v>6610.225</v>
      </c>
    </row>
    <row r="117">
      <c r="O117" s="2">
        <f t="shared" si="30"/>
        <v>10240</v>
      </c>
      <c r="P117" s="1">
        <v>1684.471</v>
      </c>
      <c r="R117" s="2">
        <f t="shared" si="31"/>
        <v>10240</v>
      </c>
      <c r="S117" s="1">
        <v>3333.761</v>
      </c>
      <c r="U117" s="2">
        <f t="shared" si="32"/>
        <v>10240</v>
      </c>
      <c r="V117" s="1">
        <v>6665.122</v>
      </c>
      <c r="X117" s="2">
        <f t="shared" si="33"/>
        <v>10240</v>
      </c>
      <c r="Y117" s="1">
        <v>13088.894</v>
      </c>
    </row>
    <row r="118">
      <c r="O118" s="2">
        <f t="shared" si="30"/>
        <v>20480</v>
      </c>
      <c r="R118" s="2">
        <f t="shared" si="31"/>
        <v>20480</v>
      </c>
      <c r="U118" s="2">
        <f t="shared" si="32"/>
        <v>20480</v>
      </c>
      <c r="X118" s="2">
        <f t="shared" si="33"/>
        <v>20480</v>
      </c>
    </row>
    <row r="119">
      <c r="O119" s="2">
        <f t="shared" si="30"/>
        <v>40960</v>
      </c>
      <c r="R119" s="2">
        <f t="shared" si="31"/>
        <v>40960</v>
      </c>
      <c r="U119" s="2">
        <f t="shared" si="32"/>
        <v>40960</v>
      </c>
      <c r="X119" s="2">
        <f t="shared" si="33"/>
        <v>40960</v>
      </c>
    </row>
    <row r="120">
      <c r="A120" s="1" t="s">
        <v>18</v>
      </c>
      <c r="B120" s="1" t="s">
        <v>27</v>
      </c>
      <c r="C120" s="1" t="s">
        <v>61</v>
      </c>
      <c r="O120" s="2">
        <f t="shared" si="30"/>
        <v>81920</v>
      </c>
      <c r="R120" s="2">
        <f t="shared" si="31"/>
        <v>81920</v>
      </c>
      <c r="U120" s="2">
        <f t="shared" si="32"/>
        <v>81920</v>
      </c>
      <c r="X120" s="2">
        <f t="shared" si="33"/>
        <v>81920</v>
      </c>
    </row>
    <row r="121">
      <c r="A121" s="1">
        <v>3.0</v>
      </c>
      <c r="B121" s="2">
        <v>0.14044354838709677</v>
      </c>
      <c r="C121" s="2">
        <f t="shared" ref="C121:C128" si="34">A121*16/1024/1024/(B121/1000/1000)</f>
        <v>325.9414029</v>
      </c>
    </row>
    <row r="122">
      <c r="A122" s="1">
        <v>6.0</v>
      </c>
      <c r="B122" s="2">
        <v>0.1386161290322581</v>
      </c>
      <c r="C122" s="2">
        <f t="shared" si="34"/>
        <v>660.4767787</v>
      </c>
    </row>
    <row r="123">
      <c r="A123" s="1">
        <v>12.0</v>
      </c>
      <c r="B123" s="1">
        <v>0.1349558333</v>
      </c>
      <c r="C123" s="2">
        <f t="shared" si="34"/>
        <v>1356.780691</v>
      </c>
    </row>
    <row r="124">
      <c r="A124" s="1">
        <v>24.0</v>
      </c>
      <c r="B124" s="2">
        <v>0.1527046875</v>
      </c>
      <c r="C124" s="2">
        <f t="shared" si="34"/>
        <v>2398.164349</v>
      </c>
    </row>
    <row r="125">
      <c r="A125" s="2">
        <f>A126/2</f>
        <v>48</v>
      </c>
      <c r="B125" s="2">
        <v>0.16081941964285715</v>
      </c>
      <c r="C125" s="2">
        <f t="shared" si="34"/>
        <v>4554.312387</v>
      </c>
    </row>
    <row r="126">
      <c r="A126" s="1">
        <v>96.0</v>
      </c>
      <c r="B126" s="2">
        <v>0.32504765625</v>
      </c>
      <c r="C126" s="2">
        <f t="shared" si="34"/>
        <v>4506.550722</v>
      </c>
    </row>
    <row r="127">
      <c r="A127" s="2">
        <f t="shared" ref="A127:A128" si="35">2*A126</f>
        <v>192</v>
      </c>
      <c r="B127" s="2">
        <v>0.649783203125</v>
      </c>
      <c r="C127" s="2">
        <f t="shared" si="34"/>
        <v>4508.715347</v>
      </c>
    </row>
    <row r="128">
      <c r="A128" s="2">
        <f t="shared" si="35"/>
        <v>384</v>
      </c>
      <c r="B128" s="2">
        <v>1.2653650390625</v>
      </c>
      <c r="C128" s="2">
        <f t="shared" si="34"/>
        <v>4630.580757</v>
      </c>
    </row>
    <row r="138">
      <c r="A138" s="16" t="s">
        <v>62</v>
      </c>
    </row>
    <row r="143">
      <c r="A143" s="17" t="s">
        <v>63</v>
      </c>
      <c r="D143" s="18" t="s">
        <v>64</v>
      </c>
      <c r="F143" s="17" t="s">
        <v>65</v>
      </c>
    </row>
    <row r="144">
      <c r="A144" s="1" t="s">
        <v>66</v>
      </c>
      <c r="B144" s="1" t="s">
        <v>67</v>
      </c>
      <c r="C144" s="1" t="s">
        <v>68</v>
      </c>
      <c r="D144" s="1" t="s">
        <v>67</v>
      </c>
      <c r="E144" s="1" t="s">
        <v>68</v>
      </c>
      <c r="F144" s="1" t="s">
        <v>67</v>
      </c>
      <c r="G144" s="1" t="s">
        <v>68</v>
      </c>
    </row>
    <row r="145">
      <c r="A145" s="1">
        <v>1.0</v>
      </c>
      <c r="B145" s="1">
        <v>0.118</v>
      </c>
      <c r="C145" s="2">
        <f t="shared" ref="C145:C153" si="36">16/1024/1024/(B145/1000000)*A145</f>
        <v>129.3117717</v>
      </c>
      <c r="D145" s="1">
        <v>0.038</v>
      </c>
      <c r="E145" s="2">
        <f t="shared" ref="E145:E153" si="37">16/1024/1024/(D145/1000000)*A145</f>
        <v>401.5470806</v>
      </c>
      <c r="F145" s="1">
        <v>0.136</v>
      </c>
      <c r="G145" s="2">
        <f t="shared" ref="G145:G153" si="38">64/1024/1024/(F145/1000000)*A145</f>
        <v>448.7879136</v>
      </c>
    </row>
    <row r="146">
      <c r="A146" s="1">
        <v>3.0</v>
      </c>
      <c r="B146" s="1">
        <v>0.119</v>
      </c>
      <c r="C146" s="2">
        <f t="shared" si="36"/>
        <v>384.6753545</v>
      </c>
      <c r="D146" s="1">
        <v>0.0383</v>
      </c>
      <c r="E146" s="2">
        <f t="shared" si="37"/>
        <v>1195.20541</v>
      </c>
      <c r="F146" s="1">
        <v>0.137</v>
      </c>
      <c r="G146" s="2">
        <f t="shared" si="38"/>
        <v>1336.536268</v>
      </c>
    </row>
    <row r="147">
      <c r="A147" s="1">
        <v>6.0</v>
      </c>
      <c r="B147" s="1">
        <v>0.119</v>
      </c>
      <c r="C147" s="2">
        <f t="shared" si="36"/>
        <v>769.350709</v>
      </c>
      <c r="D147" s="1">
        <v>0.0385</v>
      </c>
      <c r="E147" s="2">
        <f t="shared" si="37"/>
        <v>2377.993101</v>
      </c>
      <c r="F147" s="1">
        <v>0.137</v>
      </c>
      <c r="G147" s="2">
        <f t="shared" si="38"/>
        <v>2673.072536</v>
      </c>
    </row>
    <row r="148">
      <c r="A148" s="1">
        <v>12.0</v>
      </c>
      <c r="B148" s="1">
        <v>0.119</v>
      </c>
      <c r="C148" s="2">
        <f t="shared" si="36"/>
        <v>1538.701418</v>
      </c>
      <c r="D148" s="1">
        <v>0.0389</v>
      </c>
      <c r="E148" s="2">
        <f t="shared" si="37"/>
        <v>4707.081459</v>
      </c>
      <c r="F148" s="1">
        <v>0.137</v>
      </c>
      <c r="G148" s="2">
        <f t="shared" si="38"/>
        <v>5346.145073</v>
      </c>
    </row>
    <row r="149">
      <c r="A149" s="1">
        <v>24.0</v>
      </c>
      <c r="B149" s="1">
        <v>0.119</v>
      </c>
      <c r="C149" s="2">
        <f t="shared" si="36"/>
        <v>3077.402836</v>
      </c>
      <c r="D149" s="1">
        <v>0.0387</v>
      </c>
      <c r="E149" s="2">
        <f t="shared" si="37"/>
        <v>9462.814922</v>
      </c>
      <c r="F149" s="1">
        <v>0.137</v>
      </c>
      <c r="G149" s="2">
        <f t="shared" si="38"/>
        <v>10692.29015</v>
      </c>
    </row>
    <row r="150">
      <c r="A150" s="2">
        <f>A151/2</f>
        <v>48</v>
      </c>
      <c r="B150" s="1">
        <v>0.119</v>
      </c>
      <c r="C150" s="2">
        <f t="shared" si="36"/>
        <v>6154.805672</v>
      </c>
      <c r="D150" s="1">
        <v>0.039</v>
      </c>
      <c r="E150" s="2">
        <f t="shared" si="37"/>
        <v>18780.04808</v>
      </c>
      <c r="F150" s="1">
        <v>0.1379</v>
      </c>
      <c r="G150" s="2">
        <f t="shared" si="38"/>
        <v>21245.0145</v>
      </c>
    </row>
    <row r="151">
      <c r="A151" s="1">
        <v>96.0</v>
      </c>
      <c r="B151" s="1">
        <v>0.128</v>
      </c>
      <c r="C151" s="2">
        <f t="shared" si="36"/>
        <v>11444.0918</v>
      </c>
      <c r="D151" s="1">
        <v>0.046</v>
      </c>
      <c r="E151" s="2">
        <f t="shared" si="37"/>
        <v>31844.42935</v>
      </c>
      <c r="F151" s="1">
        <v>0.1458</v>
      </c>
      <c r="G151" s="2">
        <f t="shared" si="38"/>
        <v>40187.7572</v>
      </c>
    </row>
    <row r="152">
      <c r="A152" s="2">
        <f t="shared" ref="A152:A153" si="39">2*A151</f>
        <v>192</v>
      </c>
      <c r="B152" s="1">
        <v>0.154</v>
      </c>
      <c r="C152" s="2">
        <f t="shared" si="36"/>
        <v>19023.94481</v>
      </c>
      <c r="D152" s="1">
        <v>0.096</v>
      </c>
      <c r="E152" s="2">
        <f t="shared" si="37"/>
        <v>30517.57813</v>
      </c>
      <c r="F152" s="1">
        <v>0.1826</v>
      </c>
      <c r="G152" s="2">
        <f t="shared" si="38"/>
        <v>64177.1632</v>
      </c>
    </row>
    <row r="153">
      <c r="A153" s="2">
        <f t="shared" si="39"/>
        <v>384</v>
      </c>
      <c r="B153" s="1">
        <v>0.293</v>
      </c>
      <c r="C153" s="2">
        <f t="shared" si="36"/>
        <v>19997.86689</v>
      </c>
      <c r="D153" s="1">
        <v>0.174</v>
      </c>
      <c r="E153" s="2">
        <f t="shared" si="37"/>
        <v>33674.56897</v>
      </c>
      <c r="F153" s="1">
        <v>0.335</v>
      </c>
      <c r="G153" s="2">
        <f t="shared" si="38"/>
        <v>69962.68657</v>
      </c>
    </row>
  </sheetData>
  <mergeCells count="6">
    <mergeCell ref="A1:N2"/>
    <mergeCell ref="A52:N53"/>
    <mergeCell ref="A138:O141"/>
    <mergeCell ref="A143:B143"/>
    <mergeCell ref="D143:E143"/>
    <mergeCell ref="F143:G1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4">
      <c r="A4" s="8" t="s">
        <v>18</v>
      </c>
      <c r="B4" s="8" t="s">
        <v>69</v>
      </c>
    </row>
    <row r="5">
      <c r="A5" s="8">
        <v>3.0</v>
      </c>
      <c r="B5" s="8">
        <v>0.226</v>
      </c>
    </row>
    <row r="6">
      <c r="A6" s="9">
        <f t="shared" ref="A6:A12" si="1">2*A5</f>
        <v>6</v>
      </c>
      <c r="B6" s="8">
        <v>0.235</v>
      </c>
    </row>
    <row r="7">
      <c r="A7" s="9">
        <f t="shared" si="1"/>
        <v>12</v>
      </c>
      <c r="B7" s="8">
        <v>0.238</v>
      </c>
    </row>
    <row r="8">
      <c r="A8" s="9">
        <f t="shared" si="1"/>
        <v>24</v>
      </c>
      <c r="B8" s="8">
        <v>0.238</v>
      </c>
    </row>
    <row r="9">
      <c r="A9" s="9">
        <f t="shared" si="1"/>
        <v>48</v>
      </c>
      <c r="B9" s="8">
        <v>0.234</v>
      </c>
    </row>
    <row r="10">
      <c r="A10" s="9">
        <f t="shared" si="1"/>
        <v>96</v>
      </c>
      <c r="B10" s="8">
        <v>0.249</v>
      </c>
      <c r="P10" s="1" t="s">
        <v>70</v>
      </c>
    </row>
    <row r="11">
      <c r="A11" s="9">
        <f t="shared" si="1"/>
        <v>192</v>
      </c>
      <c r="B11" s="8">
        <v>0.492</v>
      </c>
    </row>
    <row r="12">
      <c r="A12" s="9">
        <f t="shared" si="1"/>
        <v>384</v>
      </c>
      <c r="B12" s="8">
        <v>0.905</v>
      </c>
    </row>
    <row r="22">
      <c r="A22" s="19" t="s">
        <v>71</v>
      </c>
    </row>
    <row r="27">
      <c r="A27" s="20" t="s">
        <v>72</v>
      </c>
    </row>
    <row r="28">
      <c r="A28" s="1" t="s">
        <v>73</v>
      </c>
    </row>
    <row r="29">
      <c r="A29" s="1" t="s">
        <v>74</v>
      </c>
      <c r="B29" s="1" t="s">
        <v>75</v>
      </c>
    </row>
    <row r="30">
      <c r="A30" s="1" t="s">
        <v>76</v>
      </c>
      <c r="B30" s="1">
        <v>1.0</v>
      </c>
    </row>
    <row r="31">
      <c r="A31" s="1" t="s">
        <v>77</v>
      </c>
      <c r="B31" s="1" t="s">
        <v>78</v>
      </c>
      <c r="C31" s="1" t="s">
        <v>79</v>
      </c>
      <c r="G31" s="8" t="s">
        <v>77</v>
      </c>
      <c r="H31" s="8" t="s">
        <v>78</v>
      </c>
      <c r="I31" s="8" t="s">
        <v>79</v>
      </c>
    </row>
    <row r="32">
      <c r="A32" s="1">
        <v>1.0</v>
      </c>
      <c r="B32" s="1">
        <v>28.6</v>
      </c>
      <c r="C32" s="1">
        <v>7.331</v>
      </c>
      <c r="G32" s="8">
        <v>1.0</v>
      </c>
      <c r="H32" s="8">
        <v>28.5</v>
      </c>
      <c r="I32" s="8">
        <v>7.3</v>
      </c>
    </row>
    <row r="33">
      <c r="A33" s="1">
        <v>3.0</v>
      </c>
      <c r="B33" s="1">
        <v>87.1</v>
      </c>
      <c r="C33" s="1">
        <v>22.3</v>
      </c>
      <c r="G33" s="8">
        <v>3.0</v>
      </c>
      <c r="H33" s="8">
        <v>85.6</v>
      </c>
      <c r="I33" s="8">
        <v>21.9</v>
      </c>
    </row>
    <row r="34">
      <c r="A34" s="2">
        <f t="shared" ref="A34:A40" si="2">2*A33</f>
        <v>6</v>
      </c>
      <c r="B34" s="1">
        <v>167.0</v>
      </c>
      <c r="C34" s="1">
        <v>42.5</v>
      </c>
      <c r="G34" s="9">
        <f t="shared" ref="G34:G40" si="3">2*G33</f>
        <v>6</v>
      </c>
      <c r="H34" s="8">
        <v>169.0</v>
      </c>
      <c r="I34" s="8">
        <v>43.2</v>
      </c>
    </row>
    <row r="35">
      <c r="A35" s="2">
        <f t="shared" si="2"/>
        <v>12</v>
      </c>
      <c r="B35" s="1">
        <v>306.0</v>
      </c>
      <c r="C35" s="1">
        <v>78.4</v>
      </c>
      <c r="E35" s="18" t="s">
        <v>80</v>
      </c>
      <c r="G35" s="9">
        <f t="shared" si="3"/>
        <v>12</v>
      </c>
      <c r="H35" s="8">
        <v>307.0</v>
      </c>
      <c r="I35" s="8">
        <v>78.6</v>
      </c>
    </row>
    <row r="36">
      <c r="A36" s="2">
        <f t="shared" si="2"/>
        <v>24</v>
      </c>
      <c r="B36" s="1">
        <v>470.0</v>
      </c>
      <c r="C36" s="1">
        <v>120.0</v>
      </c>
      <c r="G36" s="9">
        <f t="shared" si="3"/>
        <v>24</v>
      </c>
      <c r="H36" s="8">
        <v>470.0</v>
      </c>
      <c r="I36" s="8">
        <v>120.0</v>
      </c>
    </row>
    <row r="37">
      <c r="A37" s="2">
        <f t="shared" si="2"/>
        <v>48</v>
      </c>
      <c r="B37" s="1">
        <v>522.0</v>
      </c>
      <c r="C37" s="1">
        <v>134.0</v>
      </c>
      <c r="G37" s="9">
        <f t="shared" si="3"/>
        <v>48</v>
      </c>
      <c r="H37" s="8">
        <v>525.0</v>
      </c>
      <c r="I37" s="8">
        <v>134.0</v>
      </c>
    </row>
    <row r="38">
      <c r="A38" s="2">
        <f t="shared" si="2"/>
        <v>96</v>
      </c>
      <c r="B38" s="1">
        <v>521.0</v>
      </c>
      <c r="C38" s="1">
        <v>133.0</v>
      </c>
      <c r="G38" s="9">
        <f t="shared" si="3"/>
        <v>96</v>
      </c>
      <c r="H38" s="8">
        <v>525.0</v>
      </c>
      <c r="I38" s="8">
        <v>134.0</v>
      </c>
    </row>
    <row r="39">
      <c r="A39" s="2">
        <f t="shared" si="2"/>
        <v>192</v>
      </c>
      <c r="B39" s="1">
        <v>521.0</v>
      </c>
      <c r="C39" s="1">
        <v>133.0</v>
      </c>
      <c r="G39" s="9">
        <f t="shared" si="3"/>
        <v>192</v>
      </c>
      <c r="H39" s="8">
        <v>521.0</v>
      </c>
      <c r="I39" s="8">
        <v>133.0</v>
      </c>
    </row>
    <row r="40">
      <c r="A40" s="2">
        <f t="shared" si="2"/>
        <v>384</v>
      </c>
      <c r="B40" s="1">
        <v>521.0</v>
      </c>
      <c r="C40" s="1">
        <v>133.0</v>
      </c>
      <c r="G40" s="9">
        <f t="shared" si="3"/>
        <v>384</v>
      </c>
      <c r="H40" s="8">
        <v>521.0</v>
      </c>
      <c r="I40" s="8">
        <v>134.0</v>
      </c>
    </row>
    <row r="42">
      <c r="A42" s="20" t="s">
        <v>81</v>
      </c>
      <c r="L42" s="21"/>
    </row>
    <row r="44">
      <c r="A44" s="1" t="s">
        <v>82</v>
      </c>
      <c r="B44" s="1" t="s">
        <v>78</v>
      </c>
      <c r="C44" s="1" t="s">
        <v>79</v>
      </c>
      <c r="G44" s="8" t="s">
        <v>82</v>
      </c>
      <c r="H44" s="8" t="s">
        <v>78</v>
      </c>
      <c r="I44" s="8" t="s">
        <v>79</v>
      </c>
    </row>
    <row r="45">
      <c r="A45" s="1">
        <v>1.0</v>
      </c>
      <c r="G45" s="8">
        <v>1.0</v>
      </c>
      <c r="H45" s="8">
        <v>28.4</v>
      </c>
      <c r="I45" s="8">
        <v>7.25</v>
      </c>
    </row>
    <row r="46">
      <c r="A46" s="1">
        <v>3.0</v>
      </c>
      <c r="G46" s="8">
        <v>3.0</v>
      </c>
      <c r="H46" s="8">
        <v>84.8</v>
      </c>
      <c r="I46" s="8">
        <v>21.7</v>
      </c>
    </row>
    <row r="47">
      <c r="A47" s="2">
        <f t="shared" ref="A47:A53" si="4">2*A46</f>
        <v>6</v>
      </c>
      <c r="E47" s="18" t="s">
        <v>80</v>
      </c>
      <c r="G47" s="9">
        <f t="shared" ref="G47:G53" si="5">2*G46</f>
        <v>6</v>
      </c>
      <c r="H47" s="8">
        <v>165.0</v>
      </c>
      <c r="I47" s="8">
        <v>42.3</v>
      </c>
    </row>
    <row r="48">
      <c r="A48" s="2">
        <f t="shared" si="4"/>
        <v>12</v>
      </c>
      <c r="G48" s="9">
        <f t="shared" si="5"/>
        <v>12</v>
      </c>
      <c r="H48" s="8">
        <v>306.0</v>
      </c>
      <c r="I48" s="8">
        <v>78.3</v>
      </c>
    </row>
    <row r="49">
      <c r="A49" s="2">
        <f t="shared" si="4"/>
        <v>24</v>
      </c>
      <c r="G49" s="9">
        <f t="shared" si="5"/>
        <v>24</v>
      </c>
      <c r="H49" s="8">
        <v>468.0</v>
      </c>
      <c r="I49" s="8">
        <v>120.0</v>
      </c>
    </row>
    <row r="50">
      <c r="A50" s="2">
        <f t="shared" si="4"/>
        <v>48</v>
      </c>
      <c r="G50" s="9">
        <f t="shared" si="5"/>
        <v>48</v>
      </c>
      <c r="H50" s="8">
        <v>524.0</v>
      </c>
      <c r="I50" s="8">
        <v>134.0</v>
      </c>
    </row>
    <row r="51">
      <c r="A51" s="2">
        <f t="shared" si="4"/>
        <v>96</v>
      </c>
      <c r="B51" s="1">
        <v>496.0</v>
      </c>
      <c r="C51" s="1">
        <v>127.0</v>
      </c>
      <c r="G51" s="9">
        <f t="shared" si="5"/>
        <v>96</v>
      </c>
      <c r="H51" s="8">
        <v>523.0</v>
      </c>
      <c r="I51" s="8">
        <v>134.0</v>
      </c>
    </row>
    <row r="52">
      <c r="A52" s="2">
        <f t="shared" si="4"/>
        <v>192</v>
      </c>
      <c r="B52" s="1">
        <v>495.0</v>
      </c>
      <c r="C52" s="1">
        <v>127.0</v>
      </c>
      <c r="G52" s="9">
        <f t="shared" si="5"/>
        <v>192</v>
      </c>
      <c r="H52" s="8">
        <v>504.0</v>
      </c>
      <c r="I52" s="8">
        <v>129.0</v>
      </c>
    </row>
    <row r="53">
      <c r="A53" s="2">
        <f t="shared" si="4"/>
        <v>384</v>
      </c>
      <c r="G53" s="9">
        <f t="shared" si="5"/>
        <v>384</v>
      </c>
      <c r="H53" s="8">
        <v>151.0</v>
      </c>
      <c r="I53" s="8">
        <v>38.6</v>
      </c>
      <c r="J53" s="2">
        <f>I53/I40</f>
        <v>0.2880597015</v>
      </c>
    </row>
  </sheetData>
  <mergeCells count="5">
    <mergeCell ref="A22:G24"/>
    <mergeCell ref="A27:G27"/>
    <mergeCell ref="E35:F37"/>
    <mergeCell ref="A42:G42"/>
    <mergeCell ref="E47:F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F7" s="1" t="s">
        <v>83</v>
      </c>
      <c r="H7" s="1" t="s">
        <v>84</v>
      </c>
    </row>
    <row r="8">
      <c r="A8" s="1" t="s">
        <v>85</v>
      </c>
      <c r="B8" s="1" t="s">
        <v>86</v>
      </c>
      <c r="D8" s="1" t="s">
        <v>84</v>
      </c>
      <c r="F8" s="2">
        <f>pow(2,15)</f>
        <v>32768</v>
      </c>
      <c r="G8" s="2">
        <f t="shared" ref="G8:G15" si="1">3*F8/LOG(F8,2)</f>
        <v>6553.6</v>
      </c>
      <c r="H8" s="2">
        <f t="shared" ref="H8:H15" si="2">G8*log(G8,2)/1024/1024</f>
        <v>0.07923794941</v>
      </c>
    </row>
    <row r="9">
      <c r="A9" s="1">
        <v>10.0</v>
      </c>
      <c r="B9" s="2">
        <f t="shared" ref="B9:B15" si="3">3*A9/LOG(A9,2)</f>
        <v>9.03089987</v>
      </c>
      <c r="C9" s="2">
        <f t="shared" ref="C9:C15" si="4">A9/B9</f>
        <v>1.107309365</v>
      </c>
      <c r="D9" s="2">
        <f t="shared" ref="D9:D15" si="5">B9*4/1024/1024</f>
        <v>0.00003445014904</v>
      </c>
      <c r="F9" s="2">
        <f>pow(2,20)</f>
        <v>1048576</v>
      </c>
      <c r="G9" s="2">
        <f t="shared" si="1"/>
        <v>157286.4</v>
      </c>
      <c r="H9" s="2">
        <f t="shared" si="2"/>
        <v>2.589455161</v>
      </c>
    </row>
    <row r="10">
      <c r="A10" s="1">
        <v>100.0</v>
      </c>
      <c r="B10" s="2">
        <f t="shared" si="3"/>
        <v>45.15449935</v>
      </c>
      <c r="C10" s="2">
        <f t="shared" si="4"/>
        <v>2.21461873</v>
      </c>
      <c r="D10" s="2">
        <f t="shared" si="5"/>
        <v>0.0001722507452</v>
      </c>
      <c r="F10" s="2">
        <f t="shared" ref="F10:F15" si="6">F9*2</f>
        <v>2097152</v>
      </c>
      <c r="G10" s="2">
        <f t="shared" si="1"/>
        <v>299593.1429</v>
      </c>
      <c r="H10" s="2">
        <f t="shared" si="2"/>
        <v>5.197898594</v>
      </c>
    </row>
    <row r="11">
      <c r="A11" s="1">
        <v>1000.0</v>
      </c>
      <c r="B11" s="2">
        <f t="shared" si="3"/>
        <v>301.0299957</v>
      </c>
      <c r="C11" s="2">
        <f t="shared" si="4"/>
        <v>3.321928095</v>
      </c>
      <c r="D11" s="2">
        <f t="shared" si="5"/>
        <v>0.001148338301</v>
      </c>
      <c r="F11" s="2">
        <f t="shared" si="6"/>
        <v>4194304</v>
      </c>
      <c r="G11" s="2">
        <f t="shared" si="1"/>
        <v>571950.5455</v>
      </c>
      <c r="H11" s="2">
        <f t="shared" si="2"/>
        <v>10.43210775</v>
      </c>
    </row>
    <row r="12">
      <c r="A12" s="1">
        <v>10000.0</v>
      </c>
      <c r="B12" s="2">
        <f t="shared" si="3"/>
        <v>2257.724967</v>
      </c>
      <c r="C12" s="2">
        <f t="shared" si="4"/>
        <v>4.42923746</v>
      </c>
      <c r="D12" s="2">
        <f t="shared" si="5"/>
        <v>0.00861253726</v>
      </c>
      <c r="F12" s="2">
        <f t="shared" si="6"/>
        <v>8388608</v>
      </c>
      <c r="G12" s="2">
        <f t="shared" si="1"/>
        <v>1094166.261</v>
      </c>
      <c r="H12" s="2">
        <f t="shared" si="2"/>
        <v>20.93363535</v>
      </c>
    </row>
    <row r="13">
      <c r="A13" s="1">
        <v>100000.0</v>
      </c>
      <c r="B13" s="2">
        <f t="shared" si="3"/>
        <v>18061.79974</v>
      </c>
      <c r="C13" s="2">
        <f t="shared" si="4"/>
        <v>5.536546825</v>
      </c>
      <c r="D13" s="2">
        <f t="shared" si="5"/>
        <v>0.06890029808</v>
      </c>
      <c r="F13" s="2">
        <f t="shared" si="6"/>
        <v>16777216</v>
      </c>
      <c r="G13" s="2">
        <f t="shared" si="1"/>
        <v>2097152</v>
      </c>
      <c r="H13" s="2">
        <f t="shared" si="2"/>
        <v>42</v>
      </c>
    </row>
    <row r="14">
      <c r="A14" s="1">
        <v>1000000.0</v>
      </c>
      <c r="B14" s="2">
        <f t="shared" si="3"/>
        <v>150514.9978</v>
      </c>
      <c r="C14" s="2">
        <f t="shared" si="4"/>
        <v>6.64385619</v>
      </c>
      <c r="D14" s="2">
        <f t="shared" si="5"/>
        <v>0.5741691507</v>
      </c>
      <c r="F14" s="2">
        <f t="shared" si="6"/>
        <v>33554432</v>
      </c>
      <c r="G14" s="2">
        <f t="shared" si="1"/>
        <v>4026531.84</v>
      </c>
      <c r="H14" s="2">
        <f t="shared" si="2"/>
        <v>84.25384823</v>
      </c>
    </row>
    <row r="15">
      <c r="A15" s="2">
        <f>A14*10</f>
        <v>10000000</v>
      </c>
      <c r="B15" s="2">
        <f t="shared" si="3"/>
        <v>1290128.553</v>
      </c>
      <c r="C15" s="2">
        <f t="shared" si="4"/>
        <v>7.751165555</v>
      </c>
      <c r="D15" s="2">
        <f t="shared" si="5"/>
        <v>4.921449863</v>
      </c>
      <c r="F15" s="2">
        <f t="shared" si="6"/>
        <v>67108864</v>
      </c>
      <c r="G15" s="2">
        <f t="shared" si="1"/>
        <v>7743330.462</v>
      </c>
      <c r="H15" s="2">
        <f t="shared" si="2"/>
        <v>168.993399</v>
      </c>
    </row>
    <row r="20">
      <c r="A20" s="1">
        <v>0.99</v>
      </c>
    </row>
    <row r="21">
      <c r="A21" s="2">
        <f t="shared" ref="A21:A28" si="7">0.99*A20</f>
        <v>0.9801</v>
      </c>
    </row>
    <row r="22">
      <c r="A22" s="2">
        <f t="shared" si="7"/>
        <v>0.970299</v>
      </c>
    </row>
    <row r="23">
      <c r="A23" s="2">
        <f t="shared" si="7"/>
        <v>0.96059601</v>
      </c>
      <c r="F23" s="2">
        <f>(12211245192129600000-347329023971876)/1755735282594000</f>
        <v>6954.86272</v>
      </c>
    </row>
    <row r="24">
      <c r="A24" s="2">
        <f t="shared" si="7"/>
        <v>0.9509900499</v>
      </c>
    </row>
    <row r="25">
      <c r="A25" s="2">
        <f t="shared" si="7"/>
        <v>0.9414801494</v>
      </c>
    </row>
    <row r="26">
      <c r="A26" s="2">
        <f t="shared" si="7"/>
        <v>0.9320653479</v>
      </c>
    </row>
    <row r="27">
      <c r="A27" s="2">
        <f t="shared" si="7"/>
        <v>0.9227446944</v>
      </c>
    </row>
    <row r="28">
      <c r="A28" s="2">
        <f t="shared" si="7"/>
        <v>0.9135172475</v>
      </c>
    </row>
    <row r="33">
      <c r="A33" s="17" t="s">
        <v>87</v>
      </c>
    </row>
    <row r="34">
      <c r="A34" s="1" t="s">
        <v>88</v>
      </c>
      <c r="B34" s="1">
        <v>1.0E7</v>
      </c>
      <c r="F34" s="1" t="s">
        <v>88</v>
      </c>
      <c r="G34" s="1">
        <v>1.0E7</v>
      </c>
      <c r="K34" s="1" t="s">
        <v>88</v>
      </c>
      <c r="L34" s="1">
        <v>1.0E7</v>
      </c>
    </row>
    <row r="35">
      <c r="A35" s="1" t="s">
        <v>89</v>
      </c>
      <c r="B35" s="1">
        <v>0.99</v>
      </c>
      <c r="F35" s="1" t="s">
        <v>89</v>
      </c>
      <c r="G35" s="1">
        <v>0.9</v>
      </c>
      <c r="K35" s="1" t="s">
        <v>89</v>
      </c>
      <c r="L35" s="1">
        <v>0.94</v>
      </c>
    </row>
    <row r="36">
      <c r="A36" s="1" t="s">
        <v>90</v>
      </c>
      <c r="B36" s="1">
        <v>1.010101E7</v>
      </c>
      <c r="F36" s="1" t="s">
        <v>90</v>
      </c>
      <c r="G36" s="1">
        <v>1.1111111E7</v>
      </c>
      <c r="K36" s="1" t="s">
        <v>90</v>
      </c>
      <c r="L36" s="1">
        <v>1.0638297E7</v>
      </c>
    </row>
    <row r="38">
      <c r="A38" s="1" t="s">
        <v>91</v>
      </c>
      <c r="B38" s="1" t="s">
        <v>92</v>
      </c>
      <c r="C38" s="1" t="s">
        <v>93</v>
      </c>
      <c r="D38" s="1" t="s">
        <v>94</v>
      </c>
      <c r="F38" s="1" t="s">
        <v>91</v>
      </c>
      <c r="G38" s="1" t="s">
        <v>92</v>
      </c>
      <c r="H38" s="1" t="s">
        <v>93</v>
      </c>
      <c r="I38" s="1" t="s">
        <v>94</v>
      </c>
      <c r="K38" s="1" t="s">
        <v>91</v>
      </c>
      <c r="L38" s="1" t="s">
        <v>92</v>
      </c>
      <c r="M38" s="1" t="s">
        <v>93</v>
      </c>
      <c r="N38" s="1" t="s">
        <v>94</v>
      </c>
    </row>
    <row r="39">
      <c r="A39" s="1">
        <v>1.0</v>
      </c>
      <c r="B39" s="1">
        <v>430043.0</v>
      </c>
      <c r="C39" s="2">
        <f>B34/B39</f>
        <v>23.2534886</v>
      </c>
      <c r="D39" s="1" t="s">
        <v>95</v>
      </c>
      <c r="F39" s="1">
        <v>1.0</v>
      </c>
      <c r="K39" s="1">
        <v>1.0</v>
      </c>
    </row>
    <row r="40">
      <c r="A40" s="1">
        <v>2.0</v>
      </c>
      <c r="B40" s="1">
        <v>860086.0</v>
      </c>
      <c r="C40" s="2">
        <f>B34/B40</f>
        <v>11.6267443</v>
      </c>
      <c r="D40" s="1" t="s">
        <v>95</v>
      </c>
      <c r="F40" s="1">
        <v>2.0</v>
      </c>
      <c r="K40" s="1">
        <v>2.0</v>
      </c>
    </row>
    <row r="41">
      <c r="A41" s="1">
        <v>4.0</v>
      </c>
      <c r="B41" s="1">
        <v>1720172.0</v>
      </c>
      <c r="C41" s="2">
        <f t="shared" ref="C41:C42" si="8">$B$34/B41</f>
        <v>5.813372151</v>
      </c>
      <c r="D41" s="1" t="s">
        <v>96</v>
      </c>
      <c r="F41" s="1">
        <v>4.0</v>
      </c>
      <c r="G41" s="1">
        <v>1720172.0</v>
      </c>
      <c r="I41" s="1">
        <v>3.61</v>
      </c>
      <c r="K41" s="1">
        <v>4.0</v>
      </c>
      <c r="L41" s="1">
        <v>1720172.0</v>
      </c>
      <c r="N41" s="1">
        <v>5.178</v>
      </c>
    </row>
    <row r="42">
      <c r="A42" s="1">
        <v>8.0</v>
      </c>
      <c r="B42" s="1">
        <v>3440343.0</v>
      </c>
      <c r="C42" s="2">
        <f t="shared" si="8"/>
        <v>2.90668692</v>
      </c>
      <c r="D42" s="1">
        <v>1.12</v>
      </c>
      <c r="F42" s="1">
        <v>8.0</v>
      </c>
      <c r="G42" s="1">
        <v>3440343.0</v>
      </c>
      <c r="I42" s="1">
        <v>0.75</v>
      </c>
      <c r="K42" s="1">
        <v>8.0</v>
      </c>
      <c r="L42" s="1">
        <v>3440343.0</v>
      </c>
      <c r="N42" s="1">
        <v>0.75</v>
      </c>
    </row>
    <row r="46">
      <c r="A46" s="1" t="s">
        <v>89</v>
      </c>
      <c r="B46" s="1">
        <v>0.94</v>
      </c>
      <c r="E46" s="1" t="s">
        <v>89</v>
      </c>
      <c r="F46" s="1">
        <v>0.94</v>
      </c>
    </row>
    <row r="47">
      <c r="A47" s="1" t="s">
        <v>97</v>
      </c>
      <c r="B47" s="1">
        <v>2.0</v>
      </c>
      <c r="E47" s="1" t="s">
        <v>97</v>
      </c>
      <c r="F47" s="1">
        <v>1.0</v>
      </c>
    </row>
    <row r="49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98</v>
      </c>
      <c r="F49" s="1" t="s">
        <v>99</v>
      </c>
      <c r="G49" s="1" t="s">
        <v>100</v>
      </c>
      <c r="H49" s="1" t="s">
        <v>101</v>
      </c>
    </row>
    <row r="50">
      <c r="A50" s="1">
        <v>10000.0</v>
      </c>
      <c r="B50" s="1">
        <v>0.008</v>
      </c>
      <c r="C50" s="1">
        <v>1506.0</v>
      </c>
      <c r="D50" s="2">
        <f t="shared" ref="D50:D51" si="9">A50/C50</f>
        <v>6.640106242</v>
      </c>
      <c r="E50" s="1">
        <v>10000.0</v>
      </c>
      <c r="F50" s="1">
        <v>5.43</v>
      </c>
      <c r="G50" s="1">
        <v>753.0</v>
      </c>
      <c r="H50" s="2">
        <f>E50/G50</f>
        <v>13.28021248</v>
      </c>
    </row>
    <row r="51">
      <c r="A51" s="1">
        <v>100000.0</v>
      </c>
      <c r="B51" s="1">
        <v>0.2</v>
      </c>
      <c r="C51" s="1">
        <v>12042.0</v>
      </c>
      <c r="D51" s="2">
        <f t="shared" si="9"/>
        <v>8.304268394</v>
      </c>
      <c r="E51" s="1">
        <v>100000.0</v>
      </c>
    </row>
  </sheetData>
  <mergeCells count="1">
    <mergeCell ref="A33:F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3">
      <c r="A3" s="9"/>
      <c r="B3" s="22" t="s">
        <v>102</v>
      </c>
      <c r="C3" s="23"/>
      <c r="D3" s="24" t="s">
        <v>103</v>
      </c>
      <c r="E3" s="23"/>
    </row>
    <row r="4">
      <c r="A4" s="9"/>
      <c r="D4" s="25" t="s">
        <v>104</v>
      </c>
      <c r="E4" s="23"/>
    </row>
    <row r="5">
      <c r="A5" s="9" t="s">
        <v>18</v>
      </c>
      <c r="B5" s="9" t="s">
        <v>34</v>
      </c>
      <c r="C5" s="8" t="s">
        <v>105</v>
      </c>
      <c r="D5" s="8" t="s">
        <v>105</v>
      </c>
      <c r="E5" s="8" t="s">
        <v>21</v>
      </c>
      <c r="G5" s="1" t="s">
        <v>68</v>
      </c>
    </row>
    <row r="6">
      <c r="A6" s="9">
        <v>1.0</v>
      </c>
      <c r="B6" s="8"/>
      <c r="C6" s="8">
        <v>5.09</v>
      </c>
      <c r="D6" s="26">
        <v>5.06</v>
      </c>
      <c r="E6" s="26">
        <v>0.81</v>
      </c>
      <c r="F6" s="2">
        <f t="shared" ref="F6:F14" si="1">D6/E6</f>
        <v>6.24691358</v>
      </c>
      <c r="G6" s="2">
        <f t="shared" ref="G6:G14" si="2">A6/D6</f>
        <v>0.1976284585</v>
      </c>
    </row>
    <row r="7">
      <c r="A7" s="9">
        <v>3.0</v>
      </c>
      <c r="B7" s="8"/>
      <c r="C7" s="8">
        <v>5.11</v>
      </c>
      <c r="D7" s="26">
        <v>5.07</v>
      </c>
      <c r="E7" s="26">
        <v>0.86</v>
      </c>
      <c r="F7" s="2">
        <f t="shared" si="1"/>
        <v>5.895348837</v>
      </c>
      <c r="G7" s="2">
        <f t="shared" si="2"/>
        <v>0.5917159763</v>
      </c>
    </row>
    <row r="8">
      <c r="A8" s="9">
        <v>6.0</v>
      </c>
      <c r="B8" s="8"/>
      <c r="C8" s="8">
        <v>5.16</v>
      </c>
      <c r="D8" s="26">
        <v>5.16</v>
      </c>
      <c r="E8" s="26">
        <v>1.03</v>
      </c>
      <c r="F8" s="2">
        <f t="shared" si="1"/>
        <v>5.009708738</v>
      </c>
      <c r="G8" s="2">
        <f t="shared" si="2"/>
        <v>1.162790698</v>
      </c>
    </row>
    <row r="9">
      <c r="A9" s="9">
        <v>12.0</v>
      </c>
      <c r="B9" s="8"/>
      <c r="C9" s="8">
        <v>5.34</v>
      </c>
      <c r="D9" s="26">
        <v>5.19</v>
      </c>
      <c r="E9" s="26">
        <v>1.78</v>
      </c>
      <c r="F9" s="2">
        <f t="shared" si="1"/>
        <v>2.915730337</v>
      </c>
      <c r="G9" s="2">
        <f t="shared" si="2"/>
        <v>2.312138728</v>
      </c>
    </row>
    <row r="10">
      <c r="A10" s="9">
        <v>24.0</v>
      </c>
      <c r="B10" s="8"/>
      <c r="C10" s="8">
        <v>5.54</v>
      </c>
      <c r="D10" s="26">
        <v>5.53</v>
      </c>
      <c r="E10" s="26">
        <v>3.56</v>
      </c>
      <c r="F10" s="2">
        <f t="shared" si="1"/>
        <v>1.553370787</v>
      </c>
      <c r="G10" s="2">
        <f t="shared" si="2"/>
        <v>4.339963834</v>
      </c>
    </row>
    <row r="11">
      <c r="A11" s="9">
        <v>48.0</v>
      </c>
      <c r="B11" s="8"/>
      <c r="C11" s="8">
        <v>7.18</v>
      </c>
      <c r="D11" s="26">
        <v>7.24</v>
      </c>
      <c r="E11" s="26">
        <v>7.08</v>
      </c>
      <c r="F11" s="2">
        <f t="shared" si="1"/>
        <v>1.02259887</v>
      </c>
      <c r="G11" s="2">
        <f t="shared" si="2"/>
        <v>6.629834254</v>
      </c>
    </row>
    <row r="12">
      <c r="A12" s="9">
        <v>96.0</v>
      </c>
      <c r="B12" s="8"/>
      <c r="C12" s="8">
        <v>13.72</v>
      </c>
      <c r="D12" s="26">
        <v>14.47</v>
      </c>
      <c r="E12" s="26">
        <v>14.12</v>
      </c>
      <c r="F12" s="2">
        <f t="shared" si="1"/>
        <v>1.024787535</v>
      </c>
      <c r="G12" s="2">
        <f t="shared" si="2"/>
        <v>6.634416033</v>
      </c>
    </row>
    <row r="13">
      <c r="A13" s="9">
        <v>192.0</v>
      </c>
      <c r="B13" s="8"/>
      <c r="C13" s="8">
        <v>26.83</v>
      </c>
      <c r="D13" s="26">
        <v>28.84</v>
      </c>
      <c r="E13" s="26">
        <v>28.21</v>
      </c>
      <c r="F13" s="2">
        <f t="shared" si="1"/>
        <v>1.022332506</v>
      </c>
      <c r="G13" s="2">
        <f t="shared" si="2"/>
        <v>6.65742025</v>
      </c>
    </row>
    <row r="14">
      <c r="A14" s="9">
        <v>384.0</v>
      </c>
      <c r="B14" s="8"/>
      <c r="C14" s="8">
        <v>53.15</v>
      </c>
      <c r="D14" s="26">
        <v>57.83</v>
      </c>
      <c r="E14" s="26">
        <v>56.33</v>
      </c>
      <c r="F14" s="2">
        <f t="shared" si="1"/>
        <v>1.026628795</v>
      </c>
      <c r="G14" s="2">
        <f t="shared" si="2"/>
        <v>6.64015217</v>
      </c>
    </row>
    <row r="15">
      <c r="D15" s="27" t="s">
        <v>106</v>
      </c>
    </row>
    <row r="19">
      <c r="A19" s="4" t="s">
        <v>107</v>
      </c>
      <c r="B19" s="5"/>
    </row>
    <row r="20">
      <c r="A20" s="4" t="s">
        <v>108</v>
      </c>
      <c r="B20" s="4" t="s">
        <v>109</v>
      </c>
    </row>
    <row r="21">
      <c r="A21" s="4" t="s">
        <v>110</v>
      </c>
      <c r="B21" s="5"/>
    </row>
    <row r="22">
      <c r="A22" s="4" t="s">
        <v>111</v>
      </c>
    </row>
  </sheetData>
  <mergeCells count="4">
    <mergeCell ref="B3:C3"/>
    <mergeCell ref="D3:E3"/>
    <mergeCell ref="D4:E4"/>
    <mergeCell ref="D15:E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8.25"/>
    <col customWidth="1" min="3" max="3" width="15.0"/>
    <col customWidth="1" min="4" max="4" width="17.5"/>
    <col customWidth="1" min="6" max="6" width="36.88"/>
    <col customWidth="1" min="9" max="9" width="16.63"/>
  </cols>
  <sheetData>
    <row r="1">
      <c r="A1" s="4" t="s">
        <v>112</v>
      </c>
      <c r="B1" s="28" t="s">
        <v>113</v>
      </c>
      <c r="H1" s="4" t="s">
        <v>112</v>
      </c>
      <c r="I1" s="28" t="s">
        <v>113</v>
      </c>
    </row>
    <row r="2">
      <c r="A2" s="4" t="s">
        <v>114</v>
      </c>
      <c r="B2" s="4" t="s">
        <v>115</v>
      </c>
      <c r="H2" s="4" t="s">
        <v>114</v>
      </c>
      <c r="I2" s="4" t="s">
        <v>115</v>
      </c>
    </row>
    <row r="3">
      <c r="A3" s="4" t="s">
        <v>116</v>
      </c>
      <c r="H3" s="4" t="s">
        <v>66</v>
      </c>
      <c r="I3" s="29">
        <v>384.0</v>
      </c>
    </row>
    <row r="4">
      <c r="A4" s="30"/>
      <c r="B4" s="30"/>
      <c r="C4" s="30"/>
      <c r="D4" s="30"/>
      <c r="E4" s="30"/>
      <c r="F4" s="30"/>
    </row>
    <row r="5">
      <c r="A5" s="31" t="s">
        <v>117</v>
      </c>
      <c r="B5" s="32" t="s">
        <v>118</v>
      </c>
      <c r="C5" s="31" t="s">
        <v>119</v>
      </c>
      <c r="D5" s="32" t="s">
        <v>120</v>
      </c>
      <c r="E5" s="32" t="s">
        <v>121</v>
      </c>
      <c r="F5" s="33" t="s">
        <v>122</v>
      </c>
      <c r="H5" s="31" t="s">
        <v>117</v>
      </c>
      <c r="I5" s="32" t="s">
        <v>118</v>
      </c>
      <c r="J5" s="31" t="s">
        <v>119</v>
      </c>
      <c r="K5" s="32" t="s">
        <v>120</v>
      </c>
      <c r="L5" s="32" t="s">
        <v>121</v>
      </c>
      <c r="M5" s="34" t="s">
        <v>123</v>
      </c>
      <c r="N5" s="35"/>
    </row>
    <row r="6">
      <c r="A6" s="31" t="s">
        <v>124</v>
      </c>
      <c r="B6" s="32">
        <v>0.0</v>
      </c>
      <c r="C6" s="32">
        <v>9.0</v>
      </c>
      <c r="D6" s="32">
        <v>5.71</v>
      </c>
      <c r="E6" s="36">
        <f>905256/1024</f>
        <v>884.0390625</v>
      </c>
      <c r="F6" s="37"/>
      <c r="H6" s="31" t="s">
        <v>124</v>
      </c>
      <c r="I6" s="32">
        <v>0.0</v>
      </c>
      <c r="J6" s="32">
        <v>12.0</v>
      </c>
      <c r="K6" s="32">
        <v>5.95</v>
      </c>
      <c r="L6" s="36">
        <f>905256/1024</f>
        <v>884.0390625</v>
      </c>
      <c r="M6" s="38"/>
      <c r="N6" s="39"/>
    </row>
    <row r="7">
      <c r="A7" s="31">
        <v>1024.0</v>
      </c>
      <c r="B7" s="32">
        <v>9.77E-4</v>
      </c>
      <c r="C7" s="32">
        <v>10.0</v>
      </c>
      <c r="D7" s="32">
        <v>5.65</v>
      </c>
      <c r="E7" s="36">
        <f t="shared" ref="E7:E8" si="1">736648/1024</f>
        <v>719.3828125</v>
      </c>
      <c r="F7" s="37"/>
      <c r="H7" s="31">
        <v>1024.0</v>
      </c>
      <c r="I7" s="32">
        <v>9.77E-4</v>
      </c>
      <c r="J7" s="32">
        <v>12.0</v>
      </c>
      <c r="K7" s="32">
        <v>5.96</v>
      </c>
      <c r="L7" s="36">
        <f t="shared" ref="L7:L8" si="2">736648/1024</f>
        <v>719.3828125</v>
      </c>
      <c r="M7" s="38"/>
      <c r="N7" s="39"/>
    </row>
    <row r="8">
      <c r="A8" s="31">
        <v>512.0</v>
      </c>
      <c r="B8" s="32">
        <v>0.001953</v>
      </c>
      <c r="C8" s="32">
        <v>10.0</v>
      </c>
      <c r="D8" s="32">
        <v>5.84</v>
      </c>
      <c r="E8" s="36">
        <f t="shared" si="1"/>
        <v>719.3828125</v>
      </c>
      <c r="F8" s="37"/>
      <c r="H8" s="31">
        <v>512.0</v>
      </c>
      <c r="I8" s="32">
        <v>0.001953</v>
      </c>
      <c r="J8" s="32">
        <v>12.0</v>
      </c>
      <c r="K8" s="32">
        <v>5.96</v>
      </c>
      <c r="L8" s="36">
        <f t="shared" si="2"/>
        <v>719.3828125</v>
      </c>
      <c r="M8" s="38"/>
      <c r="N8" s="39"/>
    </row>
    <row r="9">
      <c r="A9" s="40">
        <f t="shared" ref="A9:A17" si="3">A8/2</f>
        <v>256</v>
      </c>
      <c r="B9" s="32">
        <v>0.003906</v>
      </c>
      <c r="C9" s="32">
        <v>11.0</v>
      </c>
      <c r="D9" s="32">
        <v>5.85</v>
      </c>
      <c r="E9" s="36">
        <f t="shared" ref="E9:E10" si="4">609192/1024</f>
        <v>594.9140625</v>
      </c>
      <c r="F9" s="37"/>
      <c r="H9" s="40">
        <f t="shared" ref="H9:H17" si="5">H8/2</f>
        <v>256</v>
      </c>
      <c r="I9" s="32">
        <v>0.003906</v>
      </c>
      <c r="J9" s="32">
        <v>12.0</v>
      </c>
      <c r="K9" s="32">
        <v>6.14</v>
      </c>
      <c r="L9" s="36">
        <f t="shared" ref="L9:L10" si="6">609192/1024</f>
        <v>594.9140625</v>
      </c>
      <c r="M9" s="38"/>
      <c r="N9" s="39"/>
    </row>
    <row r="10">
      <c r="A10" s="40">
        <f t="shared" si="3"/>
        <v>128</v>
      </c>
      <c r="B10" s="32">
        <v>0.007812</v>
      </c>
      <c r="C10" s="32">
        <v>11.0</v>
      </c>
      <c r="D10" s="32">
        <v>5.72</v>
      </c>
      <c r="E10" s="36">
        <f t="shared" si="4"/>
        <v>594.9140625</v>
      </c>
      <c r="F10" s="37"/>
      <c r="H10" s="40">
        <f t="shared" si="5"/>
        <v>128</v>
      </c>
      <c r="I10" s="32">
        <v>0.007812</v>
      </c>
      <c r="J10" s="32">
        <v>12.0</v>
      </c>
      <c r="K10" s="32">
        <v>6.05</v>
      </c>
      <c r="L10" s="36">
        <f t="shared" si="6"/>
        <v>594.9140625</v>
      </c>
      <c r="M10" s="38"/>
      <c r="N10" s="39"/>
    </row>
    <row r="11">
      <c r="A11" s="40">
        <f t="shared" si="3"/>
        <v>64</v>
      </c>
      <c r="B11" s="32">
        <v>0.015625</v>
      </c>
      <c r="C11" s="32">
        <v>12.0</v>
      </c>
      <c r="D11" s="32">
        <v>5.63</v>
      </c>
      <c r="E11" s="36">
        <f t="shared" ref="E11:E12" si="7">513576/1024</f>
        <v>501.5390625</v>
      </c>
      <c r="F11" s="37"/>
      <c r="H11" s="40">
        <f t="shared" si="5"/>
        <v>64</v>
      </c>
      <c r="I11" s="32">
        <v>0.015625</v>
      </c>
      <c r="J11" s="32">
        <v>12.0</v>
      </c>
      <c r="K11" s="32">
        <v>6.01</v>
      </c>
      <c r="L11" s="36">
        <f t="shared" ref="L11:L12" si="8">513576/1024</f>
        <v>501.5390625</v>
      </c>
      <c r="M11" s="38"/>
      <c r="N11" s="39"/>
    </row>
    <row r="12">
      <c r="A12" s="40">
        <f t="shared" si="3"/>
        <v>32</v>
      </c>
      <c r="B12" s="32">
        <v>0.03125</v>
      </c>
      <c r="C12" s="32">
        <v>12.0</v>
      </c>
      <c r="D12" s="32">
        <v>5.7</v>
      </c>
      <c r="E12" s="36">
        <f t="shared" si="7"/>
        <v>501.5390625</v>
      </c>
      <c r="F12" s="37"/>
      <c r="H12" s="40">
        <f t="shared" si="5"/>
        <v>32</v>
      </c>
      <c r="I12" s="32">
        <v>0.03125</v>
      </c>
      <c r="J12" s="32">
        <v>12.0</v>
      </c>
      <c r="K12" s="32">
        <v>6.02</v>
      </c>
      <c r="L12" s="36">
        <f t="shared" si="8"/>
        <v>501.5390625</v>
      </c>
      <c r="M12" s="38"/>
      <c r="N12" s="39"/>
    </row>
    <row r="13">
      <c r="A13" s="40">
        <f t="shared" si="3"/>
        <v>16</v>
      </c>
      <c r="B13" s="32">
        <v>0.0625</v>
      </c>
      <c r="C13" s="32">
        <v>13.0</v>
      </c>
      <c r="D13" s="32">
        <v>5.74</v>
      </c>
      <c r="E13" s="36">
        <f>440008/1024</f>
        <v>429.6953125</v>
      </c>
      <c r="F13" s="37"/>
      <c r="H13" s="40">
        <f t="shared" si="5"/>
        <v>16</v>
      </c>
      <c r="I13" s="32">
        <v>0.0625</v>
      </c>
      <c r="J13" s="32">
        <v>14.0</v>
      </c>
      <c r="K13" s="32">
        <v>6.19</v>
      </c>
      <c r="L13" s="36">
        <f>440008/1024</f>
        <v>429.6953125</v>
      </c>
      <c r="M13" s="38"/>
      <c r="N13" s="39"/>
    </row>
    <row r="14">
      <c r="A14" s="40">
        <f t="shared" si="3"/>
        <v>8</v>
      </c>
      <c r="B14" s="32">
        <v>0.125</v>
      </c>
      <c r="C14" s="32">
        <v>14.0</v>
      </c>
      <c r="D14" s="32">
        <v>5.63</v>
      </c>
      <c r="E14" s="36">
        <f>379368/1024</f>
        <v>370.4765625</v>
      </c>
      <c r="F14" s="37"/>
      <c r="H14" s="40">
        <f t="shared" si="5"/>
        <v>8</v>
      </c>
      <c r="I14" s="32">
        <v>0.125</v>
      </c>
      <c r="J14" s="32">
        <v>14.0</v>
      </c>
      <c r="K14" s="32">
        <v>6.1</v>
      </c>
      <c r="L14" s="36">
        <f>379368/1024</f>
        <v>370.4765625</v>
      </c>
      <c r="M14" s="38"/>
      <c r="N14" s="39"/>
    </row>
    <row r="15">
      <c r="A15" s="40">
        <f t="shared" si="3"/>
        <v>4</v>
      </c>
      <c r="B15" s="32">
        <v>0.25</v>
      </c>
      <c r="C15" s="32">
        <v>16.0</v>
      </c>
      <c r="D15" s="32">
        <v>5.72</v>
      </c>
      <c r="E15" s="36">
        <f>290072/1024</f>
        <v>283.2734375</v>
      </c>
      <c r="F15" s="37"/>
      <c r="H15" s="40">
        <f t="shared" si="5"/>
        <v>4</v>
      </c>
      <c r="I15" s="32">
        <v>0.25</v>
      </c>
      <c r="J15" s="32">
        <v>16.0</v>
      </c>
      <c r="K15" s="32" t="s">
        <v>125</v>
      </c>
      <c r="L15" s="36">
        <f>290072/1024</f>
        <v>283.2734375</v>
      </c>
      <c r="M15" s="38"/>
      <c r="N15" s="39"/>
    </row>
    <row r="16">
      <c r="A16" s="40">
        <f t="shared" si="3"/>
        <v>2</v>
      </c>
      <c r="B16" s="32">
        <v>0.5</v>
      </c>
      <c r="C16" s="32">
        <v>19.0</v>
      </c>
      <c r="D16" s="32">
        <v>5.65</v>
      </c>
      <c r="E16" s="36">
        <f>207096/1024</f>
        <v>202.2421875</v>
      </c>
      <c r="F16" s="37"/>
      <c r="H16" s="40">
        <f t="shared" si="5"/>
        <v>2</v>
      </c>
      <c r="I16" s="32">
        <v>0.5</v>
      </c>
      <c r="J16" s="32">
        <v>20.0</v>
      </c>
      <c r="K16" s="32">
        <v>31.49</v>
      </c>
      <c r="L16" s="36">
        <f>207096/1024</f>
        <v>202.2421875</v>
      </c>
      <c r="M16" s="38"/>
      <c r="N16" s="39"/>
    </row>
    <row r="17">
      <c r="A17" s="40">
        <f t="shared" si="3"/>
        <v>1</v>
      </c>
      <c r="B17" s="32">
        <v>1.0</v>
      </c>
      <c r="C17" s="32">
        <v>20.0</v>
      </c>
      <c r="D17" s="32">
        <v>5.64</v>
      </c>
      <c r="E17" s="36">
        <f>187512/1024</f>
        <v>183.1171875</v>
      </c>
      <c r="F17" s="41"/>
      <c r="H17" s="40">
        <f t="shared" si="5"/>
        <v>1</v>
      </c>
      <c r="I17" s="32">
        <v>1.0</v>
      </c>
      <c r="J17" s="32">
        <v>20.0</v>
      </c>
      <c r="K17" s="32">
        <v>45.95</v>
      </c>
      <c r="L17" s="36">
        <f>187512/1024</f>
        <v>183.1171875</v>
      </c>
      <c r="M17" s="38"/>
      <c r="N17" s="39"/>
    </row>
    <row r="18">
      <c r="A18" s="32">
        <v>1.0</v>
      </c>
      <c r="B18" s="32">
        <v>1.0</v>
      </c>
      <c r="C18" s="31">
        <v>25.0</v>
      </c>
      <c r="D18" s="32">
        <v>7.32</v>
      </c>
      <c r="E18" s="36">
        <f>121416/1024</f>
        <v>118.5703125</v>
      </c>
      <c r="F18" s="33" t="s">
        <v>126</v>
      </c>
      <c r="H18" s="32">
        <v>1.0</v>
      </c>
      <c r="I18" s="32">
        <v>1.0</v>
      </c>
      <c r="J18" s="31">
        <v>25.0</v>
      </c>
      <c r="K18" s="32">
        <v>98.43</v>
      </c>
      <c r="L18" s="36">
        <f>121416/1024</f>
        <v>118.5703125</v>
      </c>
      <c r="M18" s="38"/>
      <c r="N18" s="39"/>
    </row>
    <row r="19">
      <c r="A19" s="32">
        <v>1.0</v>
      </c>
      <c r="B19" s="32">
        <v>1.0</v>
      </c>
      <c r="C19" s="40">
        <f t="shared" ref="C19:C26" si="9">C18+5</f>
        <v>30</v>
      </c>
      <c r="D19" s="32">
        <v>5.74</v>
      </c>
      <c r="E19" s="36">
        <f>84328/1024</f>
        <v>82.3515625</v>
      </c>
      <c r="F19" s="37"/>
      <c r="H19" s="32">
        <v>1.0</v>
      </c>
      <c r="I19" s="32">
        <v>1.0</v>
      </c>
      <c r="J19" s="40">
        <f t="shared" ref="J19:J26" si="10">J18+5</f>
        <v>30</v>
      </c>
      <c r="K19" s="32">
        <v>47.2</v>
      </c>
      <c r="L19" s="36">
        <f>84328/1024</f>
        <v>82.3515625</v>
      </c>
      <c r="M19" s="38"/>
      <c r="N19" s="39"/>
    </row>
    <row r="20">
      <c r="A20" s="32">
        <v>1.0</v>
      </c>
      <c r="B20" s="32">
        <v>1.0</v>
      </c>
      <c r="C20" s="40">
        <f t="shared" si="9"/>
        <v>35</v>
      </c>
      <c r="D20" s="32">
        <v>7.64</v>
      </c>
      <c r="E20" s="36">
        <f>62008/1024</f>
        <v>60.5546875</v>
      </c>
      <c r="F20" s="37"/>
      <c r="H20" s="32">
        <v>1.0</v>
      </c>
      <c r="I20" s="32">
        <v>1.0</v>
      </c>
      <c r="J20" s="40">
        <f t="shared" si="10"/>
        <v>35</v>
      </c>
      <c r="K20" s="32">
        <v>96.57</v>
      </c>
      <c r="L20" s="36">
        <f>62008/1024</f>
        <v>60.5546875</v>
      </c>
      <c r="M20" s="38"/>
      <c r="N20" s="39"/>
    </row>
    <row r="21">
      <c r="A21" s="32">
        <v>1.0</v>
      </c>
      <c r="B21" s="32">
        <v>1.0</v>
      </c>
      <c r="C21" s="40">
        <f t="shared" si="9"/>
        <v>40</v>
      </c>
      <c r="D21" s="32">
        <v>7.28</v>
      </c>
      <c r="E21" s="36">
        <f>40968/1024</f>
        <v>40.0078125</v>
      </c>
      <c r="F21" s="37"/>
      <c r="H21" s="32">
        <v>1.0</v>
      </c>
      <c r="I21" s="32">
        <v>1.0</v>
      </c>
      <c r="J21" s="40">
        <f t="shared" si="10"/>
        <v>40</v>
      </c>
      <c r="K21" s="32">
        <v>97.6</v>
      </c>
      <c r="L21" s="36">
        <f>40968/1024</f>
        <v>40.0078125</v>
      </c>
      <c r="M21" s="38"/>
      <c r="N21" s="39"/>
    </row>
    <row r="22">
      <c r="A22" s="32">
        <v>1.0</v>
      </c>
      <c r="B22" s="32">
        <v>1.0</v>
      </c>
      <c r="C22" s="40">
        <f t="shared" si="9"/>
        <v>45</v>
      </c>
      <c r="D22" s="32">
        <v>7.4</v>
      </c>
      <c r="E22" s="36">
        <f>37112/1024</f>
        <v>36.2421875</v>
      </c>
      <c r="F22" s="37"/>
      <c r="H22" s="32">
        <v>1.0</v>
      </c>
      <c r="I22" s="32">
        <v>1.0</v>
      </c>
      <c r="J22" s="40">
        <f t="shared" si="10"/>
        <v>45</v>
      </c>
      <c r="K22" s="32">
        <v>102.24</v>
      </c>
      <c r="L22" s="36">
        <f>37112/1024</f>
        <v>36.2421875</v>
      </c>
      <c r="M22" s="38"/>
      <c r="N22" s="39"/>
    </row>
    <row r="23">
      <c r="A23" s="32">
        <v>1.0</v>
      </c>
      <c r="B23" s="32">
        <v>1.0</v>
      </c>
      <c r="C23" s="40">
        <f t="shared" si="9"/>
        <v>50</v>
      </c>
      <c r="D23" s="32">
        <v>7.29</v>
      </c>
      <c r="E23" s="36">
        <f>30056/1024</f>
        <v>29.3515625</v>
      </c>
      <c r="F23" s="37"/>
      <c r="H23" s="32">
        <v>1.0</v>
      </c>
      <c r="I23" s="32">
        <v>1.0</v>
      </c>
      <c r="J23" s="40">
        <f t="shared" si="10"/>
        <v>50</v>
      </c>
      <c r="K23" s="32">
        <v>103.95</v>
      </c>
      <c r="L23" s="36">
        <f>30056/1024</f>
        <v>29.3515625</v>
      </c>
      <c r="M23" s="38"/>
      <c r="N23" s="39"/>
    </row>
    <row r="24">
      <c r="A24" s="32">
        <v>1.0</v>
      </c>
      <c r="B24" s="32">
        <v>1.0</v>
      </c>
      <c r="C24" s="40">
        <f t="shared" si="9"/>
        <v>55</v>
      </c>
      <c r="D24" s="32">
        <v>7.28</v>
      </c>
      <c r="E24" s="36">
        <f>24920/1024</f>
        <v>24.3359375</v>
      </c>
      <c r="F24" s="37"/>
      <c r="H24" s="32">
        <v>1.0</v>
      </c>
      <c r="I24" s="32">
        <v>1.0</v>
      </c>
      <c r="J24" s="40">
        <f t="shared" si="10"/>
        <v>55</v>
      </c>
      <c r="K24" s="32">
        <v>109.6</v>
      </c>
      <c r="L24" s="36">
        <f>24920/1024</f>
        <v>24.3359375</v>
      </c>
      <c r="M24" s="38"/>
      <c r="N24" s="39"/>
    </row>
    <row r="25">
      <c r="A25" s="32">
        <v>1.0</v>
      </c>
      <c r="B25" s="32">
        <v>1.0</v>
      </c>
      <c r="C25" s="40">
        <f t="shared" si="9"/>
        <v>60</v>
      </c>
      <c r="D25" s="32">
        <v>7.28</v>
      </c>
      <c r="E25" s="36">
        <f>21000/1024</f>
        <v>20.5078125</v>
      </c>
      <c r="F25" s="37"/>
      <c r="H25" s="32">
        <v>1.0</v>
      </c>
      <c r="I25" s="32">
        <v>1.0</v>
      </c>
      <c r="J25" s="40">
        <f t="shared" si="10"/>
        <v>60</v>
      </c>
      <c r="K25" s="32">
        <v>109.3</v>
      </c>
      <c r="L25" s="36">
        <f>21000/1024</f>
        <v>20.5078125</v>
      </c>
      <c r="M25" s="38"/>
      <c r="N25" s="39"/>
    </row>
    <row r="26">
      <c r="A26" s="32">
        <v>1.0</v>
      </c>
      <c r="B26" s="32">
        <v>1.0</v>
      </c>
      <c r="C26" s="40">
        <f t="shared" si="9"/>
        <v>65</v>
      </c>
      <c r="D26" s="32">
        <v>7.29</v>
      </c>
      <c r="E26" s="36">
        <f>17880/1024</f>
        <v>17.4609375</v>
      </c>
      <c r="F26" s="41"/>
      <c r="H26" s="32">
        <v>1.0</v>
      </c>
      <c r="I26" s="32">
        <v>1.0</v>
      </c>
      <c r="J26" s="40">
        <f t="shared" si="10"/>
        <v>65</v>
      </c>
      <c r="K26" s="32">
        <v>109.61</v>
      </c>
      <c r="L26" s="36">
        <f>17880/1024</f>
        <v>17.4609375</v>
      </c>
      <c r="M26" s="42"/>
      <c r="N26" s="43"/>
    </row>
    <row r="27">
      <c r="A27" s="1" t="s">
        <v>107</v>
      </c>
      <c r="E27" s="2">
        <f>E26/E6</f>
        <v>0.01975131896</v>
      </c>
    </row>
    <row r="28">
      <c r="A28" s="1" t="s">
        <v>108</v>
      </c>
      <c r="B28" s="1" t="s">
        <v>127</v>
      </c>
    </row>
    <row r="29">
      <c r="A29" s="1" t="s">
        <v>128</v>
      </c>
    </row>
  </sheetData>
  <mergeCells count="3">
    <mergeCell ref="F5:F17"/>
    <mergeCell ref="M5:N26"/>
    <mergeCell ref="F18:F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5"/>
    <col customWidth="1" min="4" max="4" width="15.88"/>
    <col customWidth="1" min="10" max="10" width="16.25"/>
  </cols>
  <sheetData>
    <row r="7">
      <c r="A7" s="9"/>
      <c r="B7" s="24" t="s">
        <v>129</v>
      </c>
      <c r="C7" s="44"/>
      <c r="D7" s="23"/>
      <c r="F7" s="45"/>
    </row>
    <row r="8">
      <c r="A8" s="9"/>
      <c r="B8" s="25" t="s">
        <v>130</v>
      </c>
      <c r="C8" s="44"/>
      <c r="D8" s="23"/>
      <c r="F8" s="18" t="s">
        <v>131</v>
      </c>
    </row>
    <row r="9">
      <c r="A9" s="46" t="s">
        <v>18</v>
      </c>
      <c r="B9" s="47" t="s">
        <v>132</v>
      </c>
      <c r="C9" s="47" t="s">
        <v>133</v>
      </c>
      <c r="D9" s="47" t="s">
        <v>134</v>
      </c>
      <c r="F9" s="1" t="s">
        <v>135</v>
      </c>
      <c r="G9" s="1" t="s">
        <v>136</v>
      </c>
    </row>
    <row r="10">
      <c r="A10" s="48">
        <v>1.0</v>
      </c>
      <c r="B10" s="49">
        <v>4.52</v>
      </c>
      <c r="C10" s="49">
        <v>1.87</v>
      </c>
      <c r="D10" s="48">
        <f t="shared" ref="D10:D18" si="1">B10/C10</f>
        <v>2.417112299</v>
      </c>
      <c r="F10" s="1" t="s">
        <v>137</v>
      </c>
      <c r="G10" s="1" t="s">
        <v>138</v>
      </c>
    </row>
    <row r="11">
      <c r="A11" s="48">
        <v>3.0</v>
      </c>
      <c r="B11" s="49">
        <v>4.45</v>
      </c>
      <c r="C11" s="49">
        <v>1.9</v>
      </c>
      <c r="D11" s="48">
        <f t="shared" si="1"/>
        <v>2.342105263</v>
      </c>
    </row>
    <row r="12">
      <c r="A12" s="48">
        <v>6.0</v>
      </c>
      <c r="B12" s="49">
        <v>4.56</v>
      </c>
      <c r="C12" s="49">
        <v>1.94</v>
      </c>
      <c r="D12" s="48">
        <f t="shared" si="1"/>
        <v>2.350515464</v>
      </c>
      <c r="F12" s="17" t="s">
        <v>139</v>
      </c>
    </row>
    <row r="13">
      <c r="A13" s="48">
        <v>12.0</v>
      </c>
      <c r="B13" s="49">
        <v>5.26</v>
      </c>
      <c r="C13" s="49">
        <v>1.98</v>
      </c>
      <c r="D13" s="48">
        <f t="shared" si="1"/>
        <v>2.656565657</v>
      </c>
      <c r="F13" s="1" t="s">
        <v>140</v>
      </c>
      <c r="G13" s="1" t="s">
        <v>141</v>
      </c>
    </row>
    <row r="14">
      <c r="A14" s="48">
        <v>24.0</v>
      </c>
      <c r="B14" s="49">
        <v>5.43</v>
      </c>
      <c r="C14" s="49">
        <v>2.38</v>
      </c>
      <c r="D14" s="48">
        <f t="shared" si="1"/>
        <v>2.281512605</v>
      </c>
    </row>
    <row r="15">
      <c r="A15" s="46">
        <v>48.0</v>
      </c>
      <c r="B15" s="47">
        <v>7.81</v>
      </c>
      <c r="C15" s="47">
        <v>3.37</v>
      </c>
      <c r="D15" s="46">
        <f t="shared" si="1"/>
        <v>2.317507418</v>
      </c>
    </row>
    <row r="16">
      <c r="A16" s="46">
        <v>96.0</v>
      </c>
      <c r="B16" s="47">
        <v>15.57</v>
      </c>
      <c r="C16" s="47">
        <v>5.93</v>
      </c>
      <c r="D16" s="46">
        <f t="shared" si="1"/>
        <v>2.625632378</v>
      </c>
    </row>
    <row r="17">
      <c r="A17" s="46">
        <v>192.0</v>
      </c>
      <c r="B17" s="47">
        <v>13.2</v>
      </c>
      <c r="C17" s="47">
        <v>15.24</v>
      </c>
      <c r="D17" s="46">
        <f t="shared" si="1"/>
        <v>0.8661417323</v>
      </c>
    </row>
    <row r="18">
      <c r="A18" s="46">
        <v>384.0</v>
      </c>
      <c r="B18" s="47">
        <v>62.44</v>
      </c>
      <c r="C18" s="47">
        <v>52.26</v>
      </c>
      <c r="D18" s="46">
        <f t="shared" si="1"/>
        <v>1.194795254</v>
      </c>
    </row>
    <row r="22">
      <c r="A22" s="50" t="s">
        <v>142</v>
      </c>
      <c r="M22" s="16"/>
      <c r="N22" s="16"/>
      <c r="O22" s="16" t="s">
        <v>143</v>
      </c>
    </row>
    <row r="23">
      <c r="I23" s="16"/>
      <c r="J23" s="16"/>
      <c r="K23" s="16"/>
      <c r="L23" s="16"/>
      <c r="M23" s="16"/>
      <c r="N23" s="16"/>
    </row>
    <row r="24">
      <c r="A24" s="17" t="s">
        <v>144</v>
      </c>
      <c r="I24" s="16"/>
      <c r="J24" s="16"/>
      <c r="K24" s="16"/>
      <c r="L24" s="16"/>
      <c r="M24" s="16"/>
      <c r="N24" s="16"/>
    </row>
    <row r="25">
      <c r="A25" s="9" t="s">
        <v>18</v>
      </c>
      <c r="B25" s="1" t="s">
        <v>135</v>
      </c>
      <c r="C25" s="8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  <c r="I25" s="8" t="s">
        <v>145</v>
      </c>
      <c r="J25" s="1" t="s">
        <v>146</v>
      </c>
      <c r="K25" s="1" t="s">
        <v>147</v>
      </c>
      <c r="L25" s="1" t="s">
        <v>148</v>
      </c>
      <c r="M25" s="1" t="s">
        <v>149</v>
      </c>
      <c r="N25" s="1" t="s">
        <v>150</v>
      </c>
      <c r="O25" s="9" t="s">
        <v>18</v>
      </c>
      <c r="P25" s="8" t="s">
        <v>151</v>
      </c>
      <c r="Q25" s="1" t="s">
        <v>152</v>
      </c>
      <c r="R25" s="1" t="s">
        <v>147</v>
      </c>
      <c r="S25" s="1" t="s">
        <v>153</v>
      </c>
      <c r="T25" s="1" t="s">
        <v>154</v>
      </c>
      <c r="U25" s="1" t="s">
        <v>150</v>
      </c>
      <c r="W25" s="36" t="s">
        <v>18</v>
      </c>
      <c r="X25" s="32" t="s">
        <v>151</v>
      </c>
      <c r="Y25" s="32" t="s">
        <v>152</v>
      </c>
      <c r="Z25" s="32" t="s">
        <v>153</v>
      </c>
      <c r="AA25" s="32" t="s">
        <v>154</v>
      </c>
      <c r="AB25" s="32" t="s">
        <v>155</v>
      </c>
    </row>
    <row r="26">
      <c r="A26" s="9">
        <v>1.0</v>
      </c>
      <c r="B26" s="8">
        <v>4.6</v>
      </c>
      <c r="C26" s="8">
        <v>4.02</v>
      </c>
      <c r="D26" s="1">
        <v>2.07</v>
      </c>
      <c r="E26" s="1">
        <v>1.96</v>
      </c>
      <c r="F26" s="1">
        <v>1.04</v>
      </c>
      <c r="G26" s="1">
        <v>0.12</v>
      </c>
      <c r="I26" s="2">
        <f t="shared" ref="I26:I34" si="4">$B26-C26</f>
        <v>0.58</v>
      </c>
      <c r="J26" s="2">
        <f t="shared" ref="J26:M26" si="2">C26-D26</f>
        <v>1.95</v>
      </c>
      <c r="K26" s="2">
        <f t="shared" si="2"/>
        <v>0.11</v>
      </c>
      <c r="L26" s="2">
        <f t="shared" si="2"/>
        <v>0.92</v>
      </c>
      <c r="M26" s="2">
        <f t="shared" si="2"/>
        <v>0.92</v>
      </c>
      <c r="N26" s="2">
        <f t="shared" ref="N26:N34" si="6">B26- SUM(I26:M26)</f>
        <v>0.12</v>
      </c>
      <c r="O26" s="9">
        <v>1.0</v>
      </c>
      <c r="P26" s="2">
        <f t="shared" ref="P26:U26" si="3">I26/$B26</f>
        <v>0.1260869565</v>
      </c>
      <c r="Q26" s="2">
        <f t="shared" si="3"/>
        <v>0.4239130435</v>
      </c>
      <c r="R26" s="2">
        <f t="shared" si="3"/>
        <v>0.02391304348</v>
      </c>
      <c r="S26" s="2">
        <f t="shared" si="3"/>
        <v>0.2</v>
      </c>
      <c r="T26" s="2">
        <f t="shared" si="3"/>
        <v>0.2</v>
      </c>
      <c r="U26" s="2">
        <f t="shared" si="3"/>
        <v>0.02608695652</v>
      </c>
      <c r="W26" s="36">
        <v>1.0</v>
      </c>
      <c r="X26" s="36">
        <v>0.12608695652173915</v>
      </c>
      <c r="Y26" s="36">
        <v>0.4478260869565217</v>
      </c>
      <c r="Z26" s="36">
        <v>0.2</v>
      </c>
      <c r="AA26" s="36">
        <v>0.2</v>
      </c>
      <c r="AB26" s="36">
        <v>0.026086956521739157</v>
      </c>
    </row>
    <row r="27">
      <c r="A27" s="9">
        <v>3.0</v>
      </c>
      <c r="B27" s="8">
        <v>4.74</v>
      </c>
      <c r="C27" s="8">
        <v>4.03</v>
      </c>
      <c r="D27" s="1">
        <v>2.08</v>
      </c>
      <c r="E27" s="1">
        <v>2.07</v>
      </c>
      <c r="F27" s="1">
        <v>1.04</v>
      </c>
      <c r="G27" s="1">
        <v>0.14</v>
      </c>
      <c r="I27" s="2">
        <f t="shared" si="4"/>
        <v>0.71</v>
      </c>
      <c r="J27" s="2">
        <f t="shared" ref="J27:M27" si="5">C27-D27</f>
        <v>1.95</v>
      </c>
      <c r="K27" s="2">
        <f t="shared" si="5"/>
        <v>0.01</v>
      </c>
      <c r="L27" s="2">
        <f t="shared" si="5"/>
        <v>1.03</v>
      </c>
      <c r="M27" s="2">
        <f t="shared" si="5"/>
        <v>0.9</v>
      </c>
      <c r="N27" s="2">
        <f t="shared" si="6"/>
        <v>0.14</v>
      </c>
      <c r="O27" s="9">
        <v>3.0</v>
      </c>
      <c r="P27" s="2">
        <f t="shared" ref="P27:U27" si="7">I27/$B27</f>
        <v>0.1497890295</v>
      </c>
      <c r="Q27" s="2">
        <f t="shared" si="7"/>
        <v>0.4113924051</v>
      </c>
      <c r="R27" s="2">
        <f t="shared" si="7"/>
        <v>0.002109704641</v>
      </c>
      <c r="S27" s="2">
        <f t="shared" si="7"/>
        <v>0.2172995781</v>
      </c>
      <c r="T27" s="2">
        <f t="shared" si="7"/>
        <v>0.1898734177</v>
      </c>
      <c r="U27" s="2">
        <f t="shared" si="7"/>
        <v>0.02953586498</v>
      </c>
      <c r="W27" s="36">
        <v>3.0</v>
      </c>
      <c r="X27" s="36">
        <v>0.14978902953586495</v>
      </c>
      <c r="Y27" s="36">
        <v>0.4135021097046414</v>
      </c>
      <c r="Z27" s="36">
        <v>0.21729957805907169</v>
      </c>
      <c r="AA27" s="36">
        <v>0.18987341772151897</v>
      </c>
      <c r="AB27" s="36">
        <v>0.029535864978902884</v>
      </c>
    </row>
    <row r="28">
      <c r="A28" s="9">
        <v>6.0</v>
      </c>
      <c r="B28" s="8">
        <v>4.86</v>
      </c>
      <c r="C28" s="8">
        <v>4.04</v>
      </c>
      <c r="D28" s="1">
        <v>2.16</v>
      </c>
      <c r="E28" s="1">
        <v>2.06</v>
      </c>
      <c r="F28" s="1">
        <v>1.04</v>
      </c>
      <c r="G28" s="1">
        <v>0.16</v>
      </c>
      <c r="I28" s="2">
        <f t="shared" si="4"/>
        <v>0.82</v>
      </c>
      <c r="J28" s="2">
        <f t="shared" ref="J28:M28" si="8">C28-D28</f>
        <v>1.88</v>
      </c>
      <c r="K28" s="2">
        <f t="shared" si="8"/>
        <v>0.1</v>
      </c>
      <c r="L28" s="2">
        <f t="shared" si="8"/>
        <v>1.02</v>
      </c>
      <c r="M28" s="2">
        <f t="shared" si="8"/>
        <v>0.88</v>
      </c>
      <c r="N28" s="2">
        <f t="shared" si="6"/>
        <v>0.16</v>
      </c>
      <c r="O28" s="9">
        <v>6.0</v>
      </c>
      <c r="P28" s="2">
        <f t="shared" ref="P28:U28" si="9">I28/$B28</f>
        <v>0.1687242798</v>
      </c>
      <c r="Q28" s="2">
        <f t="shared" si="9"/>
        <v>0.3868312757</v>
      </c>
      <c r="R28" s="2">
        <f t="shared" si="9"/>
        <v>0.02057613169</v>
      </c>
      <c r="S28" s="2">
        <f t="shared" si="9"/>
        <v>0.2098765432</v>
      </c>
      <c r="T28" s="2">
        <f t="shared" si="9"/>
        <v>0.1810699588</v>
      </c>
      <c r="U28" s="2">
        <f t="shared" si="9"/>
        <v>0.0329218107</v>
      </c>
      <c r="W28" s="36">
        <v>6.0</v>
      </c>
      <c r="X28" s="36">
        <v>0.16872427983539098</v>
      </c>
      <c r="Y28" s="36">
        <v>0.4074074074074074</v>
      </c>
      <c r="Z28" s="36">
        <v>0.20987654320987653</v>
      </c>
      <c r="AA28" s="36">
        <v>0.1810699588477366</v>
      </c>
      <c r="AB28" s="36">
        <v>0.0329218106995885</v>
      </c>
    </row>
    <row r="29">
      <c r="A29" s="9">
        <v>12.0</v>
      </c>
      <c r="B29" s="8">
        <v>5.98</v>
      </c>
      <c r="C29" s="8">
        <v>4.12</v>
      </c>
      <c r="D29" s="1">
        <v>2.67</v>
      </c>
      <c r="E29" s="1">
        <v>2.77</v>
      </c>
      <c r="F29" s="1">
        <v>1.05</v>
      </c>
      <c r="G29" s="1">
        <v>0.26</v>
      </c>
      <c r="I29" s="2">
        <f t="shared" si="4"/>
        <v>1.86</v>
      </c>
      <c r="J29" s="2">
        <f t="shared" ref="J29:M29" si="10">C29-D29</f>
        <v>1.45</v>
      </c>
      <c r="K29" s="2">
        <f t="shared" si="10"/>
        <v>-0.1</v>
      </c>
      <c r="L29" s="2">
        <f t="shared" si="10"/>
        <v>1.72</v>
      </c>
      <c r="M29" s="2">
        <f t="shared" si="10"/>
        <v>0.79</v>
      </c>
      <c r="N29" s="2">
        <f t="shared" si="6"/>
        <v>0.26</v>
      </c>
      <c r="O29" s="9">
        <v>12.0</v>
      </c>
      <c r="P29" s="2">
        <f t="shared" ref="P29:U29" si="11">I29/$B29</f>
        <v>0.3110367893</v>
      </c>
      <c r="Q29" s="2">
        <f t="shared" si="11"/>
        <v>0.2424749164</v>
      </c>
      <c r="R29" s="2">
        <f t="shared" si="11"/>
        <v>-0.01672240803</v>
      </c>
      <c r="S29" s="2">
        <f t="shared" si="11"/>
        <v>0.2876254181</v>
      </c>
      <c r="T29" s="2">
        <f t="shared" si="11"/>
        <v>0.1321070234</v>
      </c>
      <c r="U29" s="2">
        <f t="shared" si="11"/>
        <v>0.04347826087</v>
      </c>
      <c r="W29" s="36">
        <v>12.0</v>
      </c>
      <c r="X29" s="36">
        <v>0.3110367892976589</v>
      </c>
      <c r="Y29" s="36">
        <v>0.225752508361204</v>
      </c>
      <c r="Z29" s="36">
        <v>0.28762541806020064</v>
      </c>
      <c r="AA29" s="36">
        <v>0.13210702341137123</v>
      </c>
      <c r="AB29" s="36">
        <v>0.04347826086956518</v>
      </c>
    </row>
    <row r="30">
      <c r="A30" s="9">
        <v>24.0</v>
      </c>
      <c r="B30" s="8">
        <v>7.54</v>
      </c>
      <c r="C30" s="8">
        <v>5.71</v>
      </c>
      <c r="D30" s="1">
        <v>5.0</v>
      </c>
      <c r="E30" s="1">
        <v>4.66</v>
      </c>
      <c r="F30" s="1">
        <v>1.1</v>
      </c>
      <c r="G30" s="1">
        <v>0.76</v>
      </c>
      <c r="I30" s="2">
        <f t="shared" si="4"/>
        <v>1.83</v>
      </c>
      <c r="J30" s="2">
        <f t="shared" ref="J30:M30" si="12">C30-D30</f>
        <v>0.71</v>
      </c>
      <c r="K30" s="2">
        <f t="shared" si="12"/>
        <v>0.34</v>
      </c>
      <c r="L30" s="2">
        <f t="shared" si="12"/>
        <v>3.56</v>
      </c>
      <c r="M30" s="2">
        <f t="shared" si="12"/>
        <v>0.34</v>
      </c>
      <c r="N30" s="2">
        <f t="shared" si="6"/>
        <v>0.76</v>
      </c>
      <c r="O30" s="9">
        <v>24.0</v>
      </c>
      <c r="P30" s="2">
        <f t="shared" ref="P30:U30" si="13">I30/$B30</f>
        <v>0.2427055703</v>
      </c>
      <c r="Q30" s="2">
        <f t="shared" si="13"/>
        <v>0.09416445623</v>
      </c>
      <c r="R30" s="2">
        <f t="shared" si="13"/>
        <v>0.0450928382</v>
      </c>
      <c r="S30" s="2">
        <f t="shared" si="13"/>
        <v>0.4721485411</v>
      </c>
      <c r="T30" s="2">
        <f t="shared" si="13"/>
        <v>0.0450928382</v>
      </c>
      <c r="U30" s="2">
        <f t="shared" si="13"/>
        <v>0.100795756</v>
      </c>
      <c r="W30" s="36">
        <v>24.0</v>
      </c>
      <c r="X30" s="36">
        <v>0.2427055702917772</v>
      </c>
      <c r="Y30" s="36">
        <v>0.1392572944297082</v>
      </c>
      <c r="Z30" s="36">
        <v>0.47214854111405835</v>
      </c>
      <c r="AA30" s="36">
        <v>0.04509283819628648</v>
      </c>
      <c r="AB30" s="36">
        <v>0.10079575596816985</v>
      </c>
    </row>
    <row r="31">
      <c r="A31" s="9">
        <v>48.0</v>
      </c>
      <c r="B31" s="8">
        <v>9.61</v>
      </c>
      <c r="C31" s="8">
        <v>9.06</v>
      </c>
      <c r="D31" s="1">
        <v>8.82</v>
      </c>
      <c r="E31" s="1">
        <v>10.01</v>
      </c>
      <c r="F31" s="1">
        <v>1.8</v>
      </c>
      <c r="G31" s="1">
        <v>2.07</v>
      </c>
      <c r="I31" s="2">
        <f t="shared" si="4"/>
        <v>0.55</v>
      </c>
      <c r="J31" s="2">
        <f t="shared" ref="J31:M31" si="14">C31-D31</f>
        <v>0.24</v>
      </c>
      <c r="K31" s="2">
        <f t="shared" si="14"/>
        <v>-1.19</v>
      </c>
      <c r="L31" s="2">
        <f t="shared" si="14"/>
        <v>8.21</v>
      </c>
      <c r="M31" s="2">
        <f t="shared" si="14"/>
        <v>-0.27</v>
      </c>
      <c r="N31" s="2">
        <f t="shared" si="6"/>
        <v>2.07</v>
      </c>
      <c r="O31" s="9">
        <v>48.0</v>
      </c>
      <c r="P31" s="2">
        <f t="shared" ref="P31:U31" si="15">I31/$B31</f>
        <v>0.05723204995</v>
      </c>
      <c r="Q31" s="2">
        <f t="shared" si="15"/>
        <v>0.02497398543</v>
      </c>
      <c r="R31" s="2">
        <f t="shared" si="15"/>
        <v>-0.1238293444</v>
      </c>
      <c r="S31" s="2">
        <f t="shared" si="15"/>
        <v>0.8543184183</v>
      </c>
      <c r="T31" s="2">
        <f t="shared" si="15"/>
        <v>-0.02809573361</v>
      </c>
      <c r="U31" s="2">
        <f t="shared" si="15"/>
        <v>0.2154006243</v>
      </c>
      <c r="W31" s="36">
        <v>48.0</v>
      </c>
      <c r="X31" s="36">
        <v>0.05723204994797076</v>
      </c>
      <c r="Y31" s="36">
        <v>-0.0988553590010405</v>
      </c>
      <c r="Z31" s="36">
        <v>0.8543184183142559</v>
      </c>
      <c r="AA31" s="36">
        <v>-0.02809573361082204</v>
      </c>
      <c r="AB31" s="36">
        <v>0.21540062434963583</v>
      </c>
    </row>
    <row r="32">
      <c r="A32" s="9">
        <v>96.0</v>
      </c>
      <c r="B32" s="8">
        <v>19.48</v>
      </c>
      <c r="C32" s="8">
        <v>17.85</v>
      </c>
      <c r="D32" s="1">
        <v>20.37</v>
      </c>
      <c r="E32" s="1">
        <v>18.39</v>
      </c>
      <c r="F32" s="1">
        <v>5.68</v>
      </c>
      <c r="G32" s="1">
        <v>5.94</v>
      </c>
      <c r="I32" s="2">
        <f t="shared" si="4"/>
        <v>1.63</v>
      </c>
      <c r="J32" s="2">
        <f t="shared" ref="J32:M32" si="16">C32-D32</f>
        <v>-2.52</v>
      </c>
      <c r="K32" s="2">
        <f t="shared" si="16"/>
        <v>1.98</v>
      </c>
      <c r="L32" s="2">
        <f t="shared" si="16"/>
        <v>12.71</v>
      </c>
      <c r="M32" s="2">
        <f t="shared" si="16"/>
        <v>-0.26</v>
      </c>
      <c r="N32" s="2">
        <f t="shared" si="6"/>
        <v>5.94</v>
      </c>
      <c r="O32" s="9">
        <v>96.0</v>
      </c>
      <c r="P32" s="2">
        <f t="shared" ref="P32:U32" si="17">I32/$B32</f>
        <v>0.08367556468</v>
      </c>
      <c r="Q32" s="2">
        <f t="shared" si="17"/>
        <v>-0.1293634497</v>
      </c>
      <c r="R32" s="2">
        <f t="shared" si="17"/>
        <v>0.1016427105</v>
      </c>
      <c r="S32" s="2">
        <f t="shared" si="17"/>
        <v>0.6524640657</v>
      </c>
      <c r="T32" s="2">
        <f t="shared" si="17"/>
        <v>-0.01334702259</v>
      </c>
      <c r="U32" s="2">
        <f t="shared" si="17"/>
        <v>0.3049281314</v>
      </c>
      <c r="W32" s="36">
        <v>96.0</v>
      </c>
      <c r="X32" s="36">
        <v>0.0836755646817248</v>
      </c>
      <c r="Y32" s="36">
        <v>-0.02772073921971248</v>
      </c>
      <c r="Z32" s="36">
        <v>0.652464065708419</v>
      </c>
      <c r="AA32" s="36">
        <v>-0.013347022587269029</v>
      </c>
      <c r="AB32" s="36">
        <v>0.30492813141683783</v>
      </c>
    </row>
    <row r="33">
      <c r="A33" s="9">
        <v>192.0</v>
      </c>
      <c r="B33" s="8">
        <v>37.46</v>
      </c>
      <c r="C33" s="8">
        <v>34.97</v>
      </c>
      <c r="D33" s="1">
        <v>35.08</v>
      </c>
      <c r="E33" s="1">
        <v>36.14</v>
      </c>
      <c r="F33" s="1">
        <v>15.07</v>
      </c>
      <c r="G33" s="1">
        <v>15.22</v>
      </c>
      <c r="I33" s="2">
        <f t="shared" si="4"/>
        <v>2.49</v>
      </c>
      <c r="J33" s="2">
        <f t="shared" ref="J33:M33" si="18">C33-D33</f>
        <v>-0.11</v>
      </c>
      <c r="K33" s="2">
        <f t="shared" si="18"/>
        <v>-1.06</v>
      </c>
      <c r="L33" s="2">
        <f t="shared" si="18"/>
        <v>21.07</v>
      </c>
      <c r="M33" s="2">
        <f t="shared" si="18"/>
        <v>-0.15</v>
      </c>
      <c r="N33" s="2">
        <f t="shared" si="6"/>
        <v>15.22</v>
      </c>
      <c r="O33" s="9">
        <v>192.0</v>
      </c>
      <c r="P33" s="2">
        <f t="shared" ref="P33:U33" si="19">I33/$B33</f>
        <v>0.0664709023</v>
      </c>
      <c r="Q33" s="2">
        <f t="shared" si="19"/>
        <v>-0.002936465563</v>
      </c>
      <c r="R33" s="2">
        <f t="shared" si="19"/>
        <v>-0.02829684997</v>
      </c>
      <c r="S33" s="2">
        <f t="shared" si="19"/>
        <v>0.5624666311</v>
      </c>
      <c r="T33" s="2">
        <f t="shared" si="19"/>
        <v>-0.004004271223</v>
      </c>
      <c r="U33" s="2">
        <f t="shared" si="19"/>
        <v>0.4063000534</v>
      </c>
      <c r="W33" s="36">
        <v>192.0</v>
      </c>
      <c r="X33" s="36">
        <v>0.06647090229578222</v>
      </c>
      <c r="Y33" s="36">
        <v>-0.03123331553657239</v>
      </c>
      <c r="Z33" s="36">
        <v>0.5624666310731447</v>
      </c>
      <c r="AA33" s="36">
        <v>-0.004004271222637489</v>
      </c>
      <c r="AB33" s="36">
        <v>0.4063000533902829</v>
      </c>
    </row>
    <row r="34">
      <c r="A34" s="9">
        <v>384.0</v>
      </c>
      <c r="B34" s="8">
        <v>73.8</v>
      </c>
      <c r="C34" s="8">
        <v>69.83</v>
      </c>
      <c r="D34" s="1">
        <v>69.36</v>
      </c>
      <c r="E34" s="1">
        <v>64.32</v>
      </c>
      <c r="F34" s="1">
        <v>52.75</v>
      </c>
      <c r="G34" s="1">
        <v>54.47</v>
      </c>
      <c r="I34" s="2">
        <f t="shared" si="4"/>
        <v>3.97</v>
      </c>
      <c r="J34" s="2">
        <f t="shared" ref="J34:M34" si="20">C34-D34</f>
        <v>0.47</v>
      </c>
      <c r="K34" s="2">
        <f t="shared" si="20"/>
        <v>5.04</v>
      </c>
      <c r="L34" s="2">
        <f t="shared" si="20"/>
        <v>11.57</v>
      </c>
      <c r="M34" s="2">
        <f t="shared" si="20"/>
        <v>-1.72</v>
      </c>
      <c r="N34" s="2">
        <f t="shared" si="6"/>
        <v>54.47</v>
      </c>
      <c r="O34" s="9">
        <v>384.0</v>
      </c>
      <c r="P34" s="2">
        <f t="shared" ref="P34:U34" si="21">I34/$B34</f>
        <v>0.05379403794</v>
      </c>
      <c r="Q34" s="2">
        <f t="shared" si="21"/>
        <v>0.006368563686</v>
      </c>
      <c r="R34" s="2">
        <f t="shared" si="21"/>
        <v>0.06829268293</v>
      </c>
      <c r="S34" s="2">
        <f t="shared" si="21"/>
        <v>0.1567750678</v>
      </c>
      <c r="T34" s="2">
        <f t="shared" si="21"/>
        <v>-0.02330623306</v>
      </c>
      <c r="U34" s="2">
        <f t="shared" si="21"/>
        <v>0.7380758808</v>
      </c>
      <c r="W34" s="36">
        <v>384.0</v>
      </c>
      <c r="X34" s="36">
        <v>0.05379403794037939</v>
      </c>
      <c r="Y34" s="36">
        <v>0.0746612466124662</v>
      </c>
      <c r="Z34" s="36">
        <v>0.15677506775067743</v>
      </c>
      <c r="AA34" s="36">
        <v>-0.02330623306233061</v>
      </c>
      <c r="AB34" s="36">
        <v>0.7380758807588076</v>
      </c>
    </row>
    <row r="37">
      <c r="A37" s="9" t="s">
        <v>18</v>
      </c>
      <c r="B37" s="1" t="s">
        <v>136</v>
      </c>
      <c r="C37" s="8" t="s">
        <v>145</v>
      </c>
      <c r="D37" s="1" t="s">
        <v>156</v>
      </c>
      <c r="E37" s="1" t="s">
        <v>157</v>
      </c>
      <c r="I37" s="8" t="s">
        <v>145</v>
      </c>
      <c r="J37" s="1" t="s">
        <v>156</v>
      </c>
      <c r="K37" s="1" t="s">
        <v>157</v>
      </c>
      <c r="L37" s="1" t="s">
        <v>150</v>
      </c>
      <c r="O37" s="9" t="s">
        <v>18</v>
      </c>
      <c r="P37" s="8" t="s">
        <v>151</v>
      </c>
      <c r="Q37" s="1" t="s">
        <v>158</v>
      </c>
      <c r="R37" s="1" t="s">
        <v>159</v>
      </c>
      <c r="S37" s="1" t="s">
        <v>155</v>
      </c>
    </row>
    <row r="38">
      <c r="A38" s="9">
        <v>1.0</v>
      </c>
      <c r="B38" s="8">
        <v>1.87</v>
      </c>
      <c r="C38" s="8">
        <v>0.84</v>
      </c>
      <c r="D38" s="1">
        <v>0.19</v>
      </c>
      <c r="E38" s="1">
        <v>0.12</v>
      </c>
      <c r="I38" s="1">
        <f t="shared" ref="I38:K38" si="22">B38-C38</f>
        <v>1.03</v>
      </c>
      <c r="J38" s="1">
        <f t="shared" si="22"/>
        <v>0.65</v>
      </c>
      <c r="K38" s="1">
        <f t="shared" si="22"/>
        <v>0.07</v>
      </c>
      <c r="L38" s="2">
        <f t="shared" ref="L38:L46" si="24">B38-sum(I38:K38)</f>
        <v>0.12</v>
      </c>
      <c r="O38" s="9">
        <v>1.0</v>
      </c>
      <c r="P38" s="2">
        <f t="shared" ref="P38:P46" si="25">I38/B38</f>
        <v>0.550802139</v>
      </c>
      <c r="Q38" s="2">
        <f t="shared" ref="Q38:Q46" si="26">J38/B38</f>
        <v>0.3475935829</v>
      </c>
      <c r="R38" s="2">
        <f t="shared" ref="R38:R46" si="27">K38/B38</f>
        <v>0.03743315508</v>
      </c>
      <c r="S38" s="2">
        <f t="shared" ref="S38:S46" si="28">L38/B38</f>
        <v>0.06417112299</v>
      </c>
    </row>
    <row r="39">
      <c r="A39" s="9">
        <v>3.0</v>
      </c>
      <c r="B39" s="8">
        <v>1.9</v>
      </c>
      <c r="C39" s="8">
        <v>0.9</v>
      </c>
      <c r="D39" s="1">
        <v>0.2</v>
      </c>
      <c r="E39" s="1">
        <v>0.14</v>
      </c>
      <c r="I39" s="1">
        <f t="shared" ref="I39:K39" si="23">B39-C39</f>
        <v>1</v>
      </c>
      <c r="J39" s="1">
        <f t="shared" si="23"/>
        <v>0.7</v>
      </c>
      <c r="K39" s="1">
        <f t="shared" si="23"/>
        <v>0.06</v>
      </c>
      <c r="L39" s="2">
        <f t="shared" si="24"/>
        <v>0.14</v>
      </c>
      <c r="O39" s="9">
        <v>3.0</v>
      </c>
      <c r="P39" s="2">
        <f t="shared" si="25"/>
        <v>0.5263157895</v>
      </c>
      <c r="Q39" s="2">
        <f t="shared" si="26"/>
        <v>0.3684210526</v>
      </c>
      <c r="R39" s="2">
        <f t="shared" si="27"/>
        <v>0.03157894737</v>
      </c>
      <c r="S39" s="2">
        <f t="shared" si="28"/>
        <v>0.07368421053</v>
      </c>
    </row>
    <row r="40">
      <c r="A40" s="9">
        <v>6.0</v>
      </c>
      <c r="B40" s="8">
        <v>1.94</v>
      </c>
      <c r="C40" s="8">
        <v>0.91</v>
      </c>
      <c r="D40" s="1">
        <v>0.21</v>
      </c>
      <c r="E40" s="1">
        <v>0.15</v>
      </c>
      <c r="I40" s="1">
        <f t="shared" ref="I40:K40" si="29">B40-C40</f>
        <v>1.03</v>
      </c>
      <c r="J40" s="1">
        <f t="shared" si="29"/>
        <v>0.7</v>
      </c>
      <c r="K40" s="1">
        <f t="shared" si="29"/>
        <v>0.06</v>
      </c>
      <c r="L40" s="2">
        <f t="shared" si="24"/>
        <v>0.15</v>
      </c>
      <c r="O40" s="9">
        <v>6.0</v>
      </c>
      <c r="P40" s="2">
        <f t="shared" si="25"/>
        <v>0.5309278351</v>
      </c>
      <c r="Q40" s="2">
        <f t="shared" si="26"/>
        <v>0.3608247423</v>
      </c>
      <c r="R40" s="2">
        <f t="shared" si="27"/>
        <v>0.03092783505</v>
      </c>
      <c r="S40" s="2">
        <f t="shared" si="28"/>
        <v>0.07731958763</v>
      </c>
    </row>
    <row r="41">
      <c r="A41" s="9">
        <v>12.0</v>
      </c>
      <c r="B41" s="8">
        <v>1.98</v>
      </c>
      <c r="C41" s="8">
        <v>0.97</v>
      </c>
      <c r="D41" s="1">
        <v>0.26</v>
      </c>
      <c r="E41" s="1">
        <v>0.26</v>
      </c>
      <c r="I41" s="1">
        <f t="shared" ref="I41:K41" si="30">B41-C41</f>
        <v>1.01</v>
      </c>
      <c r="J41" s="1">
        <f t="shared" si="30"/>
        <v>0.71</v>
      </c>
      <c r="K41" s="1">
        <f t="shared" si="30"/>
        <v>0</v>
      </c>
      <c r="L41" s="2">
        <f t="shared" si="24"/>
        <v>0.26</v>
      </c>
      <c r="O41" s="9">
        <v>12.0</v>
      </c>
      <c r="P41" s="2">
        <f t="shared" si="25"/>
        <v>0.5101010101</v>
      </c>
      <c r="Q41" s="2">
        <f t="shared" si="26"/>
        <v>0.3585858586</v>
      </c>
      <c r="R41" s="2">
        <f t="shared" si="27"/>
        <v>0</v>
      </c>
      <c r="S41" s="2">
        <f t="shared" si="28"/>
        <v>0.1313131313</v>
      </c>
    </row>
    <row r="42">
      <c r="A42" s="9">
        <v>24.0</v>
      </c>
      <c r="B42" s="8">
        <v>2.38</v>
      </c>
      <c r="C42" s="8">
        <v>1.38</v>
      </c>
      <c r="D42" s="1">
        <v>0.74</v>
      </c>
      <c r="E42" s="1">
        <v>0.71</v>
      </c>
      <c r="I42" s="1">
        <f t="shared" ref="I42:K42" si="31">B42-C42</f>
        <v>1</v>
      </c>
      <c r="J42" s="1">
        <f t="shared" si="31"/>
        <v>0.64</v>
      </c>
      <c r="K42" s="1">
        <f t="shared" si="31"/>
        <v>0.03</v>
      </c>
      <c r="L42" s="2">
        <f t="shared" si="24"/>
        <v>0.71</v>
      </c>
      <c r="O42" s="9">
        <v>24.0</v>
      </c>
      <c r="P42" s="2">
        <f t="shared" si="25"/>
        <v>0.4201680672</v>
      </c>
      <c r="Q42" s="2">
        <f t="shared" si="26"/>
        <v>0.268907563</v>
      </c>
      <c r="R42" s="2">
        <f t="shared" si="27"/>
        <v>0.01260504202</v>
      </c>
      <c r="S42" s="2">
        <f t="shared" si="28"/>
        <v>0.2983193277</v>
      </c>
    </row>
    <row r="43">
      <c r="A43" s="9">
        <v>48.0</v>
      </c>
      <c r="B43" s="8">
        <v>3.37</v>
      </c>
      <c r="C43" s="8">
        <v>3.02</v>
      </c>
      <c r="D43" s="1">
        <v>2.0</v>
      </c>
      <c r="E43" s="1">
        <v>2.1</v>
      </c>
      <c r="I43" s="1">
        <f t="shared" ref="I43:K43" si="32">B43-C43</f>
        <v>0.35</v>
      </c>
      <c r="J43" s="1">
        <f t="shared" si="32"/>
        <v>1.02</v>
      </c>
      <c r="K43" s="1">
        <f t="shared" si="32"/>
        <v>-0.1</v>
      </c>
      <c r="L43" s="2">
        <f t="shared" si="24"/>
        <v>2.1</v>
      </c>
      <c r="O43" s="9">
        <v>48.0</v>
      </c>
      <c r="P43" s="2">
        <f t="shared" si="25"/>
        <v>0.1038575668</v>
      </c>
      <c r="Q43" s="2">
        <f t="shared" si="26"/>
        <v>0.3026706231</v>
      </c>
      <c r="R43" s="2">
        <f t="shared" si="27"/>
        <v>-0.0296735905</v>
      </c>
      <c r="S43" s="2">
        <f t="shared" si="28"/>
        <v>0.6231454006</v>
      </c>
    </row>
    <row r="44">
      <c r="A44" s="9">
        <v>96.0</v>
      </c>
      <c r="B44" s="8">
        <v>5.93</v>
      </c>
      <c r="C44" s="8">
        <v>5.74</v>
      </c>
      <c r="D44" s="1">
        <v>5.81</v>
      </c>
      <c r="E44" s="1">
        <v>5.85</v>
      </c>
      <c r="I44" s="1">
        <f t="shared" ref="I44:K44" si="33">B44-C44</f>
        <v>0.19</v>
      </c>
      <c r="J44" s="1">
        <f t="shared" si="33"/>
        <v>-0.07</v>
      </c>
      <c r="K44" s="1">
        <f t="shared" si="33"/>
        <v>-0.04</v>
      </c>
      <c r="L44" s="2">
        <f t="shared" si="24"/>
        <v>5.85</v>
      </c>
      <c r="O44" s="9">
        <v>96.0</v>
      </c>
      <c r="P44" s="2">
        <f t="shared" si="25"/>
        <v>0.03204047218</v>
      </c>
      <c r="Q44" s="2">
        <f t="shared" si="26"/>
        <v>-0.01180438449</v>
      </c>
      <c r="R44" s="2">
        <f t="shared" si="27"/>
        <v>-0.006745362563</v>
      </c>
      <c r="S44" s="2">
        <f t="shared" si="28"/>
        <v>0.9865092749</v>
      </c>
    </row>
    <row r="45">
      <c r="A45" s="9">
        <v>192.0</v>
      </c>
      <c r="B45" s="8">
        <v>15.24</v>
      </c>
      <c r="C45" s="8">
        <v>15.11</v>
      </c>
      <c r="D45" s="1">
        <v>15.05</v>
      </c>
      <c r="E45" s="1">
        <v>15.03</v>
      </c>
      <c r="I45" s="1">
        <f t="shared" ref="I45:K45" si="34">B45-C45</f>
        <v>0.13</v>
      </c>
      <c r="J45" s="1">
        <f t="shared" si="34"/>
        <v>0.06</v>
      </c>
      <c r="K45" s="1">
        <f t="shared" si="34"/>
        <v>0.02</v>
      </c>
      <c r="L45" s="2">
        <f t="shared" si="24"/>
        <v>15.03</v>
      </c>
      <c r="O45" s="9">
        <v>192.0</v>
      </c>
      <c r="P45" s="2">
        <f t="shared" si="25"/>
        <v>0.008530183727</v>
      </c>
      <c r="Q45" s="2">
        <f t="shared" si="26"/>
        <v>0.003937007874</v>
      </c>
      <c r="R45" s="2">
        <f t="shared" si="27"/>
        <v>0.001312335958</v>
      </c>
      <c r="S45" s="2">
        <f t="shared" si="28"/>
        <v>0.9862204724</v>
      </c>
    </row>
    <row r="46">
      <c r="A46" s="9">
        <v>384.0</v>
      </c>
      <c r="B46" s="8">
        <v>52.26</v>
      </c>
      <c r="C46" s="8">
        <v>53.42</v>
      </c>
      <c r="D46" s="1">
        <v>53.5</v>
      </c>
      <c r="E46" s="1">
        <v>53.98</v>
      </c>
      <c r="I46" s="1">
        <f t="shared" ref="I46:K46" si="35">B46-C46</f>
        <v>-1.16</v>
      </c>
      <c r="J46" s="1">
        <f t="shared" si="35"/>
        <v>-0.08</v>
      </c>
      <c r="K46" s="1">
        <f t="shared" si="35"/>
        <v>-0.48</v>
      </c>
      <c r="L46" s="2">
        <f t="shared" si="24"/>
        <v>53.98</v>
      </c>
      <c r="O46" s="9">
        <v>384.0</v>
      </c>
      <c r="P46" s="2">
        <f t="shared" si="25"/>
        <v>-0.02219670876</v>
      </c>
      <c r="Q46" s="2">
        <f t="shared" si="26"/>
        <v>-0.001530807501</v>
      </c>
      <c r="R46" s="2">
        <f t="shared" si="27"/>
        <v>-0.009184845006</v>
      </c>
      <c r="S46" s="2">
        <f t="shared" si="28"/>
        <v>1.032912361</v>
      </c>
    </row>
    <row r="49">
      <c r="A49" s="50" t="s">
        <v>142</v>
      </c>
    </row>
    <row r="51">
      <c r="A51" s="17" t="s">
        <v>160</v>
      </c>
    </row>
    <row r="52">
      <c r="A52" s="9" t="s">
        <v>18</v>
      </c>
      <c r="B52" s="1" t="s">
        <v>135</v>
      </c>
      <c r="C52" s="8" t="s">
        <v>145</v>
      </c>
      <c r="D52" s="1" t="s">
        <v>146</v>
      </c>
      <c r="E52" s="1" t="s">
        <v>148</v>
      </c>
      <c r="F52" s="1" t="s">
        <v>149</v>
      </c>
      <c r="I52" s="8" t="s">
        <v>145</v>
      </c>
      <c r="J52" s="1" t="s">
        <v>146</v>
      </c>
      <c r="K52" s="1" t="s">
        <v>148</v>
      </c>
      <c r="L52" s="1" t="s">
        <v>149</v>
      </c>
      <c r="M52" s="1" t="s">
        <v>150</v>
      </c>
      <c r="O52" s="8" t="s">
        <v>145</v>
      </c>
      <c r="P52" s="1" t="s">
        <v>146</v>
      </c>
      <c r="Q52" s="1" t="s">
        <v>148</v>
      </c>
      <c r="R52" s="1" t="s">
        <v>149</v>
      </c>
      <c r="S52" s="1" t="s">
        <v>150</v>
      </c>
    </row>
    <row r="53">
      <c r="A53" s="9">
        <v>1.0</v>
      </c>
      <c r="B53" s="1">
        <v>5.14</v>
      </c>
      <c r="C53" s="1">
        <v>4.52</v>
      </c>
      <c r="D53" s="1">
        <v>2.56</v>
      </c>
      <c r="E53" s="1">
        <v>1.55</v>
      </c>
      <c r="F53" s="1">
        <v>0.12</v>
      </c>
      <c r="I53" s="2">
        <f t="shared" ref="I53:L53" si="36">B53-C53</f>
        <v>0.62</v>
      </c>
      <c r="J53" s="2">
        <f t="shared" si="36"/>
        <v>1.96</v>
      </c>
      <c r="K53" s="2">
        <f t="shared" si="36"/>
        <v>1.01</v>
      </c>
      <c r="L53" s="2">
        <f t="shared" si="36"/>
        <v>1.43</v>
      </c>
      <c r="M53" s="2">
        <f t="shared" ref="M53:M61" si="38">B53-sum(I53:L53)</f>
        <v>0.12</v>
      </c>
      <c r="O53" s="2">
        <f t="shared" ref="O53:O61" si="39">I53/B53</f>
        <v>0.1206225681</v>
      </c>
      <c r="P53" s="2">
        <f t="shared" ref="P53:P61" si="40">J53/B53</f>
        <v>0.3813229572</v>
      </c>
      <c r="Q53" s="2">
        <f t="shared" ref="Q53:Q61" si="41">K53/B53</f>
        <v>0.1964980545</v>
      </c>
      <c r="R53" s="2">
        <f t="shared" ref="R53:R61" si="42">L53/B53</f>
        <v>0.2782101167</v>
      </c>
      <c r="S53" s="2">
        <f t="shared" ref="S53:S61" si="43">M53/B53</f>
        <v>0.0233463035</v>
      </c>
    </row>
    <row r="54">
      <c r="A54" s="9">
        <v>3.0</v>
      </c>
      <c r="B54" s="1">
        <v>5.19</v>
      </c>
      <c r="C54" s="1">
        <v>4.53</v>
      </c>
      <c r="D54" s="1">
        <v>2.7</v>
      </c>
      <c r="E54" s="1">
        <v>1.56</v>
      </c>
      <c r="F54" s="1">
        <v>0.13</v>
      </c>
      <c r="I54" s="2">
        <f t="shared" ref="I54:L54" si="37">B54-C54</f>
        <v>0.66</v>
      </c>
      <c r="J54" s="2">
        <f t="shared" si="37"/>
        <v>1.83</v>
      </c>
      <c r="K54" s="2">
        <f t="shared" si="37"/>
        <v>1.14</v>
      </c>
      <c r="L54" s="2">
        <f t="shared" si="37"/>
        <v>1.43</v>
      </c>
      <c r="M54" s="2">
        <f t="shared" si="38"/>
        <v>0.13</v>
      </c>
      <c r="O54" s="2">
        <f t="shared" si="39"/>
        <v>0.1271676301</v>
      </c>
      <c r="P54" s="2">
        <f t="shared" si="40"/>
        <v>0.3526011561</v>
      </c>
      <c r="Q54" s="2">
        <f t="shared" si="41"/>
        <v>0.2196531792</v>
      </c>
      <c r="R54" s="2">
        <f t="shared" si="42"/>
        <v>0.2755298651</v>
      </c>
      <c r="S54" s="2">
        <f t="shared" si="43"/>
        <v>0.02504816956</v>
      </c>
    </row>
    <row r="55">
      <c r="A55" s="9">
        <v>6.0</v>
      </c>
      <c r="B55" s="1">
        <v>5.35</v>
      </c>
      <c r="C55" s="1">
        <v>4.54</v>
      </c>
      <c r="D55" s="1">
        <v>2.68</v>
      </c>
      <c r="E55" s="1">
        <v>1.56</v>
      </c>
      <c r="F55" s="1">
        <v>0.16</v>
      </c>
      <c r="I55" s="2">
        <f t="shared" ref="I55:L55" si="44">B55-C55</f>
        <v>0.81</v>
      </c>
      <c r="J55" s="2">
        <f t="shared" si="44"/>
        <v>1.86</v>
      </c>
      <c r="K55" s="2">
        <f t="shared" si="44"/>
        <v>1.12</v>
      </c>
      <c r="L55" s="2">
        <f t="shared" si="44"/>
        <v>1.4</v>
      </c>
      <c r="M55" s="2">
        <f t="shared" si="38"/>
        <v>0.16</v>
      </c>
      <c r="O55" s="2">
        <f t="shared" si="39"/>
        <v>0.1514018692</v>
      </c>
      <c r="P55" s="2">
        <f t="shared" si="40"/>
        <v>0.3476635514</v>
      </c>
      <c r="Q55" s="2">
        <f t="shared" si="41"/>
        <v>0.2093457944</v>
      </c>
      <c r="R55" s="2">
        <f t="shared" si="42"/>
        <v>0.261682243</v>
      </c>
      <c r="S55" s="2">
        <f t="shared" si="43"/>
        <v>0.02990654206</v>
      </c>
    </row>
    <row r="56">
      <c r="A56" s="9">
        <v>12.0</v>
      </c>
      <c r="B56" s="1">
        <v>5.58</v>
      </c>
      <c r="C56" s="1">
        <v>4.62</v>
      </c>
      <c r="D56" s="1">
        <v>2.73</v>
      </c>
      <c r="E56" s="1">
        <v>1.57</v>
      </c>
      <c r="F56" s="1">
        <v>0.25</v>
      </c>
      <c r="I56" s="2">
        <f t="shared" ref="I56:L56" si="45">B56-C56</f>
        <v>0.96</v>
      </c>
      <c r="J56" s="2">
        <f t="shared" si="45"/>
        <v>1.89</v>
      </c>
      <c r="K56" s="2">
        <f t="shared" si="45"/>
        <v>1.16</v>
      </c>
      <c r="L56" s="2">
        <f t="shared" si="45"/>
        <v>1.32</v>
      </c>
      <c r="M56" s="2">
        <f t="shared" si="38"/>
        <v>0.25</v>
      </c>
      <c r="O56" s="2">
        <f t="shared" si="39"/>
        <v>0.1720430108</v>
      </c>
      <c r="P56" s="2">
        <f t="shared" si="40"/>
        <v>0.3387096774</v>
      </c>
      <c r="Q56" s="2">
        <f t="shared" si="41"/>
        <v>0.2078853047</v>
      </c>
      <c r="R56" s="2">
        <f t="shared" si="42"/>
        <v>0.2365591398</v>
      </c>
      <c r="S56" s="2">
        <f t="shared" si="43"/>
        <v>0.04480286738</v>
      </c>
    </row>
    <row r="57">
      <c r="A57" s="9">
        <v>24.0</v>
      </c>
      <c r="B57" s="1">
        <v>6.07</v>
      </c>
      <c r="C57" s="1">
        <v>4.94</v>
      </c>
      <c r="D57" s="1">
        <v>3.56</v>
      </c>
      <c r="E57" s="1">
        <v>1.6</v>
      </c>
      <c r="F57" s="1">
        <v>0.49</v>
      </c>
      <c r="I57" s="2">
        <f t="shared" ref="I57:L57" si="46">B57-C57</f>
        <v>1.13</v>
      </c>
      <c r="J57" s="2">
        <f t="shared" si="46"/>
        <v>1.38</v>
      </c>
      <c r="K57" s="2">
        <f t="shared" si="46"/>
        <v>1.96</v>
      </c>
      <c r="L57" s="2">
        <f t="shared" si="46"/>
        <v>1.11</v>
      </c>
      <c r="M57" s="2">
        <f t="shared" si="38"/>
        <v>0.49</v>
      </c>
      <c r="O57" s="2">
        <f t="shared" si="39"/>
        <v>0.1861614498</v>
      </c>
      <c r="P57" s="2">
        <f t="shared" si="40"/>
        <v>0.2273476112</v>
      </c>
      <c r="Q57" s="2">
        <f t="shared" si="41"/>
        <v>0.3228995058</v>
      </c>
      <c r="R57" s="2">
        <f t="shared" si="42"/>
        <v>0.1828665568</v>
      </c>
      <c r="S57" s="2">
        <f t="shared" si="43"/>
        <v>0.08072487644</v>
      </c>
    </row>
    <row r="58">
      <c r="A58" s="9">
        <v>48.0</v>
      </c>
      <c r="B58" s="1">
        <v>8.17</v>
      </c>
      <c r="C58" s="1">
        <v>7.14</v>
      </c>
      <c r="D58" s="1">
        <v>7.08</v>
      </c>
      <c r="E58" s="1">
        <v>1.97</v>
      </c>
      <c r="F58" s="1">
        <v>1.77</v>
      </c>
      <c r="I58" s="2">
        <f t="shared" ref="I58:L58" si="47">B58-C58</f>
        <v>1.03</v>
      </c>
      <c r="J58" s="2">
        <f t="shared" si="47"/>
        <v>0.06</v>
      </c>
      <c r="K58" s="2">
        <f t="shared" si="47"/>
        <v>5.11</v>
      </c>
      <c r="L58" s="2">
        <f t="shared" si="47"/>
        <v>0.2</v>
      </c>
      <c r="M58" s="2">
        <f t="shared" si="38"/>
        <v>1.77</v>
      </c>
      <c r="O58" s="2">
        <f t="shared" si="39"/>
        <v>0.1260709914</v>
      </c>
      <c r="P58" s="2">
        <f t="shared" si="40"/>
        <v>0.007343941248</v>
      </c>
      <c r="Q58" s="2">
        <f t="shared" si="41"/>
        <v>0.6254589963</v>
      </c>
      <c r="R58" s="2">
        <f t="shared" si="42"/>
        <v>0.02447980416</v>
      </c>
      <c r="S58" s="2">
        <f t="shared" si="43"/>
        <v>0.2166462668</v>
      </c>
    </row>
    <row r="59">
      <c r="A59" s="9">
        <v>96.0</v>
      </c>
      <c r="B59" s="1">
        <v>16.14</v>
      </c>
      <c r="C59" s="1">
        <v>14.14</v>
      </c>
      <c r="D59" s="1">
        <v>14.11</v>
      </c>
      <c r="E59" s="1">
        <v>5.58</v>
      </c>
      <c r="F59" s="1">
        <v>5.09</v>
      </c>
      <c r="I59" s="2">
        <f t="shared" ref="I59:L59" si="48">B59-C59</f>
        <v>2</v>
      </c>
      <c r="J59" s="2">
        <f t="shared" si="48"/>
        <v>0.03</v>
      </c>
      <c r="K59" s="2">
        <f t="shared" si="48"/>
        <v>8.53</v>
      </c>
      <c r="L59" s="2">
        <f t="shared" si="48"/>
        <v>0.49</v>
      </c>
      <c r="M59" s="2">
        <f t="shared" si="38"/>
        <v>5.09</v>
      </c>
      <c r="O59" s="2">
        <f t="shared" si="39"/>
        <v>0.1239157373</v>
      </c>
      <c r="P59" s="2">
        <f t="shared" si="40"/>
        <v>0.001858736059</v>
      </c>
      <c r="Q59" s="2">
        <f t="shared" si="41"/>
        <v>0.5285006196</v>
      </c>
      <c r="R59" s="2">
        <f t="shared" si="42"/>
        <v>0.03035935564</v>
      </c>
      <c r="S59" s="2">
        <f t="shared" si="43"/>
        <v>0.3153655514</v>
      </c>
    </row>
    <row r="60">
      <c r="A60" s="9">
        <v>192.0</v>
      </c>
      <c r="B60" s="1">
        <v>32.11</v>
      </c>
      <c r="C60" s="1">
        <v>28.2</v>
      </c>
      <c r="D60" s="1">
        <v>28.17</v>
      </c>
      <c r="E60" s="1">
        <v>14.33</v>
      </c>
      <c r="F60" s="1">
        <v>13.72</v>
      </c>
      <c r="I60" s="2">
        <f t="shared" ref="I60:L60" si="49">B60-C60</f>
        <v>3.91</v>
      </c>
      <c r="J60" s="2">
        <f t="shared" si="49"/>
        <v>0.03</v>
      </c>
      <c r="K60" s="2">
        <f t="shared" si="49"/>
        <v>13.84</v>
      </c>
      <c r="L60" s="2">
        <f t="shared" si="49"/>
        <v>0.61</v>
      </c>
      <c r="M60" s="2">
        <f t="shared" si="38"/>
        <v>13.72</v>
      </c>
      <c r="O60" s="2">
        <f t="shared" si="39"/>
        <v>0.1217689193</v>
      </c>
      <c r="P60" s="2">
        <f t="shared" si="40"/>
        <v>0.0009342883837</v>
      </c>
      <c r="Q60" s="2">
        <f t="shared" si="41"/>
        <v>0.4310183743</v>
      </c>
      <c r="R60" s="2">
        <f t="shared" si="42"/>
        <v>0.01899719713</v>
      </c>
      <c r="S60" s="2">
        <f t="shared" si="43"/>
        <v>0.4272812208</v>
      </c>
    </row>
    <row r="61">
      <c r="A61" s="9">
        <v>384.0</v>
      </c>
      <c r="B61" s="1">
        <v>64.37</v>
      </c>
      <c r="C61" s="1">
        <v>56.33</v>
      </c>
      <c r="D61" s="1">
        <v>56.29</v>
      </c>
      <c r="E61" s="1">
        <v>50.08</v>
      </c>
      <c r="F61" s="1">
        <v>49.98</v>
      </c>
      <c r="I61" s="2">
        <f t="shared" ref="I61:L61" si="50">B61-C61</f>
        <v>8.04</v>
      </c>
      <c r="J61" s="2">
        <f t="shared" si="50"/>
        <v>0.04</v>
      </c>
      <c r="K61" s="2">
        <f t="shared" si="50"/>
        <v>6.21</v>
      </c>
      <c r="L61" s="2">
        <f t="shared" si="50"/>
        <v>0.1</v>
      </c>
      <c r="M61" s="2">
        <f t="shared" si="38"/>
        <v>49.98</v>
      </c>
      <c r="O61" s="2">
        <f t="shared" si="39"/>
        <v>0.1249029051</v>
      </c>
      <c r="P61" s="2">
        <f t="shared" si="40"/>
        <v>0.000621407488</v>
      </c>
      <c r="Q61" s="2">
        <f t="shared" si="41"/>
        <v>0.09647351251</v>
      </c>
      <c r="R61" s="2">
        <f t="shared" si="42"/>
        <v>0.00155351872</v>
      </c>
      <c r="S61" s="2">
        <f t="shared" si="43"/>
        <v>0.7764486562</v>
      </c>
    </row>
    <row r="63">
      <c r="A63" s="9" t="s">
        <v>18</v>
      </c>
      <c r="B63" s="1" t="s">
        <v>136</v>
      </c>
      <c r="C63" s="8" t="s">
        <v>145</v>
      </c>
      <c r="D63" s="1" t="s">
        <v>156</v>
      </c>
      <c r="E63" s="1" t="s">
        <v>157</v>
      </c>
      <c r="I63" s="8" t="s">
        <v>145</v>
      </c>
      <c r="J63" s="1" t="s">
        <v>156</v>
      </c>
      <c r="K63" s="1" t="s">
        <v>157</v>
      </c>
      <c r="L63" s="1" t="s">
        <v>150</v>
      </c>
      <c r="O63" s="9" t="s">
        <v>18</v>
      </c>
      <c r="P63" s="8" t="s">
        <v>145</v>
      </c>
      <c r="Q63" s="1" t="s">
        <v>156</v>
      </c>
      <c r="R63" s="1" t="s">
        <v>157</v>
      </c>
      <c r="S63" s="1" t="s">
        <v>150</v>
      </c>
    </row>
    <row r="64">
      <c r="A64" s="9">
        <v>1.0</v>
      </c>
      <c r="B64" s="8"/>
      <c r="C64" s="8"/>
      <c r="E64" s="1">
        <v>0.12</v>
      </c>
      <c r="I64" s="1">
        <f t="shared" ref="I64:K64" si="51">B64-C64</f>
        <v>0</v>
      </c>
      <c r="J64" s="1">
        <f t="shared" si="51"/>
        <v>0</v>
      </c>
      <c r="K64" s="1">
        <f t="shared" si="51"/>
        <v>-0.12</v>
      </c>
      <c r="L64" s="2">
        <f t="shared" ref="L64:L72" si="53">B64-sum(I64:K64)</f>
        <v>0.12</v>
      </c>
      <c r="O64" s="9">
        <v>1.0</v>
      </c>
      <c r="P64" s="2" t="str">
        <f t="shared" ref="P64:P72" si="54">I64/B64</f>
        <v>#DIV/0!</v>
      </c>
      <c r="Q64" s="2" t="str">
        <f t="shared" ref="Q64:Q72" si="55">J64/B64</f>
        <v>#DIV/0!</v>
      </c>
      <c r="R64" s="2" t="str">
        <f t="shared" ref="R64:R72" si="56">K64/B64</f>
        <v>#DIV/0!</v>
      </c>
      <c r="S64" s="2" t="str">
        <f t="shared" ref="S64:S72" si="57">L64/B64</f>
        <v>#DIV/0!</v>
      </c>
    </row>
    <row r="65">
      <c r="A65" s="9">
        <v>3.0</v>
      </c>
      <c r="B65" s="8"/>
      <c r="C65" s="8"/>
      <c r="E65" s="1">
        <v>0.14</v>
      </c>
      <c r="I65" s="1">
        <f t="shared" ref="I65:K65" si="52">B65-C65</f>
        <v>0</v>
      </c>
      <c r="J65" s="1">
        <f t="shared" si="52"/>
        <v>0</v>
      </c>
      <c r="K65" s="1">
        <f t="shared" si="52"/>
        <v>-0.14</v>
      </c>
      <c r="L65" s="2">
        <f t="shared" si="53"/>
        <v>0.14</v>
      </c>
      <c r="O65" s="9">
        <v>3.0</v>
      </c>
      <c r="P65" s="2" t="str">
        <f t="shared" si="54"/>
        <v>#DIV/0!</v>
      </c>
      <c r="Q65" s="2" t="str">
        <f t="shared" si="55"/>
        <v>#DIV/0!</v>
      </c>
      <c r="R65" s="2" t="str">
        <f t="shared" si="56"/>
        <v>#DIV/0!</v>
      </c>
      <c r="S65" s="2" t="str">
        <f t="shared" si="57"/>
        <v>#DIV/0!</v>
      </c>
    </row>
    <row r="66">
      <c r="A66" s="9">
        <v>6.0</v>
      </c>
      <c r="B66" s="8"/>
      <c r="C66" s="8"/>
      <c r="E66" s="1">
        <v>0.16</v>
      </c>
      <c r="I66" s="1">
        <f t="shared" ref="I66:K66" si="58">B66-C66</f>
        <v>0</v>
      </c>
      <c r="J66" s="1">
        <f t="shared" si="58"/>
        <v>0</v>
      </c>
      <c r="K66" s="1">
        <f t="shared" si="58"/>
        <v>-0.16</v>
      </c>
      <c r="L66" s="2">
        <f t="shared" si="53"/>
        <v>0.16</v>
      </c>
      <c r="O66" s="9">
        <v>6.0</v>
      </c>
      <c r="P66" s="2" t="str">
        <f t="shared" si="54"/>
        <v>#DIV/0!</v>
      </c>
      <c r="Q66" s="2" t="str">
        <f t="shared" si="55"/>
        <v>#DIV/0!</v>
      </c>
      <c r="R66" s="2" t="str">
        <f t="shared" si="56"/>
        <v>#DIV/0!</v>
      </c>
      <c r="S66" s="2" t="str">
        <f t="shared" si="57"/>
        <v>#DIV/0!</v>
      </c>
    </row>
    <row r="67">
      <c r="A67" s="9">
        <v>12.0</v>
      </c>
      <c r="B67" s="8"/>
      <c r="C67" s="8"/>
      <c r="E67" s="1">
        <v>0.26</v>
      </c>
      <c r="I67" s="1">
        <f t="shared" ref="I67:K67" si="59">B67-C67</f>
        <v>0</v>
      </c>
      <c r="J67" s="1">
        <f t="shared" si="59"/>
        <v>0</v>
      </c>
      <c r="K67" s="1">
        <f t="shared" si="59"/>
        <v>-0.26</v>
      </c>
      <c r="L67" s="2">
        <f t="shared" si="53"/>
        <v>0.26</v>
      </c>
      <c r="O67" s="9">
        <v>12.0</v>
      </c>
      <c r="P67" s="2" t="str">
        <f t="shared" si="54"/>
        <v>#DIV/0!</v>
      </c>
      <c r="Q67" s="2" t="str">
        <f t="shared" si="55"/>
        <v>#DIV/0!</v>
      </c>
      <c r="R67" s="2" t="str">
        <f t="shared" si="56"/>
        <v>#DIV/0!</v>
      </c>
      <c r="S67" s="2" t="str">
        <f t="shared" si="57"/>
        <v>#DIV/0!</v>
      </c>
    </row>
    <row r="68">
      <c r="A68" s="9">
        <v>24.0</v>
      </c>
      <c r="B68" s="8"/>
      <c r="C68" s="8"/>
      <c r="E68" s="1">
        <v>0.8</v>
      </c>
      <c r="I68" s="1">
        <f t="shared" ref="I68:K68" si="60">B68-C68</f>
        <v>0</v>
      </c>
      <c r="J68" s="1">
        <f t="shared" si="60"/>
        <v>0</v>
      </c>
      <c r="K68" s="1">
        <f t="shared" si="60"/>
        <v>-0.8</v>
      </c>
      <c r="L68" s="2">
        <f t="shared" si="53"/>
        <v>0.8</v>
      </c>
      <c r="O68" s="9">
        <v>24.0</v>
      </c>
      <c r="P68" s="2" t="str">
        <f t="shared" si="54"/>
        <v>#DIV/0!</v>
      </c>
      <c r="Q68" s="2" t="str">
        <f t="shared" si="55"/>
        <v>#DIV/0!</v>
      </c>
      <c r="R68" s="2" t="str">
        <f t="shared" si="56"/>
        <v>#DIV/0!</v>
      </c>
      <c r="S68" s="2" t="str">
        <f t="shared" si="57"/>
        <v>#DIV/0!</v>
      </c>
    </row>
    <row r="69">
      <c r="A69" s="9">
        <v>48.0</v>
      </c>
      <c r="B69" s="8"/>
      <c r="C69" s="8"/>
      <c r="E69" s="1">
        <v>2.1</v>
      </c>
      <c r="I69" s="1">
        <f t="shared" ref="I69:K69" si="61">B69-C69</f>
        <v>0</v>
      </c>
      <c r="J69" s="1">
        <f t="shared" si="61"/>
        <v>0</v>
      </c>
      <c r="K69" s="1">
        <f t="shared" si="61"/>
        <v>-2.1</v>
      </c>
      <c r="L69" s="2">
        <f t="shared" si="53"/>
        <v>2.1</v>
      </c>
      <c r="O69" s="9">
        <v>48.0</v>
      </c>
      <c r="P69" s="2" t="str">
        <f t="shared" si="54"/>
        <v>#DIV/0!</v>
      </c>
      <c r="Q69" s="2" t="str">
        <f t="shared" si="55"/>
        <v>#DIV/0!</v>
      </c>
      <c r="R69" s="2" t="str">
        <f t="shared" si="56"/>
        <v>#DIV/0!</v>
      </c>
      <c r="S69" s="2" t="str">
        <f t="shared" si="57"/>
        <v>#DIV/0!</v>
      </c>
    </row>
    <row r="70">
      <c r="A70" s="9">
        <v>96.0</v>
      </c>
      <c r="B70" s="8"/>
      <c r="C70" s="8"/>
      <c r="E70" s="1">
        <v>5.87</v>
      </c>
      <c r="I70" s="1">
        <f t="shared" ref="I70:K70" si="62">B70-C70</f>
        <v>0</v>
      </c>
      <c r="J70" s="1">
        <f t="shared" si="62"/>
        <v>0</v>
      </c>
      <c r="K70" s="1">
        <f t="shared" si="62"/>
        <v>-5.87</v>
      </c>
      <c r="L70" s="2">
        <f t="shared" si="53"/>
        <v>5.87</v>
      </c>
      <c r="O70" s="9">
        <v>96.0</v>
      </c>
      <c r="P70" s="2" t="str">
        <f t="shared" si="54"/>
        <v>#DIV/0!</v>
      </c>
      <c r="Q70" s="2" t="str">
        <f t="shared" si="55"/>
        <v>#DIV/0!</v>
      </c>
      <c r="R70" s="2" t="str">
        <f t="shared" si="56"/>
        <v>#DIV/0!</v>
      </c>
      <c r="S70" s="2" t="str">
        <f t="shared" si="57"/>
        <v>#DIV/0!</v>
      </c>
    </row>
    <row r="71">
      <c r="A71" s="9">
        <v>192.0</v>
      </c>
      <c r="B71" s="8"/>
      <c r="C71" s="8"/>
      <c r="E71" s="1">
        <v>15.09</v>
      </c>
      <c r="I71" s="1">
        <f t="shared" ref="I71:K71" si="63">B71-C71</f>
        <v>0</v>
      </c>
      <c r="J71" s="1">
        <f t="shared" si="63"/>
        <v>0</v>
      </c>
      <c r="K71" s="1">
        <f t="shared" si="63"/>
        <v>-15.09</v>
      </c>
      <c r="L71" s="2">
        <f t="shared" si="53"/>
        <v>15.09</v>
      </c>
      <c r="O71" s="9">
        <v>192.0</v>
      </c>
      <c r="P71" s="2" t="str">
        <f t="shared" si="54"/>
        <v>#DIV/0!</v>
      </c>
      <c r="Q71" s="2" t="str">
        <f t="shared" si="55"/>
        <v>#DIV/0!</v>
      </c>
      <c r="R71" s="2" t="str">
        <f t="shared" si="56"/>
        <v>#DIV/0!</v>
      </c>
      <c r="S71" s="2" t="str">
        <f t="shared" si="57"/>
        <v>#DIV/0!</v>
      </c>
    </row>
    <row r="72">
      <c r="A72" s="9">
        <v>384.0</v>
      </c>
      <c r="B72" s="8"/>
      <c r="C72" s="8"/>
      <c r="E72" s="1">
        <v>53.75</v>
      </c>
      <c r="I72" s="1">
        <f t="shared" ref="I72:K72" si="64">B72-C72</f>
        <v>0</v>
      </c>
      <c r="J72" s="1">
        <f t="shared" si="64"/>
        <v>0</v>
      </c>
      <c r="K72" s="1">
        <f t="shared" si="64"/>
        <v>-53.75</v>
      </c>
      <c r="L72" s="2">
        <f t="shared" si="53"/>
        <v>53.75</v>
      </c>
      <c r="O72" s="9">
        <v>384.0</v>
      </c>
      <c r="P72" s="2" t="str">
        <f t="shared" si="54"/>
        <v>#DIV/0!</v>
      </c>
      <c r="Q72" s="2" t="str">
        <f t="shared" si="55"/>
        <v>#DIV/0!</v>
      </c>
      <c r="R72" s="2" t="str">
        <f t="shared" si="56"/>
        <v>#DIV/0!</v>
      </c>
      <c r="S72" s="2" t="str">
        <f t="shared" si="57"/>
        <v>#DIV/0!</v>
      </c>
    </row>
    <row r="74">
      <c r="A74" s="51" t="s">
        <v>161</v>
      </c>
    </row>
    <row r="77">
      <c r="A77" s="9" t="s">
        <v>18</v>
      </c>
      <c r="B77" s="1" t="s">
        <v>162</v>
      </c>
      <c r="C77" s="1" t="s">
        <v>163</v>
      </c>
      <c r="D77" s="1" t="s">
        <v>164</v>
      </c>
    </row>
    <row r="78">
      <c r="A78" s="9">
        <v>1.0</v>
      </c>
      <c r="B78" s="1">
        <v>3.02</v>
      </c>
      <c r="C78" s="1">
        <v>2.51</v>
      </c>
      <c r="D78" s="1">
        <v>2.58</v>
      </c>
    </row>
    <row r="79">
      <c r="A79" s="9">
        <v>3.0</v>
      </c>
      <c r="B79" s="1">
        <v>3.1</v>
      </c>
      <c r="C79" s="1">
        <v>2.53</v>
      </c>
      <c r="D79" s="1">
        <v>2.63</v>
      </c>
    </row>
    <row r="80">
      <c r="A80" s="9">
        <v>6.0</v>
      </c>
      <c r="B80" s="1">
        <v>3.04</v>
      </c>
      <c r="C80" s="1">
        <v>2.53</v>
      </c>
      <c r="D80" s="1">
        <v>2.59</v>
      </c>
    </row>
    <row r="81">
      <c r="A81" s="9">
        <v>12.0</v>
      </c>
      <c r="B81" s="1">
        <v>3.22</v>
      </c>
      <c r="C81" s="1">
        <v>2.54</v>
      </c>
      <c r="D81" s="1">
        <v>2.69</v>
      </c>
    </row>
    <row r="82">
      <c r="A82" s="9">
        <v>24.0</v>
      </c>
      <c r="B82" s="1">
        <v>3.74</v>
      </c>
      <c r="C82" s="1">
        <v>2.61</v>
      </c>
      <c r="D82" s="1">
        <v>2.59</v>
      </c>
    </row>
    <row r="83">
      <c r="A83" s="9">
        <v>48.0</v>
      </c>
      <c r="B83" s="1">
        <v>5.28</v>
      </c>
      <c r="C83" s="1">
        <v>3.3</v>
      </c>
      <c r="D83" s="1">
        <v>3.0</v>
      </c>
    </row>
    <row r="84">
      <c r="A84" s="9">
        <v>96.0</v>
      </c>
      <c r="B84" s="1">
        <v>10.5</v>
      </c>
      <c r="C84" s="1">
        <v>6.3</v>
      </c>
      <c r="D84" s="1">
        <v>10.04</v>
      </c>
    </row>
    <row r="85">
      <c r="A85" s="9">
        <v>192.0</v>
      </c>
      <c r="B85" s="1">
        <v>24.98</v>
      </c>
      <c r="C85" s="1">
        <v>21.98</v>
      </c>
      <c r="D85" s="1">
        <v>20.08</v>
      </c>
    </row>
    <row r="86">
      <c r="A86" s="9">
        <v>384.0</v>
      </c>
      <c r="B86" s="1">
        <v>56.66</v>
      </c>
      <c r="C86" s="1">
        <v>44.81</v>
      </c>
      <c r="D86" s="1">
        <v>50.3</v>
      </c>
    </row>
    <row r="88">
      <c r="A88" s="9"/>
      <c r="B88" s="24" t="s">
        <v>129</v>
      </c>
      <c r="C88" s="44"/>
      <c r="D88" s="23"/>
      <c r="F88" s="1" t="s">
        <v>111</v>
      </c>
      <c r="G88" s="1" t="s">
        <v>113</v>
      </c>
    </row>
    <row r="89">
      <c r="A89" s="9"/>
      <c r="B89" s="25" t="s">
        <v>130</v>
      </c>
      <c r="C89" s="44"/>
      <c r="D89" s="23"/>
      <c r="F89" s="1" t="s">
        <v>165</v>
      </c>
    </row>
    <row r="90">
      <c r="A90" s="46" t="s">
        <v>18</v>
      </c>
      <c r="B90" s="47" t="s">
        <v>132</v>
      </c>
      <c r="C90" s="47" t="s">
        <v>133</v>
      </c>
      <c r="D90" s="47" t="s">
        <v>134</v>
      </c>
      <c r="E90" s="1" t="s">
        <v>166</v>
      </c>
      <c r="F90" s="1">
        <f>0.62+0.05</f>
        <v>0.67</v>
      </c>
    </row>
    <row r="91">
      <c r="A91" s="48">
        <v>1.0</v>
      </c>
      <c r="B91" s="1">
        <v>3.02</v>
      </c>
      <c r="C91" s="49">
        <v>1.87</v>
      </c>
      <c r="D91" s="48">
        <f t="shared" ref="D91:D99" si="65">B91/C91</f>
        <v>1.614973262</v>
      </c>
      <c r="E91" s="1" t="s">
        <v>167</v>
      </c>
      <c r="F91" s="1">
        <v>1.35</v>
      </c>
    </row>
    <row r="92">
      <c r="A92" s="48">
        <v>3.0</v>
      </c>
      <c r="B92" s="1">
        <v>3.1</v>
      </c>
      <c r="C92" s="49">
        <v>1.9</v>
      </c>
      <c r="D92" s="48">
        <f t="shared" si="65"/>
        <v>1.631578947</v>
      </c>
      <c r="F92" s="2">
        <f>F91/F90</f>
        <v>2.014925373</v>
      </c>
    </row>
    <row r="93">
      <c r="A93" s="48">
        <v>6.0</v>
      </c>
      <c r="B93" s="1">
        <v>3.04</v>
      </c>
      <c r="C93" s="49">
        <v>1.94</v>
      </c>
      <c r="D93" s="48">
        <f t="shared" si="65"/>
        <v>1.567010309</v>
      </c>
    </row>
    <row r="94">
      <c r="A94" s="48">
        <v>12.0</v>
      </c>
      <c r="B94" s="1">
        <v>3.22</v>
      </c>
      <c r="C94" s="49">
        <v>1.98</v>
      </c>
      <c r="D94" s="48">
        <f t="shared" si="65"/>
        <v>1.626262626</v>
      </c>
    </row>
    <row r="95">
      <c r="A95" s="48">
        <v>24.0</v>
      </c>
      <c r="B95" s="1">
        <v>3.74</v>
      </c>
      <c r="C95" s="49">
        <v>2.38</v>
      </c>
      <c r="D95" s="48">
        <f t="shared" si="65"/>
        <v>1.571428571</v>
      </c>
    </row>
    <row r="96">
      <c r="A96" s="46">
        <v>48.0</v>
      </c>
      <c r="B96" s="1">
        <v>5.28</v>
      </c>
      <c r="C96" s="47">
        <v>3.37</v>
      </c>
      <c r="D96" s="46">
        <f t="shared" si="65"/>
        <v>1.566765579</v>
      </c>
    </row>
    <row r="97">
      <c r="A97" s="46">
        <v>96.0</v>
      </c>
      <c r="B97" s="1">
        <v>10.5</v>
      </c>
      <c r="C97" s="47">
        <v>5.93</v>
      </c>
      <c r="D97" s="46">
        <f t="shared" si="65"/>
        <v>1.770657673</v>
      </c>
    </row>
    <row r="98">
      <c r="A98" s="46">
        <v>192.0</v>
      </c>
      <c r="B98" s="1">
        <v>24.98</v>
      </c>
      <c r="C98" s="47">
        <v>15.24</v>
      </c>
      <c r="D98" s="46">
        <f t="shared" si="65"/>
        <v>1.639107612</v>
      </c>
    </row>
    <row r="99">
      <c r="A99" s="46">
        <v>384.0</v>
      </c>
      <c r="B99" s="1">
        <v>56.66</v>
      </c>
      <c r="C99" s="47">
        <v>52.26</v>
      </c>
      <c r="D99" s="46">
        <f t="shared" si="65"/>
        <v>1.084194413</v>
      </c>
    </row>
    <row r="101">
      <c r="A101" s="52" t="s">
        <v>168</v>
      </c>
    </row>
    <row r="102">
      <c r="A102" s="9" t="s">
        <v>18</v>
      </c>
      <c r="B102" s="1" t="s">
        <v>135</v>
      </c>
      <c r="C102" s="1" t="s">
        <v>169</v>
      </c>
      <c r="D102" s="1" t="s">
        <v>170</v>
      </c>
      <c r="E102" s="1" t="s">
        <v>171</v>
      </c>
      <c r="F102" s="1" t="s">
        <v>172</v>
      </c>
      <c r="G102" s="1" t="s">
        <v>173</v>
      </c>
      <c r="I102" s="9" t="s">
        <v>18</v>
      </c>
      <c r="J102" s="1" t="s">
        <v>174</v>
      </c>
      <c r="K102" s="1" t="s">
        <v>175</v>
      </c>
      <c r="L102" s="1" t="s">
        <v>176</v>
      </c>
      <c r="M102" s="1" t="s">
        <v>154</v>
      </c>
    </row>
    <row r="103">
      <c r="A103" s="9">
        <v>1.0</v>
      </c>
      <c r="B103" s="1">
        <v>3.02</v>
      </c>
      <c r="C103" s="1">
        <v>2.53</v>
      </c>
      <c r="D103" s="1">
        <v>2.39</v>
      </c>
      <c r="E103" s="1">
        <v>1.84</v>
      </c>
      <c r="F103" s="1">
        <v>1.64</v>
      </c>
      <c r="G103" s="1">
        <v>0.08</v>
      </c>
      <c r="I103" s="9">
        <v>1.0</v>
      </c>
      <c r="J103" s="2">
        <f t="shared" ref="J103:J111" si="66">B103-C103</f>
        <v>0.49</v>
      </c>
      <c r="K103" s="2">
        <f t="shared" ref="K103:K111" si="67">C103-D103+E103-F103</f>
        <v>0.34</v>
      </c>
      <c r="L103" s="2">
        <f t="shared" ref="L103:L111" si="68">D103-E103</f>
        <v>0.55</v>
      </c>
      <c r="M103" s="2">
        <f t="shared" ref="M103:M111" si="69">F103-G103</f>
        <v>1.56</v>
      </c>
    </row>
    <row r="104">
      <c r="A104" s="9">
        <v>3.0</v>
      </c>
      <c r="B104" s="1">
        <v>3.1</v>
      </c>
      <c r="C104" s="1">
        <v>2.57</v>
      </c>
      <c r="D104" s="1">
        <v>2.32</v>
      </c>
      <c r="E104" s="1">
        <v>1.84</v>
      </c>
      <c r="F104" s="1">
        <v>1.65</v>
      </c>
      <c r="G104" s="1">
        <v>0.1</v>
      </c>
      <c r="I104" s="9">
        <v>3.0</v>
      </c>
      <c r="J104" s="2">
        <f t="shared" si="66"/>
        <v>0.53</v>
      </c>
      <c r="K104" s="2">
        <f t="shared" si="67"/>
        <v>0.44</v>
      </c>
      <c r="L104" s="2">
        <f t="shared" si="68"/>
        <v>0.48</v>
      </c>
      <c r="M104" s="2">
        <f t="shared" si="69"/>
        <v>1.55</v>
      </c>
    </row>
    <row r="105">
      <c r="A105" s="9">
        <v>6.0</v>
      </c>
      <c r="B105" s="1">
        <v>3.04</v>
      </c>
      <c r="C105" s="1">
        <v>2.58</v>
      </c>
      <c r="D105" s="1">
        <v>2.32</v>
      </c>
      <c r="E105" s="1">
        <v>1.84</v>
      </c>
      <c r="F105" s="1">
        <v>1.65</v>
      </c>
      <c r="G105" s="1">
        <v>0.14</v>
      </c>
      <c r="I105" s="9">
        <v>6.0</v>
      </c>
      <c r="J105" s="2">
        <f t="shared" si="66"/>
        <v>0.46</v>
      </c>
      <c r="K105" s="2">
        <f t="shared" si="67"/>
        <v>0.45</v>
      </c>
      <c r="L105" s="2">
        <f t="shared" si="68"/>
        <v>0.48</v>
      </c>
      <c r="M105" s="2">
        <f t="shared" si="69"/>
        <v>1.51</v>
      </c>
    </row>
    <row r="106">
      <c r="A106" s="9">
        <v>12.0</v>
      </c>
      <c r="B106" s="1">
        <v>3.22</v>
      </c>
      <c r="C106" s="1">
        <v>2.49</v>
      </c>
      <c r="D106" s="1">
        <v>2.41</v>
      </c>
      <c r="E106" s="1">
        <v>1.84</v>
      </c>
      <c r="F106" s="1">
        <v>1.66</v>
      </c>
      <c r="G106" s="1">
        <v>0.19</v>
      </c>
      <c r="I106" s="9">
        <v>12.0</v>
      </c>
      <c r="J106" s="2">
        <f t="shared" si="66"/>
        <v>0.73</v>
      </c>
      <c r="K106" s="2">
        <f t="shared" si="67"/>
        <v>0.26</v>
      </c>
      <c r="L106" s="2">
        <f t="shared" si="68"/>
        <v>0.57</v>
      </c>
      <c r="M106" s="2">
        <f t="shared" si="69"/>
        <v>1.47</v>
      </c>
    </row>
    <row r="107">
      <c r="A107" s="9">
        <v>24.0</v>
      </c>
      <c r="B107" s="1">
        <v>3.74</v>
      </c>
      <c r="C107" s="1">
        <v>2.53</v>
      </c>
      <c r="D107" s="1">
        <v>2.97</v>
      </c>
      <c r="E107" s="1">
        <v>1.88</v>
      </c>
      <c r="F107" s="1">
        <v>1.69</v>
      </c>
      <c r="G107" s="1">
        <v>0.72</v>
      </c>
      <c r="I107" s="9">
        <v>24.0</v>
      </c>
      <c r="J107" s="2">
        <f t="shared" si="66"/>
        <v>1.21</v>
      </c>
      <c r="K107" s="2">
        <f t="shared" si="67"/>
        <v>-0.25</v>
      </c>
      <c r="L107" s="2">
        <f t="shared" si="68"/>
        <v>1.09</v>
      </c>
      <c r="M107" s="2">
        <f t="shared" si="69"/>
        <v>0.97</v>
      </c>
    </row>
    <row r="108">
      <c r="A108" s="9">
        <v>48.0</v>
      </c>
      <c r="B108" s="1">
        <v>5.28</v>
      </c>
      <c r="C108" s="1">
        <v>4.28</v>
      </c>
      <c r="D108" s="1">
        <v>4.63</v>
      </c>
      <c r="E108" s="1">
        <v>2.18</v>
      </c>
      <c r="F108" s="1">
        <v>2.05</v>
      </c>
      <c r="G108" s="1">
        <v>2.0</v>
      </c>
      <c r="I108" s="9">
        <v>48.0</v>
      </c>
      <c r="J108" s="2">
        <f t="shared" si="66"/>
        <v>1</v>
      </c>
      <c r="K108" s="2">
        <f t="shared" si="67"/>
        <v>-0.22</v>
      </c>
      <c r="L108" s="2">
        <f t="shared" si="68"/>
        <v>2.45</v>
      </c>
      <c r="M108" s="2">
        <f t="shared" si="69"/>
        <v>0.05</v>
      </c>
    </row>
    <row r="109">
      <c r="A109" s="9">
        <v>96.0</v>
      </c>
      <c r="B109" s="1">
        <v>10.5</v>
      </c>
      <c r="C109" s="1">
        <v>5.23</v>
      </c>
      <c r="D109" s="1">
        <v>8.92</v>
      </c>
      <c r="E109" s="1">
        <v>5.36</v>
      </c>
      <c r="F109" s="1">
        <v>5.78</v>
      </c>
      <c r="G109" s="1">
        <v>5.89</v>
      </c>
      <c r="I109" s="9">
        <v>96.0</v>
      </c>
      <c r="J109" s="2">
        <f t="shared" si="66"/>
        <v>5.27</v>
      </c>
      <c r="K109" s="2">
        <f t="shared" si="67"/>
        <v>-4.11</v>
      </c>
      <c r="L109" s="2">
        <f t="shared" si="68"/>
        <v>3.56</v>
      </c>
      <c r="M109" s="2">
        <f t="shared" si="69"/>
        <v>-0.11</v>
      </c>
    </row>
    <row r="110">
      <c r="A110" s="9">
        <v>192.0</v>
      </c>
      <c r="B110" s="1">
        <v>24.98</v>
      </c>
      <c r="C110" s="1">
        <v>21.65</v>
      </c>
      <c r="D110" s="1">
        <v>23.29</v>
      </c>
      <c r="E110" s="1">
        <v>15.21</v>
      </c>
      <c r="F110" s="1">
        <v>15.0</v>
      </c>
      <c r="G110" s="1">
        <v>14.77</v>
      </c>
      <c r="I110" s="9">
        <v>192.0</v>
      </c>
      <c r="J110" s="2">
        <f t="shared" si="66"/>
        <v>3.33</v>
      </c>
      <c r="K110" s="2">
        <f t="shared" si="67"/>
        <v>-1.43</v>
      </c>
      <c r="L110" s="2">
        <f t="shared" si="68"/>
        <v>8.08</v>
      </c>
      <c r="M110" s="2">
        <f t="shared" si="69"/>
        <v>0.23</v>
      </c>
    </row>
    <row r="111">
      <c r="A111" s="9">
        <v>384.0</v>
      </c>
      <c r="B111" s="1">
        <v>56.66</v>
      </c>
      <c r="C111" s="1">
        <v>50.34</v>
      </c>
      <c r="D111" s="1">
        <v>46.23</v>
      </c>
      <c r="E111" s="1">
        <v>50.41</v>
      </c>
      <c r="F111" s="1">
        <v>50.57</v>
      </c>
      <c r="G111" s="1">
        <v>50.44</v>
      </c>
      <c r="I111" s="9">
        <v>384.0</v>
      </c>
      <c r="J111" s="2">
        <f t="shared" si="66"/>
        <v>6.32</v>
      </c>
      <c r="K111" s="2">
        <f t="shared" si="67"/>
        <v>3.95</v>
      </c>
      <c r="L111" s="2">
        <f t="shared" si="68"/>
        <v>-4.18</v>
      </c>
      <c r="M111" s="2">
        <f t="shared" si="69"/>
        <v>0.13</v>
      </c>
    </row>
    <row r="114">
      <c r="A114" s="52" t="s">
        <v>177</v>
      </c>
    </row>
    <row r="115">
      <c r="A115" s="9" t="s">
        <v>18</v>
      </c>
      <c r="B115" s="1" t="s">
        <v>135</v>
      </c>
      <c r="C115" s="1" t="s">
        <v>169</v>
      </c>
      <c r="D115" s="1" t="s">
        <v>170</v>
      </c>
      <c r="E115" s="1" t="s">
        <v>171</v>
      </c>
      <c r="F115" s="1" t="s">
        <v>172</v>
      </c>
      <c r="G115" s="1" t="s">
        <v>173</v>
      </c>
      <c r="I115" s="9" t="s">
        <v>18</v>
      </c>
      <c r="J115" s="1" t="s">
        <v>174</v>
      </c>
      <c r="K115" s="1" t="s">
        <v>175</v>
      </c>
      <c r="L115" s="1" t="s">
        <v>176</v>
      </c>
      <c r="M115" s="1" t="s">
        <v>154</v>
      </c>
    </row>
    <row r="116">
      <c r="A116" s="9">
        <v>1.0</v>
      </c>
      <c r="B116" s="1">
        <v>2.51</v>
      </c>
      <c r="C116" s="1">
        <v>1.96</v>
      </c>
      <c r="D116" s="1">
        <v>1.77</v>
      </c>
      <c r="E116" s="1">
        <v>1.29</v>
      </c>
      <c r="F116" s="1">
        <v>1.13</v>
      </c>
      <c r="G116" s="1">
        <v>0.09</v>
      </c>
      <c r="I116" s="9">
        <v>1.0</v>
      </c>
      <c r="J116" s="2">
        <f t="shared" ref="J116:J124" si="70">B116-C116</f>
        <v>0.55</v>
      </c>
      <c r="K116" s="2">
        <f t="shared" ref="K116:K124" si="71">C116-D116+E116-F116</f>
        <v>0.35</v>
      </c>
      <c r="L116" s="2">
        <f t="shared" ref="L116:L124" si="72">D116-E116</f>
        <v>0.48</v>
      </c>
      <c r="M116" s="2">
        <f t="shared" ref="M116:M124" si="73">F116-G116</f>
        <v>1.04</v>
      </c>
    </row>
    <row r="117">
      <c r="A117" s="9">
        <v>3.0</v>
      </c>
      <c r="B117" s="1">
        <v>2.53</v>
      </c>
      <c r="C117" s="1">
        <v>1.96</v>
      </c>
      <c r="D117" s="1">
        <v>1.86</v>
      </c>
      <c r="E117" s="1">
        <v>1.3</v>
      </c>
      <c r="F117" s="1">
        <v>1.13</v>
      </c>
      <c r="G117" s="1">
        <v>0.13</v>
      </c>
      <c r="I117" s="9">
        <v>3.0</v>
      </c>
      <c r="J117" s="2">
        <f t="shared" si="70"/>
        <v>0.57</v>
      </c>
      <c r="K117" s="2">
        <f t="shared" si="71"/>
        <v>0.27</v>
      </c>
      <c r="L117" s="2">
        <f t="shared" si="72"/>
        <v>0.56</v>
      </c>
      <c r="M117" s="2">
        <f t="shared" si="73"/>
        <v>1</v>
      </c>
    </row>
    <row r="118">
      <c r="A118" s="9">
        <v>6.0</v>
      </c>
      <c r="B118" s="1">
        <v>2.53</v>
      </c>
      <c r="C118" s="1">
        <v>1.96</v>
      </c>
      <c r="D118" s="1">
        <v>1.87</v>
      </c>
      <c r="E118" s="1">
        <v>1.3</v>
      </c>
      <c r="F118" s="1">
        <v>1.13</v>
      </c>
      <c r="G118" s="1">
        <v>0.17</v>
      </c>
      <c r="I118" s="9">
        <v>6.0</v>
      </c>
      <c r="J118" s="2">
        <f t="shared" si="70"/>
        <v>0.57</v>
      </c>
      <c r="K118" s="2">
        <f t="shared" si="71"/>
        <v>0.26</v>
      </c>
      <c r="L118" s="2">
        <f t="shared" si="72"/>
        <v>0.57</v>
      </c>
      <c r="M118" s="2">
        <f t="shared" si="73"/>
        <v>0.96</v>
      </c>
    </row>
    <row r="119">
      <c r="A119" s="9">
        <v>12.0</v>
      </c>
      <c r="B119" s="1">
        <v>2.54</v>
      </c>
      <c r="C119" s="1">
        <v>1.97</v>
      </c>
      <c r="D119" s="1">
        <v>1.93</v>
      </c>
      <c r="E119" s="1">
        <v>1.31</v>
      </c>
      <c r="F119" s="1">
        <v>1.14</v>
      </c>
      <c r="G119" s="1">
        <v>0.32</v>
      </c>
      <c r="I119" s="9">
        <v>12.0</v>
      </c>
      <c r="J119" s="2">
        <f t="shared" si="70"/>
        <v>0.57</v>
      </c>
      <c r="K119" s="2">
        <f t="shared" si="71"/>
        <v>0.21</v>
      </c>
      <c r="L119" s="2">
        <f t="shared" si="72"/>
        <v>0.62</v>
      </c>
      <c r="M119" s="2">
        <f t="shared" si="73"/>
        <v>0.82</v>
      </c>
    </row>
    <row r="120">
      <c r="A120" s="9">
        <v>24.0</v>
      </c>
      <c r="B120" s="1">
        <v>2.61</v>
      </c>
      <c r="C120" s="1">
        <v>2.67</v>
      </c>
      <c r="D120" s="1">
        <v>2.49</v>
      </c>
      <c r="E120" s="1">
        <v>1.36</v>
      </c>
      <c r="F120" s="1">
        <v>1.22</v>
      </c>
      <c r="G120" s="1">
        <v>0.83</v>
      </c>
      <c r="I120" s="9">
        <v>24.0</v>
      </c>
      <c r="J120" s="2">
        <f t="shared" si="70"/>
        <v>-0.06</v>
      </c>
      <c r="K120" s="2">
        <f t="shared" si="71"/>
        <v>0.32</v>
      </c>
      <c r="L120" s="2">
        <f t="shared" si="72"/>
        <v>1.13</v>
      </c>
      <c r="M120" s="2">
        <f t="shared" si="73"/>
        <v>0.39</v>
      </c>
    </row>
    <row r="121">
      <c r="A121" s="9">
        <v>48.0</v>
      </c>
      <c r="B121" s="1">
        <v>3.3</v>
      </c>
      <c r="C121" s="1">
        <v>2.32</v>
      </c>
      <c r="D121" s="1">
        <v>2.15</v>
      </c>
      <c r="E121" s="1">
        <v>1.94</v>
      </c>
      <c r="F121" s="1">
        <v>2.02</v>
      </c>
      <c r="G121" s="1">
        <v>2.12</v>
      </c>
      <c r="I121" s="9">
        <v>48.0</v>
      </c>
      <c r="J121" s="2">
        <f t="shared" si="70"/>
        <v>0.98</v>
      </c>
      <c r="K121" s="2">
        <f t="shared" si="71"/>
        <v>0.09</v>
      </c>
      <c r="L121" s="2">
        <f t="shared" si="72"/>
        <v>0.21</v>
      </c>
      <c r="M121" s="2">
        <f t="shared" si="73"/>
        <v>-0.1</v>
      </c>
    </row>
    <row r="122">
      <c r="A122" s="9">
        <v>96.0</v>
      </c>
      <c r="B122" s="1">
        <v>6.3</v>
      </c>
      <c r="C122" s="1">
        <v>9.29</v>
      </c>
      <c r="D122" s="1">
        <v>8.18</v>
      </c>
      <c r="E122" s="1">
        <v>5.64</v>
      </c>
      <c r="F122" s="1">
        <v>5.51</v>
      </c>
      <c r="G122" s="1">
        <v>5.88</v>
      </c>
      <c r="I122" s="9">
        <v>96.0</v>
      </c>
      <c r="J122" s="2">
        <f t="shared" si="70"/>
        <v>-2.99</v>
      </c>
      <c r="K122" s="2">
        <f t="shared" si="71"/>
        <v>1.24</v>
      </c>
      <c r="L122" s="2">
        <f t="shared" si="72"/>
        <v>2.54</v>
      </c>
      <c r="M122" s="2">
        <f t="shared" si="73"/>
        <v>-0.37</v>
      </c>
    </row>
    <row r="123">
      <c r="A123" s="9">
        <v>192.0</v>
      </c>
      <c r="B123" s="1">
        <v>21.98</v>
      </c>
      <c r="C123" s="1">
        <v>16.52</v>
      </c>
      <c r="D123" s="1">
        <v>17.0</v>
      </c>
      <c r="E123" s="1">
        <v>15.07</v>
      </c>
      <c r="F123" s="1">
        <v>15.0</v>
      </c>
      <c r="G123" s="1">
        <v>15.09</v>
      </c>
      <c r="I123" s="9">
        <v>192.0</v>
      </c>
      <c r="J123" s="2">
        <f t="shared" si="70"/>
        <v>5.46</v>
      </c>
      <c r="K123" s="2">
        <f t="shared" si="71"/>
        <v>-0.41</v>
      </c>
      <c r="L123" s="2">
        <f t="shared" si="72"/>
        <v>1.93</v>
      </c>
      <c r="M123" s="2">
        <f t="shared" si="73"/>
        <v>-0.09</v>
      </c>
    </row>
    <row r="124">
      <c r="A124" s="9">
        <v>384.0</v>
      </c>
      <c r="B124" s="1">
        <v>44.81</v>
      </c>
      <c r="C124" s="1">
        <v>50.17</v>
      </c>
      <c r="D124" s="1">
        <v>42.21</v>
      </c>
      <c r="E124" s="1">
        <v>51.21</v>
      </c>
      <c r="F124" s="1">
        <v>50.57</v>
      </c>
      <c r="G124" s="1">
        <v>52.08</v>
      </c>
      <c r="I124" s="9">
        <v>384.0</v>
      </c>
      <c r="J124" s="2">
        <f t="shared" si="70"/>
        <v>-5.36</v>
      </c>
      <c r="K124" s="2">
        <f t="shared" si="71"/>
        <v>8.6</v>
      </c>
      <c r="L124" s="2">
        <f t="shared" si="72"/>
        <v>-9</v>
      </c>
      <c r="M124" s="2">
        <f t="shared" si="73"/>
        <v>-1.51</v>
      </c>
    </row>
  </sheetData>
  <mergeCells count="16">
    <mergeCell ref="A5:D6"/>
    <mergeCell ref="B7:D7"/>
    <mergeCell ref="F7:G7"/>
    <mergeCell ref="B8:D8"/>
    <mergeCell ref="F8:G8"/>
    <mergeCell ref="F12:G12"/>
    <mergeCell ref="O22:T23"/>
    <mergeCell ref="A101:G101"/>
    <mergeCell ref="A114:G114"/>
    <mergeCell ref="A22:H23"/>
    <mergeCell ref="A24:G24"/>
    <mergeCell ref="A49:H50"/>
    <mergeCell ref="A51:G51"/>
    <mergeCell ref="A74:O76"/>
    <mergeCell ref="B88:D88"/>
    <mergeCell ref="B89:D8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3">
      <c r="F3" s="17" t="s">
        <v>178</v>
      </c>
    </row>
    <row r="4">
      <c r="A4" s="1" t="s">
        <v>179</v>
      </c>
      <c r="B4" s="1" t="s">
        <v>180</v>
      </c>
      <c r="C4" s="1" t="s">
        <v>181</v>
      </c>
      <c r="F4" s="1" t="s">
        <v>179</v>
      </c>
      <c r="G4" s="1" t="s">
        <v>180</v>
      </c>
      <c r="H4" s="1" t="s">
        <v>182</v>
      </c>
    </row>
    <row r="5">
      <c r="A5" s="1" t="s">
        <v>183</v>
      </c>
      <c r="B5" s="1">
        <v>4.98</v>
      </c>
      <c r="F5" s="1" t="s">
        <v>183</v>
      </c>
      <c r="G5" s="1">
        <f>average(4.56,4.59,4.55)</f>
        <v>4.566666667</v>
      </c>
    </row>
    <row r="6">
      <c r="A6" s="1" t="s">
        <v>184</v>
      </c>
      <c r="B6" s="2">
        <f>average(4.92,4.95,4.94)</f>
        <v>4.936666667</v>
      </c>
      <c r="C6" s="2">
        <f t="shared" ref="C6:C11" si="1">B5-B6</f>
        <v>0.04333333333</v>
      </c>
      <c r="F6" s="1" t="s">
        <v>184</v>
      </c>
      <c r="G6" s="2">
        <f>average(4.56,4.54,4.54)</f>
        <v>4.546666667</v>
      </c>
      <c r="H6" s="2">
        <f t="shared" ref="H6:H11" si="2">G5-G6</f>
        <v>0.02</v>
      </c>
      <c r="I6" s="21"/>
    </row>
    <row r="7">
      <c r="A7" s="1" t="s">
        <v>185</v>
      </c>
      <c r="B7" s="2">
        <f>average(4.04,4.14,4.16)</f>
        <v>4.113333333</v>
      </c>
      <c r="C7" s="2">
        <f t="shared" si="1"/>
        <v>0.8233333333</v>
      </c>
      <c r="F7" s="1" t="s">
        <v>185</v>
      </c>
      <c r="G7" s="2">
        <f>average(3.86,3.97,3.97)</f>
        <v>3.933333333</v>
      </c>
      <c r="H7" s="2">
        <f t="shared" si="2"/>
        <v>0.6133333333</v>
      </c>
    </row>
    <row r="8">
      <c r="A8" s="1" t="s">
        <v>186</v>
      </c>
      <c r="B8" s="2">
        <f>average(2.1,2.17,2.15)</f>
        <v>2.14</v>
      </c>
      <c r="C8" s="2">
        <f t="shared" si="1"/>
        <v>1.973333333</v>
      </c>
      <c r="F8" s="1" t="s">
        <v>186</v>
      </c>
      <c r="G8" s="2">
        <f>average(1.96,1.97,1.98)</f>
        <v>1.97</v>
      </c>
      <c r="H8" s="2">
        <f t="shared" si="2"/>
        <v>1.963333333</v>
      </c>
    </row>
    <row r="9">
      <c r="A9" s="1" t="s">
        <v>176</v>
      </c>
      <c r="B9" s="2">
        <f>average(1.29,1.36,1.35)</f>
        <v>1.333333333</v>
      </c>
      <c r="C9" s="2">
        <f t="shared" si="1"/>
        <v>0.8066666667</v>
      </c>
      <c r="F9" s="1" t="s">
        <v>176</v>
      </c>
      <c r="G9" s="2">
        <f>average(1.13,1.18,1.18)</f>
        <v>1.163333333</v>
      </c>
      <c r="H9" s="2">
        <f t="shared" si="2"/>
        <v>0.8066666667</v>
      </c>
    </row>
    <row r="10">
      <c r="A10" s="1" t="s">
        <v>187</v>
      </c>
      <c r="B10" s="2">
        <f>average(0.77,0.82,0.81)</f>
        <v>0.8</v>
      </c>
      <c r="C10" s="2">
        <f t="shared" si="1"/>
        <v>0.5333333333</v>
      </c>
      <c r="F10" s="1" t="s">
        <v>187</v>
      </c>
      <c r="G10" s="2">
        <f>average(0.77,0.82,0.82)</f>
        <v>0.8033333333</v>
      </c>
      <c r="H10" s="2">
        <f t="shared" si="2"/>
        <v>0.36</v>
      </c>
    </row>
    <row r="11">
      <c r="A11" s="1" t="s">
        <v>188</v>
      </c>
      <c r="B11" s="1">
        <v>0.0</v>
      </c>
      <c r="C11" s="2">
        <f t="shared" si="1"/>
        <v>0.8</v>
      </c>
      <c r="F11" s="1" t="s">
        <v>188</v>
      </c>
      <c r="G11" s="1">
        <v>0.0</v>
      </c>
      <c r="H11" s="2">
        <f t="shared" si="2"/>
        <v>0.8033333333</v>
      </c>
    </row>
    <row r="17">
      <c r="A17" s="1" t="s">
        <v>189</v>
      </c>
    </row>
    <row r="18">
      <c r="A18" s="1" t="s">
        <v>190</v>
      </c>
      <c r="B18" s="2">
        <f>B19*1024*1024/25</f>
        <v>33554432</v>
      </c>
      <c r="C18" s="1">
        <f>2^32</f>
        <v>4294967296</v>
      </c>
    </row>
    <row r="19">
      <c r="A19" s="1" t="s">
        <v>191</v>
      </c>
      <c r="B19" s="1">
        <v>800.0</v>
      </c>
      <c r="C19" s="2">
        <f>C18*25/1024/1024</f>
        <v>102400</v>
      </c>
    </row>
    <row r="20">
      <c r="A20" s="1" t="s">
        <v>192</v>
      </c>
      <c r="B20" s="2">
        <f t="shared" ref="B20:C20" si="3">B19/2</f>
        <v>400</v>
      </c>
      <c r="C20" s="2">
        <f t="shared" si="3"/>
        <v>51200</v>
      </c>
    </row>
    <row r="21">
      <c r="A21" s="1" t="s">
        <v>193</v>
      </c>
      <c r="B21" s="2">
        <f t="shared" ref="B21:C21" si="4">B20*8/1024</f>
        <v>3.125</v>
      </c>
      <c r="C21" s="2">
        <f t="shared" si="4"/>
        <v>400</v>
      </c>
    </row>
    <row r="22">
      <c r="B22" s="2">
        <f>log(33554432,2)</f>
        <v>25</v>
      </c>
    </row>
  </sheetData>
  <mergeCells count="1">
    <mergeCell ref="F3:I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18" t="s">
        <v>194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18" t="s">
        <v>195</v>
      </c>
      <c r="B4" s="18" t="s">
        <v>196</v>
      </c>
      <c r="C4" s="18" t="s">
        <v>197</v>
      </c>
      <c r="D4" s="18" t="s">
        <v>113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18" t="s">
        <v>198</v>
      </c>
      <c r="B5" s="18">
        <v>1.77</v>
      </c>
      <c r="C5" s="18">
        <v>1.69</v>
      </c>
      <c r="D5" s="18">
        <v>1.68</v>
      </c>
      <c r="E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18" t="s">
        <v>199</v>
      </c>
      <c r="B6" s="18">
        <v>7.54</v>
      </c>
      <c r="C6" s="18">
        <v>4.04</v>
      </c>
      <c r="D6" s="18">
        <v>3.74</v>
      </c>
      <c r="G6" s="53"/>
      <c r="H6" s="53"/>
      <c r="I6" s="53">
        <f>LOG(32768,2)</f>
        <v>15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18" t="s">
        <v>200</v>
      </c>
      <c r="B7" s="18">
        <v>1.88</v>
      </c>
      <c r="C7" s="18">
        <v>2.47</v>
      </c>
      <c r="D7" s="18">
        <v>2.47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18" t="s">
        <v>201</v>
      </c>
      <c r="B8" s="18">
        <v>8.51</v>
      </c>
      <c r="C8" s="18">
        <v>8.88</v>
      </c>
      <c r="D8" s="18">
        <v>8.78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18" t="s">
        <v>202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G12" s="53"/>
      <c r="H12" s="53"/>
      <c r="I12" s="53"/>
      <c r="J12" s="53"/>
      <c r="K12" s="53"/>
      <c r="L12" s="54">
        <v>57292.0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18"/>
      <c r="B13" s="18" t="s">
        <v>203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9" t="s">
        <v>18</v>
      </c>
      <c r="B15" s="18" t="s">
        <v>136</v>
      </c>
      <c r="C15" s="8" t="s">
        <v>145</v>
      </c>
      <c r="D15" s="1" t="s">
        <v>156</v>
      </c>
      <c r="E15" s="1" t="s">
        <v>157</v>
      </c>
      <c r="F15" s="53"/>
      <c r="G15" s="8" t="s">
        <v>145</v>
      </c>
      <c r="H15" s="1" t="s">
        <v>156</v>
      </c>
      <c r="I15" s="1" t="s">
        <v>157</v>
      </c>
      <c r="J15" s="18" t="s">
        <v>150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9">
        <v>1.0</v>
      </c>
      <c r="B16" s="18">
        <v>3.06</v>
      </c>
      <c r="C16" s="18">
        <v>2.09</v>
      </c>
      <c r="D16" s="18">
        <v>1.38</v>
      </c>
      <c r="E16" s="18">
        <v>1.29</v>
      </c>
      <c r="F16" s="53"/>
      <c r="G16" s="53">
        <f t="shared" ref="G16:I16" si="1">B16-C16</f>
        <v>0.97</v>
      </c>
      <c r="H16" s="53">
        <f t="shared" si="1"/>
        <v>0.71</v>
      </c>
      <c r="I16" s="53">
        <f t="shared" si="1"/>
        <v>0.09</v>
      </c>
      <c r="J16" s="53">
        <f t="shared" ref="J16:J24" si="3">E16</f>
        <v>1.29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9">
        <v>3.0</v>
      </c>
      <c r="B17" s="18">
        <v>3.22</v>
      </c>
      <c r="C17" s="18">
        <v>2.24</v>
      </c>
      <c r="D17" s="18">
        <v>1.53</v>
      </c>
      <c r="E17" s="18">
        <v>1.44</v>
      </c>
      <c r="F17" s="53"/>
      <c r="G17" s="53">
        <f t="shared" ref="G17:I17" si="2">B17-C17</f>
        <v>0.98</v>
      </c>
      <c r="H17" s="53">
        <f t="shared" si="2"/>
        <v>0.71</v>
      </c>
      <c r="I17" s="53">
        <f t="shared" si="2"/>
        <v>0.09</v>
      </c>
      <c r="J17" s="53">
        <f t="shared" si="3"/>
        <v>1.44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9">
        <v>6.0</v>
      </c>
      <c r="B18" s="18">
        <v>3.2</v>
      </c>
      <c r="C18" s="18">
        <v>2.21</v>
      </c>
      <c r="D18" s="18">
        <v>1.63</v>
      </c>
      <c r="E18" s="18">
        <v>1.57</v>
      </c>
      <c r="F18" s="53"/>
      <c r="G18" s="53">
        <f t="shared" ref="G18:I18" si="4">B18-C18</f>
        <v>0.99</v>
      </c>
      <c r="H18" s="53">
        <f t="shared" si="4"/>
        <v>0.58</v>
      </c>
      <c r="I18" s="53">
        <f t="shared" si="4"/>
        <v>0.06</v>
      </c>
      <c r="J18" s="53">
        <f t="shared" si="3"/>
        <v>1.57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9">
        <v>12.0</v>
      </c>
      <c r="B19" s="18">
        <v>3.48</v>
      </c>
      <c r="C19" s="18">
        <v>3.05</v>
      </c>
      <c r="D19" s="18">
        <v>2.62</v>
      </c>
      <c r="E19" s="18">
        <v>2.82</v>
      </c>
      <c r="F19" s="53"/>
      <c r="G19" s="53">
        <f t="shared" ref="G19:I19" si="5">B19-C19</f>
        <v>0.43</v>
      </c>
      <c r="H19" s="53">
        <f t="shared" si="5"/>
        <v>0.43</v>
      </c>
      <c r="I19" s="53">
        <f t="shared" si="5"/>
        <v>-0.2</v>
      </c>
      <c r="J19" s="53">
        <f t="shared" si="3"/>
        <v>2.82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9">
        <v>24.0</v>
      </c>
      <c r="B20" s="18">
        <v>7.97</v>
      </c>
      <c r="C20" s="18">
        <v>7.87</v>
      </c>
      <c r="D20" s="18">
        <v>7.86</v>
      </c>
      <c r="E20" s="18">
        <v>6.92</v>
      </c>
      <c r="F20" s="53"/>
      <c r="G20" s="53">
        <f t="shared" ref="G20:I20" si="6">B20-C20</f>
        <v>0.1</v>
      </c>
      <c r="H20" s="53">
        <f t="shared" si="6"/>
        <v>0.01</v>
      </c>
      <c r="I20" s="53">
        <f t="shared" si="6"/>
        <v>0.94</v>
      </c>
      <c r="J20" s="53">
        <f t="shared" si="3"/>
        <v>6.92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9">
        <v>48.0</v>
      </c>
      <c r="B21" s="18">
        <v>20.53</v>
      </c>
      <c r="C21" s="18">
        <v>21.39</v>
      </c>
      <c r="D21" s="18">
        <v>21.27</v>
      </c>
      <c r="E21" s="18">
        <v>21.65</v>
      </c>
      <c r="F21" s="53"/>
      <c r="G21" s="53">
        <f t="shared" ref="G21:I21" si="7">B21-C21</f>
        <v>-0.86</v>
      </c>
      <c r="H21" s="53">
        <f t="shared" si="7"/>
        <v>0.12</v>
      </c>
      <c r="I21" s="53">
        <f t="shared" si="7"/>
        <v>-0.38</v>
      </c>
      <c r="J21" s="53">
        <f t="shared" si="3"/>
        <v>21.65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9">
        <v>96.0</v>
      </c>
      <c r="B22" s="18">
        <v>58.61</v>
      </c>
      <c r="C22" s="18">
        <v>59.76</v>
      </c>
      <c r="D22" s="18">
        <v>59.93</v>
      </c>
      <c r="E22" s="18">
        <v>60.72</v>
      </c>
      <c r="F22" s="53"/>
      <c r="G22" s="53">
        <f t="shared" ref="G22:I22" si="8">B22-C22</f>
        <v>-1.15</v>
      </c>
      <c r="H22" s="53">
        <f t="shared" si="8"/>
        <v>-0.17</v>
      </c>
      <c r="I22" s="53">
        <f t="shared" si="8"/>
        <v>-0.79</v>
      </c>
      <c r="J22" s="53">
        <f t="shared" si="3"/>
        <v>60.72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9">
        <v>192.0</v>
      </c>
      <c r="B23" s="18">
        <v>159.6</v>
      </c>
      <c r="C23" s="18">
        <v>158.83</v>
      </c>
      <c r="D23" s="18">
        <v>158.18</v>
      </c>
      <c r="E23" s="18">
        <v>161.61</v>
      </c>
      <c r="F23" s="53"/>
      <c r="G23" s="53">
        <f t="shared" ref="G23:I23" si="9">B23-C23</f>
        <v>0.77</v>
      </c>
      <c r="H23" s="53">
        <f t="shared" si="9"/>
        <v>0.65</v>
      </c>
      <c r="I23" s="53">
        <f t="shared" si="9"/>
        <v>-3.43</v>
      </c>
      <c r="J23" s="53">
        <f t="shared" si="3"/>
        <v>161.61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9">
        <v>384.0</v>
      </c>
      <c r="B24" s="18">
        <v>535.2</v>
      </c>
      <c r="C24" s="18">
        <v>546.22</v>
      </c>
      <c r="D24" s="18">
        <v>543.31</v>
      </c>
      <c r="E24" s="18">
        <v>548.76</v>
      </c>
      <c r="F24" s="53"/>
      <c r="G24" s="53">
        <f t="shared" ref="G24:I24" si="10">B24-C24</f>
        <v>-11.02</v>
      </c>
      <c r="H24" s="53">
        <f t="shared" si="10"/>
        <v>2.91</v>
      </c>
      <c r="I24" s="53">
        <f t="shared" si="10"/>
        <v>-5.45</v>
      </c>
      <c r="J24" s="53">
        <f t="shared" si="3"/>
        <v>548.76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3"/>
      <c r="B26" s="18" t="s">
        <v>204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9" t="s">
        <v>18</v>
      </c>
      <c r="B27" s="18" t="s">
        <v>136</v>
      </c>
      <c r="C27" s="8" t="s">
        <v>145</v>
      </c>
      <c r="D27" s="1" t="s">
        <v>156</v>
      </c>
      <c r="E27" s="1" t="s">
        <v>157</v>
      </c>
      <c r="F27" s="53"/>
      <c r="G27" s="8" t="s">
        <v>145</v>
      </c>
      <c r="H27" s="1" t="s">
        <v>156</v>
      </c>
      <c r="I27" s="1" t="s">
        <v>157</v>
      </c>
      <c r="J27" s="18" t="s">
        <v>150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9">
        <v>1.0</v>
      </c>
      <c r="B28" s="18">
        <v>1.89</v>
      </c>
      <c r="C28" s="18">
        <v>0.91</v>
      </c>
      <c r="D28" s="18">
        <v>0.23</v>
      </c>
      <c r="E28" s="18">
        <v>0.12</v>
      </c>
      <c r="F28" s="53"/>
      <c r="G28" s="53">
        <f t="shared" ref="G28:I28" si="11">B28-C28</f>
        <v>0.98</v>
      </c>
      <c r="H28" s="53">
        <f t="shared" si="11"/>
        <v>0.68</v>
      </c>
      <c r="I28" s="53">
        <f t="shared" si="11"/>
        <v>0.11</v>
      </c>
      <c r="J28" s="53">
        <f t="shared" ref="J28:J36" si="13">E28</f>
        <v>0.12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9">
        <v>3.0</v>
      </c>
      <c r="B29" s="18">
        <v>1.89</v>
      </c>
      <c r="C29" s="18">
        <v>0.94</v>
      </c>
      <c r="D29" s="18">
        <v>0.24</v>
      </c>
      <c r="E29" s="18">
        <v>0.14</v>
      </c>
      <c r="F29" s="53"/>
      <c r="G29" s="53">
        <f t="shared" ref="G29:I29" si="12">B29-C29</f>
        <v>0.95</v>
      </c>
      <c r="H29" s="53">
        <f t="shared" si="12"/>
        <v>0.7</v>
      </c>
      <c r="I29" s="53">
        <f t="shared" si="12"/>
        <v>0.1</v>
      </c>
      <c r="J29" s="53">
        <f t="shared" si="13"/>
        <v>0.14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9">
        <v>6.0</v>
      </c>
      <c r="B30" s="18">
        <v>2.0</v>
      </c>
      <c r="C30" s="18">
        <v>0.94</v>
      </c>
      <c r="D30" s="18">
        <v>0.24</v>
      </c>
      <c r="E30" s="18">
        <v>0.16</v>
      </c>
      <c r="F30" s="53"/>
      <c r="G30" s="53">
        <f t="shared" ref="G30:I30" si="14">B30-C30</f>
        <v>1.06</v>
      </c>
      <c r="H30" s="53">
        <f t="shared" si="14"/>
        <v>0.7</v>
      </c>
      <c r="I30" s="53">
        <f t="shared" si="14"/>
        <v>0.08</v>
      </c>
      <c r="J30" s="53">
        <f t="shared" si="13"/>
        <v>0.16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9">
        <v>12.0</v>
      </c>
      <c r="B31" s="18">
        <v>2.04</v>
      </c>
      <c r="C31" s="18">
        <v>1.07</v>
      </c>
      <c r="D31" s="18">
        <v>0.27</v>
      </c>
      <c r="E31" s="18">
        <v>0.26</v>
      </c>
      <c r="F31" s="53"/>
      <c r="G31" s="53">
        <f t="shared" ref="G31:I31" si="15">B31-C31</f>
        <v>0.97</v>
      </c>
      <c r="H31" s="53">
        <f t="shared" si="15"/>
        <v>0.8</v>
      </c>
      <c r="I31" s="53">
        <f t="shared" si="15"/>
        <v>0.01</v>
      </c>
      <c r="J31" s="53">
        <f t="shared" si="13"/>
        <v>0.26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9">
        <v>24.0</v>
      </c>
      <c r="B32" s="18">
        <v>2.37</v>
      </c>
      <c r="C32" s="18">
        <v>1.4</v>
      </c>
      <c r="D32" s="18">
        <v>0.76</v>
      </c>
      <c r="E32" s="18">
        <v>0.75</v>
      </c>
      <c r="F32" s="53"/>
      <c r="G32" s="53">
        <f t="shared" ref="G32:I32" si="16">B32-C32</f>
        <v>0.97</v>
      </c>
      <c r="H32" s="53">
        <f t="shared" si="16"/>
        <v>0.64</v>
      </c>
      <c r="I32" s="53">
        <f t="shared" si="16"/>
        <v>0.01</v>
      </c>
      <c r="J32" s="53">
        <f t="shared" si="13"/>
        <v>0.75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9">
        <v>48.0</v>
      </c>
      <c r="B33" s="18">
        <v>3.18</v>
      </c>
      <c r="C33" s="18">
        <v>2.34</v>
      </c>
      <c r="D33" s="18">
        <v>2.2</v>
      </c>
      <c r="E33" s="18">
        <v>2.16</v>
      </c>
      <c r="F33" s="53"/>
      <c r="G33" s="53">
        <f t="shared" ref="G33:I33" si="17">B33-C33</f>
        <v>0.84</v>
      </c>
      <c r="H33" s="53">
        <f t="shared" si="17"/>
        <v>0.14</v>
      </c>
      <c r="I33" s="53">
        <f t="shared" si="17"/>
        <v>0.04</v>
      </c>
      <c r="J33" s="53">
        <f t="shared" si="13"/>
        <v>2.16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9">
        <v>96.0</v>
      </c>
      <c r="B34" s="18">
        <v>6.24</v>
      </c>
      <c r="C34" s="18">
        <v>6.11</v>
      </c>
      <c r="D34" s="18">
        <v>6.0</v>
      </c>
      <c r="E34" s="18">
        <v>6.08</v>
      </c>
      <c r="F34" s="53"/>
      <c r="G34" s="53">
        <f t="shared" ref="G34:I34" si="18">B34-C34</f>
        <v>0.13</v>
      </c>
      <c r="H34" s="53">
        <f t="shared" si="18"/>
        <v>0.11</v>
      </c>
      <c r="I34" s="53">
        <f t="shared" si="18"/>
        <v>-0.08</v>
      </c>
      <c r="J34" s="53">
        <f t="shared" si="13"/>
        <v>6.08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9">
        <v>192.0</v>
      </c>
      <c r="B35" s="18">
        <v>16.29</v>
      </c>
      <c r="C35" s="18">
        <v>16.61</v>
      </c>
      <c r="D35" s="18">
        <v>15.94</v>
      </c>
      <c r="E35" s="18">
        <v>16.16</v>
      </c>
      <c r="F35" s="53"/>
      <c r="G35" s="53">
        <f t="shared" ref="G35:I35" si="19">B35-C35</f>
        <v>-0.32</v>
      </c>
      <c r="H35" s="53">
        <f t="shared" si="19"/>
        <v>0.67</v>
      </c>
      <c r="I35" s="53">
        <f t="shared" si="19"/>
        <v>-0.22</v>
      </c>
      <c r="J35" s="53">
        <f t="shared" si="13"/>
        <v>16.16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9">
        <v>384.0</v>
      </c>
      <c r="B36" s="18">
        <v>53.71</v>
      </c>
      <c r="C36" s="18">
        <v>52.74</v>
      </c>
      <c r="D36" s="18">
        <v>53.23</v>
      </c>
      <c r="E36" s="18">
        <v>53.42</v>
      </c>
      <c r="F36" s="53"/>
      <c r="G36" s="53">
        <f t="shared" ref="G36:I36" si="20">B36-C36</f>
        <v>0.97</v>
      </c>
      <c r="H36" s="53">
        <f t="shared" si="20"/>
        <v>-0.49</v>
      </c>
      <c r="I36" s="53">
        <f t="shared" si="20"/>
        <v>-0.19</v>
      </c>
      <c r="J36" s="53">
        <f t="shared" si="13"/>
        <v>53.42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3"/>
      <c r="B38" s="18" t="s">
        <v>205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9" t="s">
        <v>18</v>
      </c>
      <c r="B39" s="18" t="s">
        <v>136</v>
      </c>
      <c r="C39" s="8" t="s">
        <v>145</v>
      </c>
      <c r="D39" s="1" t="s">
        <v>156</v>
      </c>
      <c r="E39" s="1" t="s">
        <v>157</v>
      </c>
      <c r="F39" s="53"/>
      <c r="G39" s="8" t="s">
        <v>145</v>
      </c>
      <c r="H39" s="1" t="s">
        <v>156</v>
      </c>
      <c r="I39" s="1" t="s">
        <v>157</v>
      </c>
      <c r="J39" s="18" t="s">
        <v>150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9">
        <v>1.0</v>
      </c>
      <c r="B40" s="18">
        <v>1.77</v>
      </c>
      <c r="C40" s="18">
        <v>0.76</v>
      </c>
      <c r="D40" s="18">
        <v>0.11</v>
      </c>
      <c r="E40" s="18">
        <v>0.01</v>
      </c>
      <c r="F40" s="53"/>
      <c r="G40" s="53">
        <f t="shared" ref="G40:I40" si="21">B40-C40</f>
        <v>1.01</v>
      </c>
      <c r="H40" s="53">
        <f t="shared" si="21"/>
        <v>0.65</v>
      </c>
      <c r="I40" s="53">
        <f t="shared" si="21"/>
        <v>0.1</v>
      </c>
      <c r="J40" s="53">
        <f t="shared" ref="J40:J48" si="23">E40</f>
        <v>0.01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9">
        <v>3.0</v>
      </c>
      <c r="B41" s="18">
        <v>1.82</v>
      </c>
      <c r="C41" s="18">
        <v>0.81</v>
      </c>
      <c r="D41" s="18">
        <v>0.11</v>
      </c>
      <c r="E41" s="18">
        <v>0.01</v>
      </c>
      <c r="F41" s="53"/>
      <c r="G41" s="53">
        <f t="shared" ref="G41:I41" si="22">B41-C41</f>
        <v>1.01</v>
      </c>
      <c r="H41" s="53">
        <f t="shared" si="22"/>
        <v>0.7</v>
      </c>
      <c r="I41" s="53">
        <f t="shared" si="22"/>
        <v>0.1</v>
      </c>
      <c r="J41" s="53">
        <f t="shared" si="23"/>
        <v>0.01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9">
        <v>6.0</v>
      </c>
      <c r="B42" s="18">
        <v>1.89</v>
      </c>
      <c r="C42" s="18">
        <v>0.82</v>
      </c>
      <c r="D42" s="18">
        <v>0.11</v>
      </c>
      <c r="E42" s="18">
        <v>0.01</v>
      </c>
      <c r="F42" s="53"/>
      <c r="G42" s="53">
        <f t="shared" ref="G42:I42" si="24">B42-C42</f>
        <v>1.07</v>
      </c>
      <c r="H42" s="53">
        <f t="shared" si="24"/>
        <v>0.71</v>
      </c>
      <c r="I42" s="53">
        <f t="shared" si="24"/>
        <v>0.1</v>
      </c>
      <c r="J42" s="53">
        <f t="shared" si="23"/>
        <v>0.01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9">
        <v>12.0</v>
      </c>
      <c r="B43" s="18">
        <v>2.01</v>
      </c>
      <c r="C43" s="18">
        <v>1.07</v>
      </c>
      <c r="D43" s="18">
        <v>0.11</v>
      </c>
      <c r="E43" s="18">
        <v>0.02</v>
      </c>
      <c r="F43" s="53"/>
      <c r="G43" s="53">
        <f t="shared" ref="G43:I43" si="25">B43-C43</f>
        <v>0.94</v>
      </c>
      <c r="H43" s="53">
        <f t="shared" si="25"/>
        <v>0.96</v>
      </c>
      <c r="I43" s="53">
        <f t="shared" si="25"/>
        <v>0.09</v>
      </c>
      <c r="J43" s="53">
        <f t="shared" si="23"/>
        <v>0.02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9">
        <v>24.0</v>
      </c>
      <c r="B44" s="18">
        <v>2.91</v>
      </c>
      <c r="C44" s="18">
        <v>2.1</v>
      </c>
      <c r="D44" s="18">
        <v>0.11</v>
      </c>
      <c r="E44" s="18">
        <v>0.06</v>
      </c>
      <c r="F44" s="53"/>
      <c r="G44" s="53">
        <f t="shared" ref="G44:I44" si="26">B44-C44</f>
        <v>0.81</v>
      </c>
      <c r="H44" s="53">
        <f t="shared" si="26"/>
        <v>1.99</v>
      </c>
      <c r="I44" s="53">
        <f t="shared" si="26"/>
        <v>0.05</v>
      </c>
      <c r="J44" s="53">
        <f t="shared" si="23"/>
        <v>0.06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9">
        <v>48.0</v>
      </c>
      <c r="B45" s="18">
        <v>6.24</v>
      </c>
      <c r="C45" s="18">
        <v>3.41</v>
      </c>
      <c r="D45" s="18">
        <v>0.18</v>
      </c>
      <c r="E45" s="18">
        <v>0.19</v>
      </c>
      <c r="F45" s="53"/>
      <c r="G45" s="53">
        <f t="shared" ref="G45:I45" si="27">B45-C45</f>
        <v>2.83</v>
      </c>
      <c r="H45" s="53">
        <f t="shared" si="27"/>
        <v>3.23</v>
      </c>
      <c r="I45" s="53">
        <f t="shared" si="27"/>
        <v>-0.01</v>
      </c>
      <c r="J45" s="53">
        <f t="shared" si="23"/>
        <v>0.19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9">
        <v>96.0</v>
      </c>
      <c r="B46" s="18">
        <v>8.41</v>
      </c>
      <c r="C46" s="18">
        <v>5.78</v>
      </c>
      <c r="D46" s="18">
        <v>0.59</v>
      </c>
      <c r="E46" s="18">
        <v>0.6</v>
      </c>
      <c r="F46" s="53"/>
      <c r="G46" s="53">
        <f t="shared" ref="G46:I46" si="28">B46-C46</f>
        <v>2.63</v>
      </c>
      <c r="H46" s="53">
        <f t="shared" si="28"/>
        <v>5.19</v>
      </c>
      <c r="I46" s="53">
        <f t="shared" si="28"/>
        <v>-0.01</v>
      </c>
      <c r="J46" s="53">
        <f t="shared" si="23"/>
        <v>0.6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9">
        <v>192.0</v>
      </c>
      <c r="B47" s="18">
        <v>13.53</v>
      </c>
      <c r="C47" s="18">
        <v>14.32</v>
      </c>
      <c r="D47" s="18">
        <v>1.61</v>
      </c>
      <c r="E47" s="18">
        <v>1.5</v>
      </c>
      <c r="F47" s="53"/>
      <c r="G47" s="53">
        <f t="shared" ref="G47:I47" si="29">B47-C47</f>
        <v>-0.79</v>
      </c>
      <c r="H47" s="53">
        <f t="shared" si="29"/>
        <v>12.71</v>
      </c>
      <c r="I47" s="53">
        <f t="shared" si="29"/>
        <v>0.11</v>
      </c>
      <c r="J47" s="53">
        <f t="shared" si="23"/>
        <v>1.5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9">
        <v>384.0</v>
      </c>
      <c r="B48" s="18">
        <v>29.56</v>
      </c>
      <c r="C48" s="18">
        <v>20.05</v>
      </c>
      <c r="D48" s="18">
        <v>4.97</v>
      </c>
      <c r="E48" s="18">
        <v>5.04</v>
      </c>
      <c r="F48" s="53"/>
      <c r="G48" s="53">
        <f t="shared" ref="G48:I48" si="30">B48-C48</f>
        <v>9.51</v>
      </c>
      <c r="H48" s="53">
        <f t="shared" si="30"/>
        <v>15.08</v>
      </c>
      <c r="I48" s="53">
        <f t="shared" si="30"/>
        <v>-0.07</v>
      </c>
      <c r="J48" s="53">
        <f t="shared" si="23"/>
        <v>5.04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18" t="s">
        <v>206</v>
      </c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9" t="s">
        <v>18</v>
      </c>
      <c r="B51" s="18" t="s">
        <v>136</v>
      </c>
      <c r="C51" s="8" t="s">
        <v>145</v>
      </c>
      <c r="D51" s="1" t="s">
        <v>156</v>
      </c>
      <c r="E51" s="1" t="s">
        <v>157</v>
      </c>
      <c r="F51" s="53"/>
      <c r="G51" s="8" t="s">
        <v>145</v>
      </c>
      <c r="H51" s="1" t="s">
        <v>156</v>
      </c>
      <c r="I51" s="1" t="s">
        <v>157</v>
      </c>
      <c r="J51" s="18" t="s">
        <v>150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9">
        <v>1.0</v>
      </c>
      <c r="B52" s="18">
        <v>1.79</v>
      </c>
      <c r="C52" s="18">
        <v>0.73</v>
      </c>
      <c r="D52" s="18">
        <v>0.1</v>
      </c>
      <c r="E52" s="18">
        <v>0.001</v>
      </c>
      <c r="F52" s="53"/>
      <c r="G52" s="53">
        <f t="shared" ref="G52:I52" si="31">B52-C52</f>
        <v>1.06</v>
      </c>
      <c r="H52" s="53">
        <f t="shared" si="31"/>
        <v>0.63</v>
      </c>
      <c r="I52" s="53">
        <f t="shared" si="31"/>
        <v>0.099</v>
      </c>
      <c r="J52" s="53">
        <f t="shared" ref="J52:J60" si="33">E52</f>
        <v>0.001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9">
        <v>3.0</v>
      </c>
      <c r="B53" s="18">
        <v>1.84</v>
      </c>
      <c r="C53" s="18">
        <v>0.75</v>
      </c>
      <c r="D53" s="18">
        <v>0.103</v>
      </c>
      <c r="E53" s="18">
        <v>0.0014</v>
      </c>
      <c r="F53" s="53"/>
      <c r="G53" s="53">
        <f t="shared" ref="G53:I53" si="32">B53-C53</f>
        <v>1.09</v>
      </c>
      <c r="H53" s="53">
        <f t="shared" si="32"/>
        <v>0.647</v>
      </c>
      <c r="I53" s="53">
        <f t="shared" si="32"/>
        <v>0.1016</v>
      </c>
      <c r="J53" s="53">
        <f t="shared" si="33"/>
        <v>0.0014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9">
        <v>6.0</v>
      </c>
      <c r="B54" s="18">
        <v>1.87</v>
      </c>
      <c r="C54" s="18">
        <v>0.89</v>
      </c>
      <c r="D54" s="18">
        <v>0.103</v>
      </c>
      <c r="E54" s="18">
        <v>0.0016</v>
      </c>
      <c r="F54" s="53"/>
      <c r="G54" s="53">
        <f t="shared" ref="G54:I54" si="34">B54-C54</f>
        <v>0.98</v>
      </c>
      <c r="H54" s="53">
        <f t="shared" si="34"/>
        <v>0.787</v>
      </c>
      <c r="I54" s="53">
        <f t="shared" si="34"/>
        <v>0.1014</v>
      </c>
      <c r="J54" s="53">
        <f t="shared" si="33"/>
        <v>0.0016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9">
        <v>12.0</v>
      </c>
      <c r="B55" s="18">
        <v>2.93</v>
      </c>
      <c r="C55" s="18">
        <v>1.28</v>
      </c>
      <c r="D55" s="18">
        <v>0.103</v>
      </c>
      <c r="E55" s="18">
        <v>0.0025</v>
      </c>
      <c r="F55" s="53"/>
      <c r="G55" s="53">
        <f t="shared" ref="G55:I55" si="35">B55-C55</f>
        <v>1.65</v>
      </c>
      <c r="H55" s="53">
        <f t="shared" si="35"/>
        <v>1.177</v>
      </c>
      <c r="I55" s="53">
        <f t="shared" si="35"/>
        <v>0.1005</v>
      </c>
      <c r="J55" s="53">
        <f t="shared" si="33"/>
        <v>0.0025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9">
        <v>24.0</v>
      </c>
      <c r="B56" s="18">
        <v>5.02</v>
      </c>
      <c r="C56" s="18">
        <v>2.13</v>
      </c>
      <c r="D56" s="18">
        <v>0.103</v>
      </c>
      <c r="E56" s="18">
        <v>0.005</v>
      </c>
      <c r="F56" s="53"/>
      <c r="G56" s="53">
        <f t="shared" ref="G56:I56" si="36">B56-C56</f>
        <v>2.89</v>
      </c>
      <c r="H56" s="53">
        <f t="shared" si="36"/>
        <v>2.027</v>
      </c>
      <c r="I56" s="53">
        <f t="shared" si="36"/>
        <v>0.098</v>
      </c>
      <c r="J56" s="53">
        <f t="shared" si="33"/>
        <v>0.005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9">
        <v>48.0</v>
      </c>
      <c r="B57" s="18">
        <v>8.19</v>
      </c>
      <c r="C57" s="18">
        <v>4.5</v>
      </c>
      <c r="D57" s="18">
        <v>0.12</v>
      </c>
      <c r="E57" s="18">
        <v>0.019</v>
      </c>
      <c r="F57" s="53"/>
      <c r="G57" s="53">
        <f t="shared" ref="G57:I57" si="37">B57-C57</f>
        <v>3.69</v>
      </c>
      <c r="H57" s="53">
        <f t="shared" si="37"/>
        <v>4.38</v>
      </c>
      <c r="I57" s="53">
        <f t="shared" si="37"/>
        <v>0.101</v>
      </c>
      <c r="J57" s="53">
        <f t="shared" si="33"/>
        <v>0.019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9">
        <v>96.0</v>
      </c>
      <c r="B58" s="18">
        <v>14.1</v>
      </c>
      <c r="C58" s="18">
        <v>8.0</v>
      </c>
      <c r="D58" s="18">
        <v>0.23</v>
      </c>
      <c r="E58" s="18">
        <v>0.057</v>
      </c>
      <c r="F58" s="53"/>
      <c r="G58" s="53">
        <f t="shared" ref="G58:I58" si="38">B58-C58</f>
        <v>6.1</v>
      </c>
      <c r="H58" s="53">
        <f t="shared" si="38"/>
        <v>7.77</v>
      </c>
      <c r="I58" s="53">
        <f t="shared" si="38"/>
        <v>0.173</v>
      </c>
      <c r="J58" s="53">
        <f t="shared" si="33"/>
        <v>0.057</v>
      </c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9">
        <v>192.0</v>
      </c>
      <c r="B59" s="18">
        <v>23.55</v>
      </c>
      <c r="C59" s="18">
        <v>22.59</v>
      </c>
      <c r="D59" s="18">
        <v>0.47</v>
      </c>
      <c r="E59" s="18">
        <v>0.15</v>
      </c>
      <c r="F59" s="53"/>
      <c r="G59" s="53">
        <f t="shared" ref="G59:I59" si="39">B59-C59</f>
        <v>0.96</v>
      </c>
      <c r="H59" s="53">
        <f t="shared" si="39"/>
        <v>22.12</v>
      </c>
      <c r="I59" s="53">
        <f t="shared" si="39"/>
        <v>0.32</v>
      </c>
      <c r="J59" s="53">
        <f t="shared" si="33"/>
        <v>0.15</v>
      </c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9">
        <v>384.0</v>
      </c>
      <c r="B60" s="18">
        <v>38.99</v>
      </c>
      <c r="C60" s="18">
        <v>35.81</v>
      </c>
      <c r="D60" s="18">
        <v>0.95</v>
      </c>
      <c r="E60" s="18">
        <v>0.5</v>
      </c>
      <c r="F60" s="53"/>
      <c r="G60" s="53">
        <f t="shared" ref="G60:I60" si="40">B60-C60</f>
        <v>3.18</v>
      </c>
      <c r="H60" s="53">
        <f t="shared" si="40"/>
        <v>34.86</v>
      </c>
      <c r="I60" s="53">
        <f t="shared" si="40"/>
        <v>0.45</v>
      </c>
      <c r="J60" s="53">
        <f t="shared" si="33"/>
        <v>0.5</v>
      </c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18" t="s">
        <v>207</v>
      </c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9" t="s">
        <v>18</v>
      </c>
      <c r="B63" s="18" t="s">
        <v>136</v>
      </c>
      <c r="C63" s="8" t="s">
        <v>145</v>
      </c>
      <c r="D63" s="1" t="s">
        <v>156</v>
      </c>
      <c r="E63" s="1" t="s">
        <v>157</v>
      </c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9">
        <v>1.0</v>
      </c>
      <c r="B64" s="18">
        <v>1.68</v>
      </c>
      <c r="C64" s="18">
        <v>0.76</v>
      </c>
      <c r="D64" s="18">
        <v>0.103</v>
      </c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9">
        <v>3.0</v>
      </c>
      <c r="B65" s="18">
        <v>1.71</v>
      </c>
      <c r="C65" s="18">
        <v>0.77</v>
      </c>
      <c r="D65" s="18">
        <v>0.103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9">
        <v>6.0</v>
      </c>
      <c r="B66" s="18">
        <v>1.73</v>
      </c>
      <c r="C66" s="18">
        <v>0.9</v>
      </c>
      <c r="D66" s="18">
        <v>0.103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9">
        <v>12.0</v>
      </c>
      <c r="B67" s="18">
        <v>2.19</v>
      </c>
      <c r="C67" s="18">
        <v>1.75</v>
      </c>
      <c r="D67" s="18">
        <v>0.103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9">
        <v>24.0</v>
      </c>
      <c r="B68" s="18">
        <v>3.4</v>
      </c>
      <c r="C68" s="18">
        <v>2.6</v>
      </c>
      <c r="D68" s="18">
        <v>0.103</v>
      </c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9">
        <v>48.0</v>
      </c>
      <c r="B69" s="18">
        <v>5.2</v>
      </c>
      <c r="C69" s="18">
        <v>4.87</v>
      </c>
      <c r="D69" s="18">
        <v>0.118</v>
      </c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9">
        <v>96.0</v>
      </c>
      <c r="B70" s="18">
        <v>9.58</v>
      </c>
      <c r="C70" s="18">
        <v>9.27</v>
      </c>
      <c r="D70" s="18">
        <v>0.22</v>
      </c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9">
        <v>192.0</v>
      </c>
      <c r="B71" s="18">
        <v>18.74</v>
      </c>
      <c r="C71" s="18">
        <v>15.11</v>
      </c>
      <c r="D71" s="18">
        <v>0.44</v>
      </c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9">
        <v>384.0</v>
      </c>
      <c r="B72" s="18">
        <v>37.21</v>
      </c>
      <c r="C72" s="18">
        <v>31.13</v>
      </c>
      <c r="D72" s="18">
        <v>0.87</v>
      </c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18" t="s">
        <v>208</v>
      </c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9" t="s">
        <v>18</v>
      </c>
      <c r="B75" s="18" t="s">
        <v>136</v>
      </c>
      <c r="C75" s="8" t="s">
        <v>145</v>
      </c>
      <c r="D75" s="1" t="s">
        <v>156</v>
      </c>
      <c r="E75" s="1" t="s">
        <v>157</v>
      </c>
      <c r="F75" s="53"/>
      <c r="G75" s="8" t="s">
        <v>145</v>
      </c>
      <c r="H75" s="1" t="s">
        <v>156</v>
      </c>
      <c r="I75" s="1" t="s">
        <v>157</v>
      </c>
      <c r="J75" s="18" t="s">
        <v>150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9">
        <v>1.0</v>
      </c>
      <c r="B76" s="18">
        <v>1.66</v>
      </c>
      <c r="C76" s="18">
        <v>0.73</v>
      </c>
      <c r="D76" s="18">
        <v>0.103</v>
      </c>
      <c r="E76" s="18">
        <v>0.0013</v>
      </c>
      <c r="F76" s="53"/>
      <c r="G76" s="53">
        <f t="shared" ref="G76:I76" si="41">B76-C76</f>
        <v>0.93</v>
      </c>
      <c r="H76" s="53">
        <f t="shared" si="41"/>
        <v>0.627</v>
      </c>
      <c r="I76" s="53">
        <f t="shared" si="41"/>
        <v>0.1017</v>
      </c>
      <c r="J76" s="53">
        <f t="shared" ref="J76:J84" si="43">E76</f>
        <v>0.0013</v>
      </c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9">
        <v>3.0</v>
      </c>
      <c r="B77" s="18">
        <v>1.67</v>
      </c>
      <c r="C77" s="18">
        <v>0.74</v>
      </c>
      <c r="D77" s="18">
        <v>0.103</v>
      </c>
      <c r="E77" s="18">
        <v>0.0013</v>
      </c>
      <c r="F77" s="53"/>
      <c r="G77" s="53">
        <f t="shared" ref="G77:I77" si="42">B77-C77</f>
        <v>0.93</v>
      </c>
      <c r="H77" s="53">
        <f t="shared" si="42"/>
        <v>0.637</v>
      </c>
      <c r="I77" s="53">
        <f t="shared" si="42"/>
        <v>0.1017</v>
      </c>
      <c r="J77" s="53">
        <f t="shared" si="43"/>
        <v>0.0013</v>
      </c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9">
        <v>6.0</v>
      </c>
      <c r="B78" s="18">
        <v>1.69</v>
      </c>
      <c r="C78" s="18">
        <v>0.77</v>
      </c>
      <c r="D78" s="18">
        <v>0.103</v>
      </c>
      <c r="E78" s="18">
        <v>0.0014</v>
      </c>
      <c r="F78" s="53"/>
      <c r="G78" s="53">
        <f t="shared" ref="G78:I78" si="44">B78-C78</f>
        <v>0.92</v>
      </c>
      <c r="H78" s="53">
        <f t="shared" si="44"/>
        <v>0.667</v>
      </c>
      <c r="I78" s="53">
        <f t="shared" si="44"/>
        <v>0.1016</v>
      </c>
      <c r="J78" s="53">
        <f t="shared" si="43"/>
        <v>0.0014</v>
      </c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9">
        <v>12.0</v>
      </c>
      <c r="B79" s="18">
        <v>1.8</v>
      </c>
      <c r="C79" s="18">
        <v>0.97</v>
      </c>
      <c r="D79" s="18">
        <v>0.103</v>
      </c>
      <c r="E79" s="18">
        <v>0.0014</v>
      </c>
      <c r="F79" s="53"/>
      <c r="G79" s="53">
        <f t="shared" ref="G79:I79" si="45">B79-C79</f>
        <v>0.83</v>
      </c>
      <c r="H79" s="53">
        <f t="shared" si="45"/>
        <v>0.867</v>
      </c>
      <c r="I79" s="53">
        <f t="shared" si="45"/>
        <v>0.1016</v>
      </c>
      <c r="J79" s="53">
        <f t="shared" si="43"/>
        <v>0.0014</v>
      </c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9">
        <v>24.0</v>
      </c>
      <c r="B80" s="18">
        <v>2.52</v>
      </c>
      <c r="C80" s="18">
        <v>1.49</v>
      </c>
      <c r="D80" s="18">
        <v>0.103</v>
      </c>
      <c r="E80" s="18">
        <v>0.0014</v>
      </c>
      <c r="F80" s="53"/>
      <c r="G80" s="53">
        <f t="shared" ref="G80:I80" si="46">B80-C80</f>
        <v>1.03</v>
      </c>
      <c r="H80" s="53">
        <f t="shared" si="46"/>
        <v>1.387</v>
      </c>
      <c r="I80" s="53">
        <f t="shared" si="46"/>
        <v>0.1016</v>
      </c>
      <c r="J80" s="53">
        <f t="shared" si="43"/>
        <v>0.0014</v>
      </c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9">
        <v>48.0</v>
      </c>
      <c r="B81" s="18">
        <v>3.79</v>
      </c>
      <c r="C81" s="18">
        <v>2.41</v>
      </c>
      <c r="D81" s="18">
        <v>0.104</v>
      </c>
      <c r="E81" s="18">
        <v>0.0014</v>
      </c>
      <c r="F81" s="53"/>
      <c r="G81" s="53">
        <f t="shared" ref="G81:I81" si="47">B81-C81</f>
        <v>1.38</v>
      </c>
      <c r="H81" s="53">
        <f t="shared" si="47"/>
        <v>2.306</v>
      </c>
      <c r="I81" s="53">
        <f t="shared" si="47"/>
        <v>0.1026</v>
      </c>
      <c r="J81" s="53">
        <f t="shared" si="43"/>
        <v>0.0014</v>
      </c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9">
        <v>96.0</v>
      </c>
      <c r="B82" s="18">
        <v>6.39</v>
      </c>
      <c r="C82" s="18">
        <v>3.75</v>
      </c>
      <c r="D82" s="18">
        <v>0.171</v>
      </c>
      <c r="E82" s="18">
        <v>0.0014</v>
      </c>
      <c r="F82" s="53"/>
      <c r="G82" s="53">
        <f t="shared" ref="G82:I82" si="48">B82-C82</f>
        <v>2.64</v>
      </c>
      <c r="H82" s="53">
        <f t="shared" si="48"/>
        <v>3.579</v>
      </c>
      <c r="I82" s="53">
        <f t="shared" si="48"/>
        <v>0.1696</v>
      </c>
      <c r="J82" s="53">
        <f t="shared" si="43"/>
        <v>0.0014</v>
      </c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9">
        <v>192.0</v>
      </c>
      <c r="B83" s="18">
        <v>11.24</v>
      </c>
      <c r="C83" s="18">
        <v>5.96</v>
      </c>
      <c r="D83" s="18">
        <v>0.309</v>
      </c>
      <c r="E83" s="18">
        <v>0.0014</v>
      </c>
      <c r="F83" s="53"/>
      <c r="G83" s="53">
        <f t="shared" ref="G83:I83" si="49">B83-C83</f>
        <v>5.28</v>
      </c>
      <c r="H83" s="53">
        <f t="shared" si="49"/>
        <v>5.651</v>
      </c>
      <c r="I83" s="53">
        <f t="shared" si="49"/>
        <v>0.3076</v>
      </c>
      <c r="J83" s="53">
        <f t="shared" si="43"/>
        <v>0.0014</v>
      </c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9">
        <v>384.0</v>
      </c>
      <c r="B84" s="18">
        <v>21.75</v>
      </c>
      <c r="C84" s="18">
        <v>11.44</v>
      </c>
      <c r="D84" s="18">
        <v>0.589</v>
      </c>
      <c r="E84" s="18">
        <v>0.0014</v>
      </c>
      <c r="F84" s="53"/>
      <c r="G84" s="53">
        <f t="shared" ref="G84:I84" si="50">B84-C84</f>
        <v>10.31</v>
      </c>
      <c r="H84" s="53">
        <f t="shared" si="50"/>
        <v>10.851</v>
      </c>
      <c r="I84" s="53">
        <f t="shared" si="50"/>
        <v>0.5876</v>
      </c>
      <c r="J84" s="53">
        <f t="shared" si="43"/>
        <v>0.0014</v>
      </c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18" t="s">
        <v>209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9" t="s">
        <v>18</v>
      </c>
      <c r="B88" s="18" t="s">
        <v>135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173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9">
        <v>1.0</v>
      </c>
      <c r="B89" s="18">
        <v>2.62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9">
        <v>3.0</v>
      </c>
      <c r="B90" s="18">
        <v>2.67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9">
        <v>6.0</v>
      </c>
      <c r="B91" s="18">
        <v>2.74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9">
        <v>12.0</v>
      </c>
      <c r="B92" s="18">
        <v>2.96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9">
        <v>24.0</v>
      </c>
      <c r="B93" s="18">
        <v>5.1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9">
        <v>48.0</v>
      </c>
      <c r="B94" s="18">
        <v>8.36</v>
      </c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9">
        <v>96.0</v>
      </c>
      <c r="B95" s="18">
        <v>19.65</v>
      </c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9">
        <v>192.0</v>
      </c>
      <c r="B96" s="18">
        <v>35.95</v>
      </c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9">
        <v>384.0</v>
      </c>
      <c r="B97" s="18">
        <v>43.89</v>
      </c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18" t="s">
        <v>208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9" t="s">
        <v>18</v>
      </c>
      <c r="B100" s="18" t="s">
        <v>135</v>
      </c>
      <c r="C100" s="1" t="s">
        <v>169</v>
      </c>
      <c r="D100" s="1" t="s">
        <v>170</v>
      </c>
      <c r="E100" s="1" t="s">
        <v>171</v>
      </c>
      <c r="F100" s="1" t="s">
        <v>172</v>
      </c>
      <c r="G100" s="1" t="s">
        <v>173</v>
      </c>
      <c r="H100" s="53"/>
      <c r="I100" s="9" t="s">
        <v>18</v>
      </c>
      <c r="J100" s="1" t="s">
        <v>174</v>
      </c>
      <c r="K100" s="1" t="s">
        <v>175</v>
      </c>
      <c r="L100" s="1" t="s">
        <v>176</v>
      </c>
      <c r="M100" s="55" t="s">
        <v>154</v>
      </c>
      <c r="N100" s="18" t="s">
        <v>150</v>
      </c>
      <c r="O100" s="53"/>
      <c r="P100" s="18" t="s">
        <v>210</v>
      </c>
      <c r="Q100" s="18" t="s">
        <v>211</v>
      </c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9">
        <v>1.0</v>
      </c>
      <c r="B101" s="18">
        <v>3.05</v>
      </c>
      <c r="C101" s="18">
        <v>2.43</v>
      </c>
      <c r="D101" s="18">
        <v>2.27</v>
      </c>
      <c r="E101" s="18">
        <v>1.73</v>
      </c>
      <c r="F101" s="18">
        <v>1.55</v>
      </c>
      <c r="G101" s="18">
        <v>0.0012</v>
      </c>
      <c r="H101" s="53"/>
      <c r="I101" s="9">
        <v>1.0</v>
      </c>
      <c r="J101" s="2">
        <f t="shared" ref="J101:J109" si="51">B101-C101</f>
        <v>0.62</v>
      </c>
      <c r="K101" s="2">
        <f t="shared" ref="K101:K109" si="52">C101-D101+E101-F101</f>
        <v>0.34</v>
      </c>
      <c r="L101" s="2">
        <f t="shared" ref="L101:L109" si="53">D101-E101</f>
        <v>0.54</v>
      </c>
      <c r="M101" s="56">
        <f t="shared" ref="M101:M109" si="54">F101-G101</f>
        <v>1.5488</v>
      </c>
      <c r="N101" s="53">
        <f t="shared" ref="N101:N109" si="55">G101</f>
        <v>0.0012</v>
      </c>
      <c r="O101" s="18"/>
      <c r="P101" s="1">
        <v>2.0</v>
      </c>
      <c r="Q101" s="53">
        <f t="shared" ref="Q101:Q109" si="56">L101+J101</f>
        <v>1.16</v>
      </c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9">
        <v>3.0</v>
      </c>
      <c r="B102" s="18">
        <v>3.05</v>
      </c>
      <c r="C102" s="18">
        <v>2.43</v>
      </c>
      <c r="D102" s="18">
        <v>2.27</v>
      </c>
      <c r="E102" s="18">
        <v>1.73</v>
      </c>
      <c r="F102" s="18">
        <v>1.55</v>
      </c>
      <c r="G102" s="18">
        <v>0.0012</v>
      </c>
      <c r="H102" s="53"/>
      <c r="I102" s="9">
        <v>3.0</v>
      </c>
      <c r="J102" s="2">
        <f t="shared" si="51"/>
        <v>0.62</v>
      </c>
      <c r="K102" s="2">
        <f t="shared" si="52"/>
        <v>0.34</v>
      </c>
      <c r="L102" s="2">
        <f t="shared" si="53"/>
        <v>0.54</v>
      </c>
      <c r="M102" s="56">
        <f t="shared" si="54"/>
        <v>1.5488</v>
      </c>
      <c r="N102" s="53">
        <f t="shared" si="55"/>
        <v>0.0012</v>
      </c>
      <c r="O102" s="18"/>
      <c r="P102" s="1">
        <v>2.0</v>
      </c>
      <c r="Q102" s="53">
        <f t="shared" si="56"/>
        <v>1.16</v>
      </c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9">
        <v>6.0</v>
      </c>
      <c r="B103" s="18">
        <v>3.06</v>
      </c>
      <c r="C103" s="18">
        <v>2.44</v>
      </c>
      <c r="D103" s="18">
        <v>2.27</v>
      </c>
      <c r="E103" s="18">
        <v>1.73</v>
      </c>
      <c r="F103" s="18">
        <v>1.55</v>
      </c>
      <c r="G103" s="18">
        <v>0.0012</v>
      </c>
      <c r="H103" s="53"/>
      <c r="I103" s="9">
        <v>6.0</v>
      </c>
      <c r="J103" s="2">
        <f t="shared" si="51"/>
        <v>0.62</v>
      </c>
      <c r="K103" s="2">
        <f t="shared" si="52"/>
        <v>0.35</v>
      </c>
      <c r="L103" s="2">
        <f t="shared" si="53"/>
        <v>0.54</v>
      </c>
      <c r="M103" s="56">
        <f t="shared" si="54"/>
        <v>1.5488</v>
      </c>
      <c r="N103" s="53">
        <f t="shared" si="55"/>
        <v>0.0012</v>
      </c>
      <c r="O103" s="18"/>
      <c r="P103" s="1">
        <v>2.01</v>
      </c>
      <c r="Q103" s="53">
        <f t="shared" si="56"/>
        <v>1.16</v>
      </c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9">
        <v>12.0</v>
      </c>
      <c r="B104" s="18">
        <v>3.08</v>
      </c>
      <c r="C104" s="18">
        <v>2.5</v>
      </c>
      <c r="D104" s="18">
        <v>2.28</v>
      </c>
      <c r="E104" s="18">
        <v>1.73</v>
      </c>
      <c r="F104" s="18">
        <v>1.55</v>
      </c>
      <c r="G104" s="18">
        <v>0.0012</v>
      </c>
      <c r="H104" s="53"/>
      <c r="I104" s="9">
        <v>12.0</v>
      </c>
      <c r="J104" s="2">
        <f t="shared" si="51"/>
        <v>0.58</v>
      </c>
      <c r="K104" s="2">
        <f t="shared" si="52"/>
        <v>0.4</v>
      </c>
      <c r="L104" s="2">
        <f t="shared" si="53"/>
        <v>0.55</v>
      </c>
      <c r="M104" s="56">
        <f t="shared" si="54"/>
        <v>1.5488</v>
      </c>
      <c r="N104" s="53">
        <f t="shared" si="55"/>
        <v>0.0012</v>
      </c>
      <c r="O104" s="18"/>
      <c r="P104" s="1">
        <v>2.08</v>
      </c>
      <c r="Q104" s="53">
        <f t="shared" si="56"/>
        <v>1.13</v>
      </c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9">
        <v>24.0</v>
      </c>
      <c r="B105" s="18">
        <v>3.49</v>
      </c>
      <c r="C105" s="18">
        <v>2.99</v>
      </c>
      <c r="D105" s="18">
        <v>2.83</v>
      </c>
      <c r="E105" s="18">
        <v>1.76</v>
      </c>
      <c r="F105" s="18">
        <v>1.57</v>
      </c>
      <c r="G105" s="18">
        <v>0.0012</v>
      </c>
      <c r="H105" s="53"/>
      <c r="I105" s="9">
        <v>24.0</v>
      </c>
      <c r="J105" s="2">
        <f t="shared" si="51"/>
        <v>0.5</v>
      </c>
      <c r="K105" s="2">
        <f t="shared" si="52"/>
        <v>0.35</v>
      </c>
      <c r="L105" s="2">
        <f t="shared" si="53"/>
        <v>1.07</v>
      </c>
      <c r="M105" s="56">
        <f t="shared" si="54"/>
        <v>1.5688</v>
      </c>
      <c r="N105" s="53">
        <f t="shared" si="55"/>
        <v>0.0012</v>
      </c>
      <c r="O105" s="18"/>
      <c r="P105" s="1">
        <v>2.86</v>
      </c>
      <c r="Q105" s="53">
        <f t="shared" si="56"/>
        <v>1.57</v>
      </c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9">
        <v>48.0</v>
      </c>
      <c r="B106" s="18">
        <v>5.04</v>
      </c>
      <c r="C106" s="18">
        <v>4.24</v>
      </c>
      <c r="D106" s="18">
        <v>4.2</v>
      </c>
      <c r="E106" s="18">
        <v>1.9</v>
      </c>
      <c r="F106" s="18">
        <v>1.68</v>
      </c>
      <c r="G106" s="18">
        <v>0.0012</v>
      </c>
      <c r="H106" s="53"/>
      <c r="I106" s="9">
        <v>48.0</v>
      </c>
      <c r="J106" s="2">
        <f t="shared" si="51"/>
        <v>0.8</v>
      </c>
      <c r="K106" s="2">
        <f t="shared" si="52"/>
        <v>0.26</v>
      </c>
      <c r="L106" s="2">
        <f t="shared" si="53"/>
        <v>2.3</v>
      </c>
      <c r="M106" s="56">
        <f t="shared" si="54"/>
        <v>1.6788</v>
      </c>
      <c r="N106" s="53">
        <f t="shared" si="55"/>
        <v>0.0012</v>
      </c>
      <c r="O106" s="18"/>
      <c r="P106" s="1">
        <v>4.11</v>
      </c>
      <c r="Q106" s="53">
        <f t="shared" si="56"/>
        <v>3.1</v>
      </c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9">
        <v>96.0</v>
      </c>
      <c r="B107" s="18">
        <v>9.9</v>
      </c>
      <c r="C107" s="18">
        <v>8.31</v>
      </c>
      <c r="D107" s="18">
        <v>8.23</v>
      </c>
      <c r="E107" s="18">
        <v>3.56</v>
      </c>
      <c r="F107" s="18">
        <v>3.13</v>
      </c>
      <c r="G107" s="18">
        <v>0.0012</v>
      </c>
      <c r="H107" s="53"/>
      <c r="I107" s="9">
        <v>96.0</v>
      </c>
      <c r="J107" s="2">
        <f t="shared" si="51"/>
        <v>1.59</v>
      </c>
      <c r="K107" s="2">
        <f t="shared" si="52"/>
        <v>0.51</v>
      </c>
      <c r="L107" s="2">
        <f t="shared" si="53"/>
        <v>4.67</v>
      </c>
      <c r="M107" s="56">
        <f t="shared" si="54"/>
        <v>3.1288</v>
      </c>
      <c r="N107" s="53">
        <f t="shared" si="55"/>
        <v>0.0012</v>
      </c>
      <c r="O107" s="18"/>
      <c r="P107" s="1">
        <v>7.23</v>
      </c>
      <c r="Q107" s="53">
        <f t="shared" si="56"/>
        <v>6.26</v>
      </c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9">
        <v>192.0</v>
      </c>
      <c r="B108" s="18">
        <v>19.6</v>
      </c>
      <c r="C108" s="18">
        <v>16.44</v>
      </c>
      <c r="D108" s="18">
        <v>16.3</v>
      </c>
      <c r="E108" s="18">
        <v>6.9</v>
      </c>
      <c r="F108" s="18">
        <v>6.03</v>
      </c>
      <c r="G108" s="18">
        <v>0.0012</v>
      </c>
      <c r="H108" s="53"/>
      <c r="I108" s="9">
        <v>192.0</v>
      </c>
      <c r="J108" s="2">
        <f t="shared" si="51"/>
        <v>3.16</v>
      </c>
      <c r="K108" s="2">
        <f t="shared" si="52"/>
        <v>1.01</v>
      </c>
      <c r="L108" s="2">
        <f t="shared" si="53"/>
        <v>9.4</v>
      </c>
      <c r="M108" s="56">
        <f t="shared" si="54"/>
        <v>6.0288</v>
      </c>
      <c r="N108" s="53">
        <f t="shared" si="55"/>
        <v>0.0012</v>
      </c>
      <c r="O108" s="18"/>
      <c r="P108" s="1">
        <v>13.53</v>
      </c>
      <c r="Q108" s="53">
        <f t="shared" si="56"/>
        <v>12.56</v>
      </c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9">
        <v>384.0</v>
      </c>
      <c r="B109" s="18">
        <v>39.0</v>
      </c>
      <c r="C109" s="18">
        <v>32.68</v>
      </c>
      <c r="D109" s="18">
        <v>32.42</v>
      </c>
      <c r="E109" s="18">
        <v>13.58</v>
      </c>
      <c r="F109" s="18">
        <v>11.84</v>
      </c>
      <c r="G109" s="18">
        <v>0.0012</v>
      </c>
      <c r="H109" s="53"/>
      <c r="I109" s="9">
        <v>384.0</v>
      </c>
      <c r="J109" s="2">
        <f t="shared" si="51"/>
        <v>6.32</v>
      </c>
      <c r="K109" s="2">
        <f t="shared" si="52"/>
        <v>2</v>
      </c>
      <c r="L109" s="2">
        <f t="shared" si="53"/>
        <v>18.84</v>
      </c>
      <c r="M109" s="56">
        <f t="shared" si="54"/>
        <v>11.8388</v>
      </c>
      <c r="N109" s="53">
        <f t="shared" si="55"/>
        <v>0.0012</v>
      </c>
      <c r="O109" s="18"/>
      <c r="P109" s="1">
        <v>26.13</v>
      </c>
      <c r="Q109" s="53">
        <f t="shared" si="56"/>
        <v>25.16</v>
      </c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18" t="s">
        <v>212</v>
      </c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25" t="s">
        <v>213</v>
      </c>
      <c r="B113" s="44"/>
      <c r="C113" s="44"/>
      <c r="D113" s="2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32" t="s">
        <v>66</v>
      </c>
      <c r="B114" s="32" t="s">
        <v>214</v>
      </c>
      <c r="C114" s="32" t="s">
        <v>215</v>
      </c>
      <c r="D114" s="32" t="s">
        <v>216</v>
      </c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9">
        <v>1.0</v>
      </c>
      <c r="B115" s="18">
        <v>2.601888</v>
      </c>
      <c r="C115" s="32"/>
      <c r="D115" s="32">
        <v>3.036179</v>
      </c>
      <c r="E115" s="53"/>
      <c r="F115" s="18"/>
      <c r="G115" s="18"/>
      <c r="H115" s="18"/>
      <c r="I115" s="18"/>
      <c r="J115" s="18"/>
      <c r="K115" s="18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9">
        <v>3.0</v>
      </c>
      <c r="B116" s="18">
        <v>2.60173</v>
      </c>
      <c r="C116" s="32"/>
      <c r="D116" s="32">
        <v>3.037287</v>
      </c>
      <c r="E116" s="53"/>
      <c r="F116" s="18"/>
      <c r="G116" s="18"/>
      <c r="H116" s="18"/>
      <c r="I116" s="18"/>
      <c r="J116" s="18"/>
      <c r="K116" s="18"/>
      <c r="L116" s="18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9">
        <v>6.0</v>
      </c>
      <c r="B117" s="18">
        <v>2.601713</v>
      </c>
      <c r="C117" s="32"/>
      <c r="D117" s="32">
        <v>3.042593</v>
      </c>
      <c r="E117" s="53"/>
      <c r="F117" s="18"/>
      <c r="G117" s="18"/>
      <c r="H117" s="18"/>
      <c r="I117" s="18"/>
      <c r="J117" s="18"/>
      <c r="K117" s="18"/>
      <c r="L117" s="18"/>
      <c r="M117" s="18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9">
        <v>12.0</v>
      </c>
      <c r="B118" s="18">
        <v>2.609365</v>
      </c>
      <c r="C118" s="32"/>
      <c r="D118" s="32">
        <v>3.065021</v>
      </c>
      <c r="E118" s="5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9">
        <v>24.0</v>
      </c>
      <c r="B119" s="18">
        <v>3.230679</v>
      </c>
      <c r="C119" s="32"/>
      <c r="D119" s="32">
        <v>3.464902</v>
      </c>
      <c r="E119" s="5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9">
        <v>48.0</v>
      </c>
      <c r="B120" s="18">
        <v>5.024739</v>
      </c>
      <c r="C120" s="32"/>
      <c r="D120" s="32">
        <v>5.097511</v>
      </c>
      <c r="E120" s="53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9">
        <v>96.0</v>
      </c>
      <c r="B121" s="18">
        <v>10.025508</v>
      </c>
      <c r="C121" s="32"/>
      <c r="D121" s="32">
        <v>10.01807</v>
      </c>
      <c r="E121" s="53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9">
        <v>192.0</v>
      </c>
      <c r="B122" s="18">
        <v>20.022374</v>
      </c>
      <c r="C122" s="32"/>
      <c r="D122" s="32">
        <v>19.82836</v>
      </c>
      <c r="E122" s="53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9">
        <v>384.0</v>
      </c>
      <c r="B123" s="18">
        <v>40.0106</v>
      </c>
      <c r="C123" s="32"/>
      <c r="D123" s="32">
        <v>39.44308</v>
      </c>
      <c r="E123" s="53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18"/>
      <c r="G124" s="53"/>
      <c r="H124" s="53"/>
      <c r="I124" s="53"/>
      <c r="J124" s="53"/>
      <c r="K124" s="53"/>
      <c r="L124" s="18"/>
      <c r="M124" s="18"/>
      <c r="N124" s="18"/>
      <c r="O124" s="18"/>
      <c r="P124" s="18"/>
      <c r="Q124" s="18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18" t="s">
        <v>217</v>
      </c>
      <c r="O125" s="18"/>
      <c r="P125" s="18"/>
      <c r="Q125" s="18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8" t="s">
        <v>218</v>
      </c>
      <c r="B126" s="1">
        <v>1.0</v>
      </c>
      <c r="C126" s="57">
        <v>2.0</v>
      </c>
      <c r="D126" s="57">
        <v>3.0</v>
      </c>
      <c r="E126" s="1">
        <v>4.0</v>
      </c>
      <c r="F126" s="1">
        <v>5.0</v>
      </c>
      <c r="K126" s="18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9">
        <v>1.0</v>
      </c>
      <c r="B127" s="1">
        <v>2.18</v>
      </c>
      <c r="C127" s="57">
        <v>2.18</v>
      </c>
      <c r="D127" s="58">
        <v>1.55</v>
      </c>
      <c r="E127" s="18">
        <v>1.55</v>
      </c>
      <c r="G127" s="18"/>
      <c r="H127" s="1" t="s">
        <v>219</v>
      </c>
      <c r="L127" s="53"/>
      <c r="M127" s="18" t="s">
        <v>220</v>
      </c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9">
        <v>3.0</v>
      </c>
      <c r="B128" s="1">
        <v>2.18</v>
      </c>
      <c r="C128" s="57">
        <v>2.18</v>
      </c>
      <c r="D128" s="58">
        <v>1.55</v>
      </c>
      <c r="E128" s="18">
        <v>1.55</v>
      </c>
      <c r="F128" s="53"/>
      <c r="G128" s="53"/>
      <c r="H128" s="32" t="s">
        <v>221</v>
      </c>
      <c r="I128" s="32" t="s">
        <v>222</v>
      </c>
      <c r="J128" s="32" t="s">
        <v>223</v>
      </c>
      <c r="K128" s="18" t="s">
        <v>224</v>
      </c>
      <c r="L128" s="18" t="s">
        <v>225</v>
      </c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9">
        <v>6.0</v>
      </c>
      <c r="B129" s="18">
        <v>2.18</v>
      </c>
      <c r="C129" s="58">
        <v>2.18</v>
      </c>
      <c r="D129" s="58">
        <v>1.55</v>
      </c>
      <c r="E129" s="18">
        <v>1.55</v>
      </c>
      <c r="F129" s="53"/>
      <c r="G129" s="53"/>
      <c r="H129" s="32">
        <v>1.0</v>
      </c>
      <c r="I129" s="32">
        <v>0.087</v>
      </c>
      <c r="J129" s="32">
        <v>12079.0</v>
      </c>
      <c r="K129" s="18">
        <v>2.01326592E8</v>
      </c>
      <c r="L129" s="18">
        <v>3.70313552E8</v>
      </c>
      <c r="M129" s="2">
        <f t="shared" ref="M129:M134" si="57">L129/K129</f>
        <v>1.83936731</v>
      </c>
      <c r="N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9">
        <v>12.0</v>
      </c>
      <c r="B130" s="18">
        <v>2.18</v>
      </c>
      <c r="C130" s="58">
        <v>2.18</v>
      </c>
      <c r="D130" s="58">
        <v>1.55</v>
      </c>
      <c r="E130" s="18">
        <v>1.55</v>
      </c>
      <c r="F130" s="53"/>
      <c r="G130" s="53"/>
      <c r="H130" s="32">
        <v>2.0</v>
      </c>
      <c r="I130" s="32">
        <v>0.088</v>
      </c>
      <c r="J130" s="32">
        <v>11807.0</v>
      </c>
      <c r="K130" s="18">
        <v>2.01326592E8</v>
      </c>
      <c r="L130" s="18">
        <v>4.58504874E8</v>
      </c>
      <c r="M130" s="2">
        <f t="shared" si="57"/>
        <v>2.277418345</v>
      </c>
      <c r="N130" s="18" t="s">
        <v>226</v>
      </c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9">
        <v>24.0</v>
      </c>
      <c r="B131" s="18">
        <v>2.22</v>
      </c>
      <c r="C131" s="58">
        <v>2.22</v>
      </c>
      <c r="D131" s="58">
        <v>1.57</v>
      </c>
      <c r="E131" s="18">
        <v>1.57</v>
      </c>
      <c r="F131" s="53"/>
      <c r="G131" s="53"/>
      <c r="H131" s="32">
        <v>3.0</v>
      </c>
      <c r="I131" s="32">
        <v>0.077</v>
      </c>
      <c r="J131" s="32">
        <v>11742.0</v>
      </c>
      <c r="K131" s="18">
        <v>1.34217728E8</v>
      </c>
      <c r="L131" s="59">
        <f>483625194</f>
        <v>483625194</v>
      </c>
      <c r="M131" s="2">
        <f t="shared" si="57"/>
        <v>3.603288487</v>
      </c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9">
        <v>48.0</v>
      </c>
      <c r="B132" s="18">
        <v>2.35</v>
      </c>
      <c r="C132" s="58">
        <v>2.35</v>
      </c>
      <c r="D132" s="58">
        <v>1.68</v>
      </c>
      <c r="E132" s="18">
        <v>1.68</v>
      </c>
      <c r="F132" s="53"/>
      <c r="G132" s="53"/>
      <c r="H132" s="32">
        <v>4.0</v>
      </c>
      <c r="I132" s="32">
        <v>0.077</v>
      </c>
      <c r="J132" s="32">
        <v>11718.0</v>
      </c>
      <c r="K132" s="18">
        <v>1.34217728E8</v>
      </c>
      <c r="L132" s="18">
        <v>5.74676568E8</v>
      </c>
      <c r="M132" s="53">
        <f t="shared" si="57"/>
        <v>4.281674087</v>
      </c>
      <c r="N132" s="53"/>
      <c r="O132" s="53"/>
      <c r="P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9">
        <v>96.0</v>
      </c>
      <c r="B133" s="18">
        <v>4.45</v>
      </c>
      <c r="C133" s="58">
        <v>4.45</v>
      </c>
      <c r="D133" s="58">
        <v>3.13</v>
      </c>
      <c r="E133" s="18">
        <v>3.13</v>
      </c>
      <c r="F133" s="53"/>
      <c r="G133" s="53"/>
      <c r="H133" s="32">
        <v>5.0</v>
      </c>
      <c r="I133" s="32">
        <v>0.077</v>
      </c>
      <c r="J133" s="32">
        <v>11705.0</v>
      </c>
      <c r="K133" s="18">
        <v>1.34217728E8</v>
      </c>
      <c r="L133" s="18">
        <v>6.74782888E8</v>
      </c>
      <c r="M133" s="53">
        <f t="shared" si="57"/>
        <v>5.027524292</v>
      </c>
      <c r="N133" s="53"/>
      <c r="O133" s="53"/>
      <c r="P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9">
        <v>192.0</v>
      </c>
      <c r="B134" s="18">
        <v>8.66</v>
      </c>
      <c r="C134" s="57">
        <v>8.66</v>
      </c>
      <c r="D134" s="58">
        <v>6.02</v>
      </c>
      <c r="E134" s="18">
        <v>6.03</v>
      </c>
      <c r="F134" s="53"/>
      <c r="G134" s="53"/>
      <c r="H134" s="18">
        <v>6.0</v>
      </c>
      <c r="I134" s="18">
        <v>0.077</v>
      </c>
      <c r="J134" s="18">
        <v>11699.0</v>
      </c>
      <c r="K134" s="18">
        <v>1.34217728E8</v>
      </c>
      <c r="L134" s="18">
        <v>7.17192858E8</v>
      </c>
      <c r="M134" s="53">
        <f t="shared" si="57"/>
        <v>5.343503192</v>
      </c>
      <c r="N134" s="53"/>
      <c r="O134" s="53"/>
      <c r="P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9">
        <v>384.0</v>
      </c>
      <c r="B135" s="18">
        <v>17.08</v>
      </c>
      <c r="C135" s="57">
        <v>17.1</v>
      </c>
      <c r="D135" s="58">
        <v>11.83</v>
      </c>
      <c r="E135" s="18">
        <v>11.83</v>
      </c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60" t="s">
        <v>227</v>
      </c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>
        <f>pow(2,25)</f>
        <v>33554432</v>
      </c>
      <c r="J138" s="53"/>
      <c r="K138" s="53">
        <f>K134/I138</f>
        <v>4</v>
      </c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>
        <f>K130/I138</f>
        <v>6</v>
      </c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6">
    <mergeCell ref="A2:F3"/>
    <mergeCell ref="E5:F6"/>
    <mergeCell ref="A11:F12"/>
    <mergeCell ref="B13:E13"/>
    <mergeCell ref="B26:E26"/>
    <mergeCell ref="B38:E38"/>
    <mergeCell ref="B50:E50"/>
    <mergeCell ref="H127:J127"/>
    <mergeCell ref="C136:D137"/>
    <mergeCell ref="B62:E62"/>
    <mergeCell ref="A74:E74"/>
    <mergeCell ref="A87:G87"/>
    <mergeCell ref="A99:G99"/>
    <mergeCell ref="A113:D113"/>
    <mergeCell ref="A125:N125"/>
    <mergeCell ref="N130:P1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6">
      <c r="A6" s="9" t="s">
        <v>18</v>
      </c>
      <c r="B6" s="1" t="s">
        <v>228</v>
      </c>
      <c r="C6" s="1" t="s">
        <v>229</v>
      </c>
      <c r="D6" s="1" t="s">
        <v>230</v>
      </c>
    </row>
    <row r="7">
      <c r="A7" s="9">
        <v>1.0</v>
      </c>
      <c r="B7" s="1">
        <v>1.55</v>
      </c>
      <c r="C7" s="1">
        <v>1.47</v>
      </c>
      <c r="D7" s="1">
        <v>1.3381</v>
      </c>
    </row>
    <row r="8">
      <c r="A8" s="9">
        <v>3.0</v>
      </c>
      <c r="B8" s="1">
        <v>1.55</v>
      </c>
      <c r="C8" s="1">
        <v>1.47</v>
      </c>
      <c r="D8" s="1">
        <v>1.3378</v>
      </c>
    </row>
    <row r="9">
      <c r="A9" s="9">
        <v>6.0</v>
      </c>
      <c r="B9" s="1">
        <v>1.55</v>
      </c>
      <c r="C9" s="1">
        <v>1.47</v>
      </c>
      <c r="D9" s="1">
        <v>1.3386</v>
      </c>
    </row>
    <row r="10">
      <c r="A10" s="9">
        <v>12.0</v>
      </c>
      <c r="B10" s="1">
        <v>1.55</v>
      </c>
      <c r="C10" s="1">
        <v>1.47</v>
      </c>
      <c r="D10" s="1">
        <v>1.3409</v>
      </c>
    </row>
    <row r="11">
      <c r="A11" s="9">
        <v>24.0</v>
      </c>
      <c r="B11" s="1">
        <v>1.57</v>
      </c>
      <c r="C11" s="1">
        <v>1.48</v>
      </c>
      <c r="D11" s="1">
        <v>1.3703</v>
      </c>
    </row>
    <row r="12">
      <c r="A12" s="9">
        <v>48.0</v>
      </c>
      <c r="B12" s="1">
        <v>1.68</v>
      </c>
      <c r="C12" s="1">
        <v>1.6</v>
      </c>
      <c r="D12" s="1">
        <v>1.4889</v>
      </c>
    </row>
    <row r="13">
      <c r="A13" s="9">
        <v>96.0</v>
      </c>
      <c r="B13" s="1">
        <v>3.13</v>
      </c>
      <c r="C13" s="1">
        <v>2.95</v>
      </c>
      <c r="D13" s="1">
        <v>2.7357</v>
      </c>
    </row>
    <row r="14">
      <c r="A14" s="9">
        <v>192.0</v>
      </c>
      <c r="B14" s="1">
        <v>6.03</v>
      </c>
      <c r="C14" s="1">
        <v>5.68</v>
      </c>
      <c r="D14" s="1">
        <v>5.2399</v>
      </c>
    </row>
    <row r="15">
      <c r="A15" s="9">
        <v>384.0</v>
      </c>
      <c r="B15" s="1">
        <v>11.83</v>
      </c>
      <c r="C15" s="1">
        <v>11.14</v>
      </c>
      <c r="D15" s="1">
        <v>10.2588</v>
      </c>
    </row>
    <row r="19">
      <c r="B19" s="1" t="s">
        <v>231</v>
      </c>
      <c r="C19" s="1">
        <v>56.0</v>
      </c>
      <c r="D19" s="1" t="s">
        <v>232</v>
      </c>
      <c r="E19" s="2">
        <f>pow(2,25)</f>
        <v>33554432</v>
      </c>
    </row>
    <row r="20">
      <c r="B20" s="1" t="s">
        <v>233</v>
      </c>
      <c r="C20" s="1">
        <v>1511.0</v>
      </c>
      <c r="D20" s="2">
        <f>1511*16/1024</f>
        <v>23.609375</v>
      </c>
    </row>
    <row r="21">
      <c r="N21" s="55" t="s">
        <v>234</v>
      </c>
      <c r="P21" s="18" t="s">
        <v>235</v>
      </c>
    </row>
    <row r="22">
      <c r="B22" s="1" t="s">
        <v>236</v>
      </c>
      <c r="C22" s="1">
        <v>3.0</v>
      </c>
      <c r="E22" s="1" t="s">
        <v>236</v>
      </c>
      <c r="F22" s="1">
        <v>2.0</v>
      </c>
      <c r="H22" s="1" t="s">
        <v>236</v>
      </c>
      <c r="I22" s="1">
        <v>1.0</v>
      </c>
      <c r="K22" s="1" t="s">
        <v>236</v>
      </c>
      <c r="L22" s="1">
        <v>56.0</v>
      </c>
      <c r="N22" s="1" t="s">
        <v>237</v>
      </c>
      <c r="O22" s="1">
        <v>12.0</v>
      </c>
    </row>
    <row r="23">
      <c r="B23" s="1" t="s">
        <v>238</v>
      </c>
      <c r="C23" s="1">
        <v>3.0</v>
      </c>
      <c r="E23" s="1" t="s">
        <v>223</v>
      </c>
      <c r="F23" s="1">
        <v>1518.0</v>
      </c>
      <c r="H23" s="1" t="s">
        <v>223</v>
      </c>
      <c r="I23" s="1">
        <v>1552.0</v>
      </c>
      <c r="K23" s="1" t="s">
        <v>223</v>
      </c>
      <c r="L23" s="1">
        <v>1502.0</v>
      </c>
      <c r="N23" s="1" t="s">
        <v>223</v>
      </c>
      <c r="O23" s="1">
        <v>1502.0</v>
      </c>
    </row>
    <row r="24">
      <c r="B24" s="1" t="s">
        <v>239</v>
      </c>
      <c r="C24" s="2">
        <f>360192880/pow(2,25)</f>
        <v>10.73458433</v>
      </c>
      <c r="E24" s="1" t="s">
        <v>238</v>
      </c>
      <c r="F24" s="1">
        <v>3.0</v>
      </c>
      <c r="H24" s="1" t="s">
        <v>238</v>
      </c>
      <c r="I24" s="1">
        <v>3.0</v>
      </c>
      <c r="K24" s="1" t="s">
        <v>238</v>
      </c>
      <c r="L24" s="1">
        <v>2.0</v>
      </c>
      <c r="N24" s="55" t="s">
        <v>238</v>
      </c>
      <c r="O24" s="55">
        <v>2.0</v>
      </c>
    </row>
    <row r="25">
      <c r="B25" s="1" t="s">
        <v>240</v>
      </c>
      <c r="C25" s="2">
        <f>211481518/E19</f>
        <v>6.302640378</v>
      </c>
      <c r="E25" s="1" t="s">
        <v>241</v>
      </c>
      <c r="F25" s="2">
        <f>321520314/pow(2,25)</f>
        <v>9.582052052</v>
      </c>
      <c r="H25" s="1" t="s">
        <v>241</v>
      </c>
      <c r="I25" s="2">
        <f>283449312/E19</f>
        <v>8.447447777</v>
      </c>
      <c r="K25" s="1" t="s">
        <v>241</v>
      </c>
      <c r="L25" s="2">
        <f>1545716626/E19</f>
        <v>46.06594521</v>
      </c>
      <c r="N25" s="1" t="s">
        <v>242</v>
      </c>
      <c r="O25" s="2">
        <f>574675736/E19</f>
        <v>17.12667155</v>
      </c>
    </row>
    <row r="26">
      <c r="E26" s="1" t="s">
        <v>240</v>
      </c>
      <c r="F26" s="2">
        <f>210915594/E19</f>
        <v>6.285774529</v>
      </c>
      <c r="H26" s="1" t="s">
        <v>240</v>
      </c>
      <c r="I26" s="2">
        <f>202946768/E19</f>
        <v>6.048285007</v>
      </c>
      <c r="K26" s="1" t="s">
        <v>240</v>
      </c>
      <c r="L26" s="2">
        <f>452867210/E19</f>
        <v>13.49649459</v>
      </c>
      <c r="N26" s="55" t="s">
        <v>243</v>
      </c>
      <c r="O26" s="56">
        <f>210567346/E19</f>
        <v>6.27539593</v>
      </c>
    </row>
    <row r="27">
      <c r="L27" s="1">
        <v>0.0595</v>
      </c>
      <c r="O27" s="1">
        <v>0.0529</v>
      </c>
    </row>
    <row r="28">
      <c r="O28" s="18" t="s">
        <v>244</v>
      </c>
      <c r="P28" s="18" t="s">
        <v>245</v>
      </c>
    </row>
    <row r="32">
      <c r="O32" s="1">
        <v>0.0876</v>
      </c>
      <c r="P32" s="1">
        <v>0.049</v>
      </c>
    </row>
    <row r="33">
      <c r="O33" s="61" t="s">
        <v>246</v>
      </c>
    </row>
    <row r="36">
      <c r="A36" s="9" t="s">
        <v>18</v>
      </c>
      <c r="B36" s="1" t="s">
        <v>247</v>
      </c>
      <c r="C36" s="1" t="s">
        <v>248</v>
      </c>
      <c r="D36" s="1" t="s">
        <v>249</v>
      </c>
      <c r="E36" s="1" t="s">
        <v>250</v>
      </c>
    </row>
    <row r="37">
      <c r="A37" s="9">
        <v>1.0</v>
      </c>
      <c r="B37" s="1">
        <v>3.121979</v>
      </c>
      <c r="C37" s="1">
        <v>2.601983</v>
      </c>
      <c r="D37" s="1">
        <v>2.382847</v>
      </c>
    </row>
    <row r="38">
      <c r="A38" s="9">
        <v>3.0</v>
      </c>
      <c r="B38" s="1">
        <v>3.121907</v>
      </c>
      <c r="C38" s="1">
        <v>2.601812</v>
      </c>
      <c r="D38" s="1">
        <v>2.388492</v>
      </c>
    </row>
    <row r="39">
      <c r="A39" s="9">
        <v>6.0</v>
      </c>
      <c r="B39" s="1">
        <v>3.121896</v>
      </c>
      <c r="C39" s="1">
        <v>2.601839</v>
      </c>
      <c r="D39" s="1">
        <v>2.398956</v>
      </c>
    </row>
    <row r="40">
      <c r="A40" s="9">
        <v>12.0</v>
      </c>
      <c r="B40" s="1">
        <v>3.12282</v>
      </c>
      <c r="C40" s="1">
        <v>2.609089</v>
      </c>
      <c r="D40" s="1">
        <v>2.505048</v>
      </c>
    </row>
    <row r="41">
      <c r="A41" s="9">
        <v>24.0</v>
      </c>
      <c r="B41" s="1">
        <v>3.615156</v>
      </c>
      <c r="C41" s="1">
        <v>3.118394</v>
      </c>
      <c r="D41" s="1">
        <v>3.891636</v>
      </c>
    </row>
    <row r="42">
      <c r="A42" s="9">
        <v>48.0</v>
      </c>
      <c r="B42" s="1">
        <v>5.237205</v>
      </c>
      <c r="C42" s="1">
        <v>4.190029</v>
      </c>
      <c r="D42" s="1">
        <v>4.291568</v>
      </c>
    </row>
    <row r="43">
      <c r="A43" s="9">
        <v>96.0</v>
      </c>
      <c r="B43" s="1">
        <v>10.275771</v>
      </c>
      <c r="C43" s="1">
        <v>7.367926</v>
      </c>
      <c r="D43" s="1">
        <v>6.966576</v>
      </c>
    </row>
    <row r="44">
      <c r="A44" s="9">
        <v>192.0</v>
      </c>
      <c r="B44" s="1">
        <v>20.326214</v>
      </c>
      <c r="C44" s="1">
        <v>16.869013</v>
      </c>
      <c r="D44" s="1">
        <v>12.220631</v>
      </c>
    </row>
    <row r="45">
      <c r="A45" s="9">
        <v>384.0</v>
      </c>
      <c r="B45" s="1">
        <v>40.430079</v>
      </c>
      <c r="C45" s="1">
        <v>29.405944</v>
      </c>
      <c r="D45" s="1">
        <v>21.951268</v>
      </c>
    </row>
    <row r="46">
      <c r="I46" s="1" t="s">
        <v>251</v>
      </c>
      <c r="J46" s="1" t="s">
        <v>252</v>
      </c>
      <c r="K46" s="8" t="s">
        <v>253</v>
      </c>
      <c r="L46" s="62" t="s">
        <v>254</v>
      </c>
      <c r="M46" s="8" t="s">
        <v>255</v>
      </c>
      <c r="N46" s="8" t="s">
        <v>256</v>
      </c>
      <c r="O46" s="8" t="s">
        <v>257</v>
      </c>
      <c r="P46" s="8" t="s">
        <v>258</v>
      </c>
      <c r="Q46" s="63" t="s">
        <v>259</v>
      </c>
      <c r="R46" s="1" t="s">
        <v>260</v>
      </c>
      <c r="S46" s="18" t="s">
        <v>136</v>
      </c>
    </row>
    <row r="47">
      <c r="G47" s="9">
        <v>1.0</v>
      </c>
      <c r="H47" s="1">
        <v>2.350598</v>
      </c>
      <c r="I47" s="1">
        <v>2.27</v>
      </c>
      <c r="J47" s="1">
        <v>2.168704</v>
      </c>
      <c r="K47" s="8">
        <v>2.226646</v>
      </c>
      <c r="L47" s="62">
        <v>2.16</v>
      </c>
      <c r="M47" s="8">
        <v>2.16</v>
      </c>
      <c r="N47" s="8">
        <v>2.17</v>
      </c>
      <c r="O47" s="8">
        <v>2.19</v>
      </c>
      <c r="P47" s="8">
        <v>2.19</v>
      </c>
      <c r="Q47" s="63">
        <v>2.16</v>
      </c>
      <c r="R47" s="1">
        <v>2.0</v>
      </c>
      <c r="S47" s="18">
        <v>1.66</v>
      </c>
      <c r="T47" s="2">
        <f t="shared" ref="T47:T55" si="1">(R47-S47)/S47</f>
        <v>0.2048192771</v>
      </c>
    </row>
    <row r="48">
      <c r="G48" s="9">
        <v>3.0</v>
      </c>
      <c r="H48" s="1">
        <v>2.368032</v>
      </c>
      <c r="I48" s="1">
        <v>2.28</v>
      </c>
      <c r="J48" s="1">
        <v>2.168789</v>
      </c>
      <c r="K48" s="8">
        <v>2.230268</v>
      </c>
      <c r="L48" s="62">
        <v>2.16</v>
      </c>
      <c r="M48" s="8">
        <v>2.16</v>
      </c>
      <c r="N48" s="8">
        <v>2.17</v>
      </c>
      <c r="O48" s="8">
        <v>2.2</v>
      </c>
      <c r="P48" s="8">
        <v>2.2</v>
      </c>
      <c r="Q48" s="63">
        <v>2.16</v>
      </c>
      <c r="R48" s="1">
        <v>2.0</v>
      </c>
      <c r="S48" s="18">
        <v>1.67</v>
      </c>
      <c r="T48" s="2">
        <f t="shared" si="1"/>
        <v>0.1976047904</v>
      </c>
    </row>
    <row r="49">
      <c r="G49" s="9">
        <v>6.0</v>
      </c>
      <c r="H49" s="1">
        <v>2.401716</v>
      </c>
      <c r="I49" s="1">
        <v>2.29</v>
      </c>
      <c r="J49" s="1">
        <v>2.226998</v>
      </c>
      <c r="K49" s="8">
        <v>2.230325</v>
      </c>
      <c r="L49" s="62">
        <v>2.22</v>
      </c>
      <c r="M49" s="8">
        <v>2.22</v>
      </c>
      <c r="N49" s="8">
        <v>2.22</v>
      </c>
      <c r="O49" s="8">
        <v>2.22</v>
      </c>
      <c r="P49" s="8">
        <v>2.22</v>
      </c>
      <c r="Q49" s="63">
        <v>2.22</v>
      </c>
      <c r="R49" s="1">
        <v>2.01</v>
      </c>
      <c r="S49" s="18">
        <v>1.69</v>
      </c>
      <c r="T49" s="2">
        <f t="shared" si="1"/>
        <v>0.1893491124</v>
      </c>
    </row>
    <row r="50">
      <c r="G50" s="9">
        <v>12.0</v>
      </c>
      <c r="H50" s="1">
        <v>2.520363</v>
      </c>
      <c r="I50" s="1">
        <v>2.4</v>
      </c>
      <c r="J50" s="1">
        <v>2.28985</v>
      </c>
      <c r="K50" s="8">
        <v>2.306231</v>
      </c>
      <c r="L50" s="62">
        <v>2.26</v>
      </c>
      <c r="M50" s="8">
        <v>2.27</v>
      </c>
      <c r="N50" s="8">
        <v>2.29</v>
      </c>
      <c r="O50" s="8">
        <v>2.22</v>
      </c>
      <c r="P50" s="8">
        <v>2.29</v>
      </c>
      <c r="Q50" s="63">
        <v>2.27</v>
      </c>
      <c r="R50" s="1">
        <v>2.08</v>
      </c>
      <c r="S50" s="18">
        <v>1.8</v>
      </c>
      <c r="T50" s="2">
        <f t="shared" si="1"/>
        <v>0.1555555556</v>
      </c>
    </row>
    <row r="51">
      <c r="G51" s="9">
        <v>24.0</v>
      </c>
      <c r="H51" s="1">
        <v>3.165415</v>
      </c>
      <c r="I51" s="1">
        <v>3.1</v>
      </c>
      <c r="J51" s="1">
        <v>3.092403</v>
      </c>
      <c r="K51" s="8">
        <v>3.080262</v>
      </c>
      <c r="L51" s="62">
        <v>3.0</v>
      </c>
      <c r="M51" s="8">
        <v>3.04</v>
      </c>
      <c r="N51" s="8">
        <v>3.06</v>
      </c>
      <c r="O51" s="8">
        <v>3.0</v>
      </c>
      <c r="P51" s="8">
        <v>3.01</v>
      </c>
      <c r="Q51" s="63">
        <v>2.96</v>
      </c>
      <c r="R51" s="1">
        <v>2.86</v>
      </c>
      <c r="S51" s="18">
        <v>2.52</v>
      </c>
      <c r="T51" s="2">
        <f t="shared" si="1"/>
        <v>0.1349206349</v>
      </c>
    </row>
    <row r="52">
      <c r="G52" s="9">
        <v>48.0</v>
      </c>
      <c r="H52" s="1">
        <v>4.676171</v>
      </c>
      <c r="I52" s="1">
        <v>4.54</v>
      </c>
      <c r="J52" s="1">
        <v>4.637721</v>
      </c>
      <c r="K52" s="8">
        <v>4.465112</v>
      </c>
      <c r="L52" s="62">
        <v>4.31</v>
      </c>
      <c r="M52" s="8">
        <v>4.37</v>
      </c>
      <c r="N52" s="8">
        <v>4.5</v>
      </c>
      <c r="O52" s="8">
        <v>4.6</v>
      </c>
      <c r="P52" s="8">
        <v>4.65</v>
      </c>
      <c r="Q52" s="63">
        <v>4.28</v>
      </c>
      <c r="R52" s="1">
        <v>4.11</v>
      </c>
      <c r="S52" s="18">
        <v>3.79</v>
      </c>
      <c r="T52" s="2">
        <f t="shared" si="1"/>
        <v>0.08443271768</v>
      </c>
    </row>
    <row r="53">
      <c r="G53" s="9">
        <v>96.0</v>
      </c>
      <c r="H53" s="1">
        <v>8.391368</v>
      </c>
      <c r="I53" s="1">
        <v>8.09</v>
      </c>
      <c r="J53" s="1">
        <v>8.403447</v>
      </c>
      <c r="K53" s="8">
        <v>7.955512</v>
      </c>
      <c r="L53" s="62">
        <v>7.59</v>
      </c>
      <c r="M53" s="8">
        <v>7.74</v>
      </c>
      <c r="N53" s="8">
        <v>8.0</v>
      </c>
      <c r="O53" s="8">
        <v>8.34</v>
      </c>
      <c r="P53" s="8">
        <v>8.52</v>
      </c>
      <c r="Q53" s="63">
        <v>7.55</v>
      </c>
      <c r="R53" s="1">
        <v>7.23</v>
      </c>
      <c r="S53" s="18">
        <v>6.39</v>
      </c>
      <c r="T53" s="2">
        <f t="shared" si="1"/>
        <v>0.1314553991</v>
      </c>
    </row>
    <row r="54">
      <c r="G54" s="9">
        <v>192.0</v>
      </c>
      <c r="H54" s="1">
        <v>15.867817</v>
      </c>
      <c r="I54" s="1">
        <v>15.25</v>
      </c>
      <c r="J54" s="1">
        <v>15.943321</v>
      </c>
      <c r="K54" s="8">
        <v>14.966466</v>
      </c>
      <c r="L54" s="62">
        <v>14.21</v>
      </c>
      <c r="M54" s="8">
        <v>14.53</v>
      </c>
      <c r="N54" s="8">
        <v>15.15</v>
      </c>
      <c r="O54" s="8">
        <v>15.82</v>
      </c>
      <c r="P54" s="8">
        <v>16.24</v>
      </c>
      <c r="Q54" s="63">
        <v>14.16</v>
      </c>
      <c r="R54" s="1">
        <v>13.53</v>
      </c>
      <c r="S54" s="18">
        <v>11.24</v>
      </c>
      <c r="T54" s="2">
        <f t="shared" si="1"/>
        <v>0.2037366548</v>
      </c>
    </row>
    <row r="55">
      <c r="G55" s="9">
        <v>384.0</v>
      </c>
      <c r="H55" s="1">
        <v>30.817605</v>
      </c>
      <c r="I55" s="1">
        <v>29.57</v>
      </c>
      <c r="J55" s="1">
        <v>30.331127</v>
      </c>
      <c r="K55" s="8">
        <v>29.004877</v>
      </c>
      <c r="L55" s="62">
        <v>27.38</v>
      </c>
      <c r="M55" s="8">
        <v>28.07</v>
      </c>
      <c r="N55" s="8">
        <v>29.35</v>
      </c>
      <c r="O55" s="8">
        <v>30.22</v>
      </c>
      <c r="P55" s="8">
        <v>31.65</v>
      </c>
      <c r="Q55" s="63">
        <v>27.36</v>
      </c>
      <c r="R55" s="1">
        <v>26.13</v>
      </c>
      <c r="S55" s="18">
        <v>21.75</v>
      </c>
      <c r="T55" s="2">
        <f t="shared" si="1"/>
        <v>0.2013793103</v>
      </c>
    </row>
    <row r="57">
      <c r="H57" s="1"/>
      <c r="I57" s="1"/>
    </row>
    <row r="59">
      <c r="N59" s="1" t="s">
        <v>261</v>
      </c>
      <c r="O59" s="1" t="s">
        <v>262</v>
      </c>
      <c r="P59" s="1" t="s">
        <v>263</v>
      </c>
      <c r="Q59" s="1" t="s">
        <v>264</v>
      </c>
      <c r="S59" s="1" t="s">
        <v>265</v>
      </c>
    </row>
    <row r="60">
      <c r="N60" s="9">
        <v>1.0</v>
      </c>
      <c r="O60" s="1">
        <v>2.0</v>
      </c>
      <c r="P60" s="18">
        <v>1.66</v>
      </c>
      <c r="Q60" s="2">
        <f t="shared" ref="Q60:Q68" si="2">1000*1000/O60*N60</f>
        <v>500000</v>
      </c>
      <c r="S60" s="2">
        <f t="shared" ref="S60:S68" si="3">Q60/10000</f>
        <v>50</v>
      </c>
    </row>
    <row r="61">
      <c r="N61" s="9">
        <v>3.0</v>
      </c>
      <c r="O61" s="1">
        <v>2.0</v>
      </c>
      <c r="P61" s="18">
        <v>1.67</v>
      </c>
      <c r="Q61" s="2">
        <f t="shared" si="2"/>
        <v>1500000</v>
      </c>
      <c r="S61" s="2">
        <f t="shared" si="3"/>
        <v>150</v>
      </c>
    </row>
    <row r="62">
      <c r="N62" s="9">
        <v>6.0</v>
      </c>
      <c r="O62" s="1">
        <v>2.01</v>
      </c>
      <c r="P62" s="18">
        <v>1.69</v>
      </c>
      <c r="Q62" s="2">
        <f t="shared" si="2"/>
        <v>2985074.627</v>
      </c>
      <c r="S62" s="2">
        <f t="shared" si="3"/>
        <v>298.5074627</v>
      </c>
    </row>
    <row r="63">
      <c r="N63" s="9">
        <v>12.0</v>
      </c>
      <c r="O63" s="1">
        <v>2.08</v>
      </c>
      <c r="P63" s="18">
        <v>1.8</v>
      </c>
      <c r="Q63" s="2">
        <f t="shared" si="2"/>
        <v>5769230.769</v>
      </c>
      <c r="S63" s="2">
        <f t="shared" si="3"/>
        <v>576.9230769</v>
      </c>
    </row>
    <row r="64">
      <c r="N64" s="9">
        <v>24.0</v>
      </c>
      <c r="O64" s="1">
        <v>2.86</v>
      </c>
      <c r="P64" s="18">
        <v>2.52</v>
      </c>
      <c r="Q64" s="2">
        <f t="shared" si="2"/>
        <v>8391608.392</v>
      </c>
      <c r="S64" s="2">
        <f t="shared" si="3"/>
        <v>839.1608392</v>
      </c>
    </row>
    <row r="65">
      <c r="N65" s="9">
        <v>48.0</v>
      </c>
      <c r="O65" s="1">
        <v>4.11</v>
      </c>
      <c r="P65" s="18">
        <v>3.79</v>
      </c>
      <c r="Q65" s="2">
        <f t="shared" si="2"/>
        <v>11678832.12</v>
      </c>
      <c r="S65" s="2">
        <f t="shared" si="3"/>
        <v>1167.883212</v>
      </c>
    </row>
    <row r="66">
      <c r="N66" s="9">
        <v>96.0</v>
      </c>
      <c r="O66" s="1">
        <v>7.23</v>
      </c>
      <c r="P66" s="18">
        <v>6.39</v>
      </c>
      <c r="Q66" s="2">
        <f t="shared" si="2"/>
        <v>13278008.3</v>
      </c>
      <c r="S66" s="2">
        <f t="shared" si="3"/>
        <v>1327.80083</v>
      </c>
    </row>
    <row r="67">
      <c r="N67" s="9">
        <v>192.0</v>
      </c>
      <c r="O67" s="1">
        <v>13.53</v>
      </c>
      <c r="P67" s="18">
        <v>11.24</v>
      </c>
      <c r="Q67" s="2">
        <f t="shared" si="2"/>
        <v>14190687.36</v>
      </c>
      <c r="S67" s="2">
        <f t="shared" si="3"/>
        <v>1419.068736</v>
      </c>
    </row>
    <row r="68">
      <c r="N68" s="9">
        <v>384.0</v>
      </c>
      <c r="O68" s="1">
        <v>26.13</v>
      </c>
      <c r="P68" s="18">
        <v>21.75</v>
      </c>
      <c r="Q68" s="2">
        <f t="shared" si="2"/>
        <v>14695752.01</v>
      </c>
      <c r="S68" s="2">
        <f t="shared" si="3"/>
        <v>1469.575201</v>
      </c>
    </row>
    <row r="71">
      <c r="N71" s="47" t="s">
        <v>261</v>
      </c>
      <c r="O71" s="47" t="s">
        <v>262</v>
      </c>
      <c r="P71" s="47" t="s">
        <v>266</v>
      </c>
      <c r="Q71" s="47" t="s">
        <v>267</v>
      </c>
    </row>
    <row r="72">
      <c r="N72" s="46">
        <v>1.0</v>
      </c>
      <c r="O72" s="47">
        <v>2.0</v>
      </c>
      <c r="P72" s="46">
        <v>500000.0</v>
      </c>
      <c r="Q72" s="46">
        <v>0.5</v>
      </c>
    </row>
    <row r="73">
      <c r="N73" s="46">
        <v>3.0</v>
      </c>
      <c r="O73" s="47">
        <v>2.0</v>
      </c>
      <c r="P73" s="46">
        <v>1500000.0</v>
      </c>
      <c r="Q73" s="46">
        <v>1.5</v>
      </c>
    </row>
    <row r="74">
      <c r="N74" s="46">
        <v>6.0</v>
      </c>
      <c r="O74" s="47">
        <v>2.01</v>
      </c>
      <c r="P74" s="46">
        <v>2985074.626865672</v>
      </c>
      <c r="Q74" s="46">
        <v>2.985074626865672</v>
      </c>
    </row>
    <row r="75">
      <c r="N75" s="46">
        <v>12.0</v>
      </c>
      <c r="O75" s="47">
        <v>2.08</v>
      </c>
      <c r="P75" s="46">
        <v>5769230.769230769</v>
      </c>
      <c r="Q75" s="46">
        <v>5.769230769230769</v>
      </c>
    </row>
    <row r="76">
      <c r="N76" s="46">
        <v>24.0</v>
      </c>
      <c r="O76" s="47">
        <v>2.86</v>
      </c>
      <c r="P76" s="46">
        <v>8391608.391608393</v>
      </c>
      <c r="Q76" s="46">
        <v>8.391608391608393</v>
      </c>
    </row>
    <row r="77">
      <c r="N77" s="46">
        <v>48.0</v>
      </c>
      <c r="O77" s="47">
        <v>4.11</v>
      </c>
      <c r="P77" s="46">
        <v>1.167883211678832E7</v>
      </c>
      <c r="Q77" s="46">
        <v>11.678832116788321</v>
      </c>
    </row>
    <row r="78">
      <c r="N78" s="46">
        <v>96.0</v>
      </c>
      <c r="O78" s="47">
        <v>7.23</v>
      </c>
      <c r="P78" s="46">
        <v>1.3278008298755188E7</v>
      </c>
      <c r="Q78" s="46">
        <v>13.278008298755188</v>
      </c>
    </row>
    <row r="79">
      <c r="N79" s="46">
        <v>192.0</v>
      </c>
      <c r="O79" s="47">
        <v>13.53</v>
      </c>
      <c r="P79" s="46">
        <v>1.419068736141907E7</v>
      </c>
      <c r="Q79" s="46">
        <v>14.190687361419071</v>
      </c>
    </row>
    <row r="80">
      <c r="N80" s="46">
        <v>384.0</v>
      </c>
      <c r="O80" s="47">
        <v>26.13</v>
      </c>
      <c r="P80" s="46">
        <v>1.4695752009184845E7</v>
      </c>
      <c r="Q80" s="46">
        <v>14.695752009184845</v>
      </c>
    </row>
  </sheetData>
  <mergeCells count="4">
    <mergeCell ref="P21:Q26"/>
    <mergeCell ref="O28:O31"/>
    <mergeCell ref="P28:P31"/>
    <mergeCell ref="O33:P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8.38"/>
    <col customWidth="1" min="4" max="4" width="20.25"/>
    <col customWidth="1" min="5" max="5" width="13.63"/>
    <col customWidth="1" min="9" max="9" width="21.63"/>
    <col customWidth="1" min="15" max="15" width="19.63"/>
  </cols>
  <sheetData>
    <row r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>
      <c r="A4" s="66"/>
      <c r="B4" s="66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>
      <c r="A5" s="66"/>
      <c r="B5" s="66"/>
      <c r="C5" s="65"/>
      <c r="D5" s="65"/>
      <c r="E5" s="66"/>
      <c r="F5" s="64" t="s">
        <v>268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>
      <c r="A6" s="65"/>
      <c r="B6" s="65"/>
      <c r="C6" s="65"/>
      <c r="D6" s="66"/>
      <c r="E6" s="65"/>
      <c r="F6" s="64" t="s">
        <v>269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>
      <c r="A8" s="64" t="s">
        <v>270</v>
      </c>
      <c r="B8" s="64" t="s">
        <v>271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>
      <c r="A9" s="64" t="s">
        <v>272</v>
      </c>
      <c r="B9" s="64" t="s">
        <v>273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>
      <c r="A10" s="67" t="s">
        <v>274</v>
      </c>
      <c r="B10" s="67" t="s">
        <v>275</v>
      </c>
      <c r="C10" s="65"/>
      <c r="D10" s="65"/>
      <c r="E10" s="65"/>
      <c r="F10" s="68" t="s">
        <v>274</v>
      </c>
      <c r="G10" s="69" t="s">
        <v>275</v>
      </c>
      <c r="H10" s="70"/>
      <c r="I10" s="70"/>
      <c r="J10" s="71"/>
      <c r="K10" s="68" t="s">
        <v>274</v>
      </c>
      <c r="L10" s="69" t="s">
        <v>124</v>
      </c>
      <c r="M10" s="70"/>
      <c r="N10" s="71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>
      <c r="A11" s="67" t="s">
        <v>276</v>
      </c>
      <c r="B11" s="67" t="s">
        <v>277</v>
      </c>
      <c r="C11" s="65"/>
      <c r="D11" s="65"/>
      <c r="E11" s="65"/>
      <c r="F11" s="72" t="s">
        <v>276</v>
      </c>
      <c r="G11" s="67" t="s">
        <v>277</v>
      </c>
      <c r="H11" s="65"/>
      <c r="I11" s="65"/>
      <c r="J11" s="73"/>
      <c r="K11" s="72" t="s">
        <v>276</v>
      </c>
      <c r="L11" s="67" t="s">
        <v>277</v>
      </c>
      <c r="M11" s="65"/>
      <c r="N11" s="73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>
      <c r="A12" s="67" t="s">
        <v>278</v>
      </c>
      <c r="B12" s="67">
        <v>1.0</v>
      </c>
      <c r="C12" s="65"/>
      <c r="D12" s="65"/>
      <c r="E12" s="65"/>
      <c r="F12" s="72" t="s">
        <v>278</v>
      </c>
      <c r="G12" s="67">
        <v>1.0</v>
      </c>
      <c r="H12" s="65"/>
      <c r="I12" s="65"/>
      <c r="J12" s="73"/>
      <c r="K12" s="72" t="s">
        <v>278</v>
      </c>
      <c r="L12" s="67">
        <v>1.0E-4</v>
      </c>
      <c r="M12" s="65"/>
      <c r="N12" s="73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>
      <c r="A13" s="65"/>
      <c r="B13" s="65"/>
      <c r="C13" s="65"/>
      <c r="D13" s="65"/>
      <c r="E13" s="65"/>
      <c r="F13" s="72" t="s">
        <v>278</v>
      </c>
      <c r="G13" s="67">
        <v>1.0E-4</v>
      </c>
      <c r="H13" s="65"/>
      <c r="I13" s="65"/>
      <c r="J13" s="73"/>
      <c r="K13" s="72" t="s">
        <v>278</v>
      </c>
      <c r="L13" s="67">
        <v>1.0E-4</v>
      </c>
      <c r="M13" s="65"/>
      <c r="N13" s="73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>
      <c r="A14" s="64" t="s">
        <v>279</v>
      </c>
      <c r="B14" s="64" t="s">
        <v>280</v>
      </c>
      <c r="C14" s="64" t="s">
        <v>281</v>
      </c>
      <c r="D14" s="64" t="s">
        <v>282</v>
      </c>
      <c r="E14" s="65"/>
      <c r="F14" s="74" t="s">
        <v>279</v>
      </c>
      <c r="G14" s="64" t="s">
        <v>280</v>
      </c>
      <c r="H14" s="64" t="s">
        <v>281</v>
      </c>
      <c r="I14" s="64" t="s">
        <v>282</v>
      </c>
      <c r="J14" s="75" t="s">
        <v>283</v>
      </c>
      <c r="K14" s="74" t="s">
        <v>279</v>
      </c>
      <c r="L14" s="64" t="s">
        <v>281</v>
      </c>
      <c r="M14" s="64" t="s">
        <v>282</v>
      </c>
      <c r="N14" s="75" t="s">
        <v>283</v>
      </c>
      <c r="O14" s="66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>
      <c r="A15" s="65">
        <v>1.0</v>
      </c>
      <c r="B15" s="64">
        <v>518.03</v>
      </c>
      <c r="C15" s="64">
        <v>518.03</v>
      </c>
      <c r="D15" s="64">
        <v>0.61</v>
      </c>
      <c r="E15" s="65"/>
      <c r="F15" s="76">
        <v>1.0</v>
      </c>
      <c r="G15" s="64">
        <v>16887.24</v>
      </c>
      <c r="H15" s="64">
        <v>16887.65</v>
      </c>
      <c r="I15" s="64">
        <v>0.54</v>
      </c>
      <c r="J15" s="73">
        <f>H15</f>
        <v>16887.65</v>
      </c>
      <c r="K15" s="76">
        <v>1.0</v>
      </c>
      <c r="L15" s="64">
        <v>17285.86</v>
      </c>
      <c r="M15" s="64">
        <v>0.02</v>
      </c>
      <c r="N15" s="73">
        <f>L15</f>
        <v>17285.86</v>
      </c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>
      <c r="A16" s="65">
        <v>3.0</v>
      </c>
      <c r="B16" s="64">
        <v>1587.2</v>
      </c>
      <c r="C16" s="64">
        <v>1582.7</v>
      </c>
      <c r="D16" s="64">
        <v>0.62</v>
      </c>
      <c r="E16" s="65"/>
      <c r="F16" s="74">
        <v>2.0</v>
      </c>
      <c r="G16" s="64">
        <f>16227.84*2</f>
        <v>32455.68</v>
      </c>
      <c r="H16" s="64">
        <v>33224.96</v>
      </c>
      <c r="I16" s="64">
        <v>0.57</v>
      </c>
      <c r="J16" s="73">
        <f t="shared" ref="J16:J24" si="1">J15*2</f>
        <v>33775.3</v>
      </c>
      <c r="K16" s="74">
        <v>2.0</v>
      </c>
      <c r="L16" s="64">
        <v>34476.13</v>
      </c>
      <c r="M16" s="64">
        <v>0.02</v>
      </c>
      <c r="N16" s="73">
        <f t="shared" ref="N16:N24" si="2">N15*2</f>
        <v>34571.72</v>
      </c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>
      <c r="A17" s="65">
        <v>6.0</v>
      </c>
      <c r="B17" s="64">
        <v>2496.0</v>
      </c>
      <c r="C17" s="64">
        <v>2495.8</v>
      </c>
      <c r="D17" s="64">
        <v>0.59</v>
      </c>
      <c r="E17" s="65"/>
      <c r="F17" s="74">
        <v>4.0</v>
      </c>
      <c r="G17" s="64"/>
      <c r="H17" s="64">
        <v>65725.45</v>
      </c>
      <c r="I17" s="64">
        <v>0.65</v>
      </c>
      <c r="J17" s="73">
        <f t="shared" si="1"/>
        <v>67550.6</v>
      </c>
      <c r="K17" s="74">
        <v>4.0</v>
      </c>
      <c r="L17" s="64">
        <v>68100.96</v>
      </c>
      <c r="M17" s="64">
        <v>0.02</v>
      </c>
      <c r="N17" s="73">
        <f t="shared" si="2"/>
        <v>69143.44</v>
      </c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>
      <c r="A18" s="65">
        <v>12.0</v>
      </c>
      <c r="B18" s="64">
        <v>6015.31</v>
      </c>
      <c r="C18" s="64">
        <v>6012.55</v>
      </c>
      <c r="D18" s="64">
        <v>0.6</v>
      </c>
      <c r="E18" s="65"/>
      <c r="F18" s="74">
        <v>8.0</v>
      </c>
      <c r="G18" s="64"/>
      <c r="H18" s="64">
        <v>129275.92</v>
      </c>
      <c r="I18" s="64">
        <v>0.63</v>
      </c>
      <c r="J18" s="73">
        <f t="shared" si="1"/>
        <v>135101.2</v>
      </c>
      <c r="K18" s="74">
        <v>8.0</v>
      </c>
      <c r="L18" s="64">
        <v>133985.41</v>
      </c>
      <c r="M18" s="64">
        <v>0.02</v>
      </c>
      <c r="N18" s="73">
        <f t="shared" si="2"/>
        <v>138286.88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>
      <c r="A19" s="65">
        <v>24.0</v>
      </c>
      <c r="B19" s="65"/>
      <c r="C19" s="65"/>
      <c r="D19" s="65"/>
      <c r="E19" s="65"/>
      <c r="F19" s="74">
        <v>16.0</v>
      </c>
      <c r="G19" s="65"/>
      <c r="H19" s="64">
        <v>256530.61</v>
      </c>
      <c r="I19" s="64">
        <v>0.68</v>
      </c>
      <c r="J19" s="73">
        <f t="shared" si="1"/>
        <v>270202.4</v>
      </c>
      <c r="K19" s="74">
        <v>16.0</v>
      </c>
      <c r="L19" s="64">
        <v>268084.86</v>
      </c>
      <c r="M19" s="64">
        <v>0.02</v>
      </c>
      <c r="N19" s="73">
        <f t="shared" si="2"/>
        <v>276573.76</v>
      </c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>
      <c r="A20" s="65">
        <v>48.0</v>
      </c>
      <c r="B20" s="65"/>
      <c r="C20" s="65"/>
      <c r="D20" s="65"/>
      <c r="E20" s="65"/>
      <c r="F20" s="74">
        <v>32.0</v>
      </c>
      <c r="G20" s="65"/>
      <c r="H20" s="64">
        <v>506721.73</v>
      </c>
      <c r="I20" s="64">
        <v>0.94</v>
      </c>
      <c r="J20" s="73">
        <f t="shared" si="1"/>
        <v>540404.8</v>
      </c>
      <c r="K20" s="74">
        <v>32.0</v>
      </c>
      <c r="L20" s="64">
        <v>524864.29</v>
      </c>
      <c r="M20" s="64">
        <v>0.02</v>
      </c>
      <c r="N20" s="73">
        <f t="shared" si="2"/>
        <v>553147.52</v>
      </c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>
      <c r="A21" s="65">
        <v>96.0</v>
      </c>
      <c r="B21" s="65"/>
      <c r="C21" s="65"/>
      <c r="D21" s="65"/>
      <c r="E21" s="65"/>
      <c r="F21" s="74">
        <v>64.0</v>
      </c>
      <c r="G21" s="65"/>
      <c r="H21" s="64">
        <v>992994.28</v>
      </c>
      <c r="I21" s="64">
        <v>3.29</v>
      </c>
      <c r="J21" s="73">
        <f t="shared" si="1"/>
        <v>1080809.6</v>
      </c>
      <c r="K21" s="74">
        <v>64.0</v>
      </c>
      <c r="L21" s="64">
        <v>1017116.66</v>
      </c>
      <c r="M21" s="64">
        <v>0.02</v>
      </c>
      <c r="N21" s="73">
        <f t="shared" si="2"/>
        <v>1106295.04</v>
      </c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>
      <c r="A22" s="65">
        <v>192.0</v>
      </c>
      <c r="B22" s="65"/>
      <c r="C22" s="65"/>
      <c r="D22" s="65"/>
      <c r="E22" s="65"/>
      <c r="F22" s="74">
        <v>128.0</v>
      </c>
      <c r="G22" s="65"/>
      <c r="H22" s="64">
        <v>577705.21</v>
      </c>
      <c r="I22" s="64">
        <v>33.0</v>
      </c>
      <c r="J22" s="73">
        <f t="shared" si="1"/>
        <v>2161619.2</v>
      </c>
      <c r="K22" s="74">
        <v>128.0</v>
      </c>
      <c r="L22" s="64">
        <v>1084943.39</v>
      </c>
      <c r="M22" s="64">
        <v>0.02</v>
      </c>
      <c r="N22" s="73">
        <f t="shared" si="2"/>
        <v>2212590.08</v>
      </c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>
      <c r="A23" s="65">
        <v>384.0</v>
      </c>
      <c r="B23" s="64">
        <v>67264.0</v>
      </c>
      <c r="C23" s="64">
        <v>53104.79</v>
      </c>
      <c r="D23" s="64">
        <v>8.19</v>
      </c>
      <c r="E23" s="65"/>
      <c r="F23" s="74">
        <v>256.0</v>
      </c>
      <c r="G23" s="64"/>
      <c r="H23" s="64">
        <v>653448.39</v>
      </c>
      <c r="I23" s="64">
        <v>39.32</v>
      </c>
      <c r="J23" s="73">
        <f t="shared" si="1"/>
        <v>4323238.4</v>
      </c>
      <c r="K23" s="74">
        <v>256.0</v>
      </c>
      <c r="L23" s="64">
        <v>1374442.86</v>
      </c>
      <c r="M23" s="64">
        <v>0.02</v>
      </c>
      <c r="N23" s="73">
        <f t="shared" si="2"/>
        <v>4425180.16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>
      <c r="A24" s="65"/>
      <c r="B24" s="65"/>
      <c r="C24" s="65"/>
      <c r="D24" s="65"/>
      <c r="E24" s="65"/>
      <c r="F24" s="77">
        <v>512.0</v>
      </c>
      <c r="G24" s="78"/>
      <c r="H24" s="79">
        <v>603303.9</v>
      </c>
      <c r="I24" s="79">
        <v>49.7</v>
      </c>
      <c r="J24" s="80">
        <f t="shared" si="1"/>
        <v>8646476.8</v>
      </c>
      <c r="K24" s="77">
        <v>512.0</v>
      </c>
      <c r="L24" s="79">
        <v>1414686.0</v>
      </c>
      <c r="M24" s="79">
        <v>0.02</v>
      </c>
      <c r="N24" s="80">
        <f t="shared" si="2"/>
        <v>8850360.32</v>
      </c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>
      <c r="A25" s="65"/>
      <c r="B25" s="65"/>
      <c r="C25" s="65"/>
      <c r="D25" s="65"/>
      <c r="E25" s="65"/>
      <c r="F25" s="66"/>
      <c r="G25" s="65"/>
      <c r="H25" s="6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>
      <c r="A26" s="64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>
      <c r="A27" s="64" t="s">
        <v>270</v>
      </c>
      <c r="B27" s="64" t="s">
        <v>271</v>
      </c>
      <c r="C27" s="65"/>
      <c r="D27" s="65"/>
      <c r="E27" s="64" t="s">
        <v>270</v>
      </c>
      <c r="F27" s="64" t="s">
        <v>271</v>
      </c>
      <c r="G27" s="65"/>
      <c r="H27" s="65"/>
      <c r="I27" s="64" t="s">
        <v>270</v>
      </c>
      <c r="J27" s="64" t="s">
        <v>271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>
      <c r="A28" s="64" t="s">
        <v>272</v>
      </c>
      <c r="B28" s="64" t="s">
        <v>273</v>
      </c>
      <c r="C28" s="65"/>
      <c r="D28" s="65"/>
      <c r="E28" s="64" t="s">
        <v>272</v>
      </c>
      <c r="F28" s="64" t="s">
        <v>273</v>
      </c>
      <c r="G28" s="65"/>
      <c r="H28" s="65"/>
      <c r="I28" s="64" t="s">
        <v>272</v>
      </c>
      <c r="J28" s="64" t="s">
        <v>273</v>
      </c>
      <c r="K28" s="64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>
      <c r="A29" s="64" t="s">
        <v>274</v>
      </c>
      <c r="B29" s="81" t="s">
        <v>275</v>
      </c>
      <c r="C29" s="65"/>
      <c r="D29" s="65"/>
      <c r="E29" s="64" t="s">
        <v>274</v>
      </c>
      <c r="F29" s="81" t="s">
        <v>284</v>
      </c>
      <c r="G29" s="65"/>
      <c r="H29" s="65"/>
      <c r="I29" s="64" t="s">
        <v>274</v>
      </c>
      <c r="J29" s="81" t="s">
        <v>285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>
      <c r="A30" s="64" t="s">
        <v>276</v>
      </c>
      <c r="B30" s="64" t="s">
        <v>286</v>
      </c>
      <c r="C30" s="64" t="s">
        <v>287</v>
      </c>
      <c r="D30" s="82">
        <f>113240356*20/1024/1024</f>
        <v>2159.888382</v>
      </c>
      <c r="E30" s="64" t="s">
        <v>276</v>
      </c>
      <c r="F30" s="64" t="s">
        <v>286</v>
      </c>
      <c r="G30" s="64" t="s">
        <v>287</v>
      </c>
      <c r="H30" s="81">
        <v>5376.15625</v>
      </c>
      <c r="I30" s="64" t="s">
        <v>276</v>
      </c>
      <c r="J30" s="64" t="s">
        <v>286</v>
      </c>
      <c r="K30" s="64" t="s">
        <v>287</v>
      </c>
      <c r="L30" s="64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>
      <c r="A31" s="64" t="s">
        <v>278</v>
      </c>
      <c r="B31" s="64">
        <v>0.01</v>
      </c>
      <c r="C31" s="64" t="s">
        <v>288</v>
      </c>
      <c r="D31" s="64">
        <v>0.544</v>
      </c>
      <c r="E31" s="64" t="s">
        <v>278</v>
      </c>
      <c r="F31" s="64">
        <v>0.01</v>
      </c>
      <c r="G31" s="64"/>
      <c r="H31" s="64"/>
      <c r="I31" s="64" t="s">
        <v>278</v>
      </c>
      <c r="J31" s="64">
        <v>0.01</v>
      </c>
      <c r="K31" s="64"/>
      <c r="L31" s="64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>
      <c r="A32" s="64" t="s">
        <v>289</v>
      </c>
      <c r="B32" s="64">
        <v>10.0</v>
      </c>
      <c r="C32" s="64"/>
      <c r="D32" s="65"/>
      <c r="E32" s="64" t="s">
        <v>289</v>
      </c>
      <c r="F32" s="64">
        <v>10.0</v>
      </c>
      <c r="G32" s="64"/>
      <c r="H32" s="65"/>
      <c r="I32" s="64" t="s">
        <v>289</v>
      </c>
      <c r="J32" s="64">
        <v>10.0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>
      <c r="A33" s="64" t="s">
        <v>279</v>
      </c>
      <c r="B33" s="64" t="s">
        <v>281</v>
      </c>
      <c r="C33" s="64" t="s">
        <v>282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>
      <c r="A34" s="65">
        <v>1.0</v>
      </c>
      <c r="B34" s="83">
        <v>17720.736229</v>
      </c>
      <c r="C34" s="84">
        <v>0.107387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>
      <c r="A35" s="64">
        <v>2.0</v>
      </c>
      <c r="B35" s="83">
        <v>35003.123346</v>
      </c>
      <c r="C35" s="84">
        <v>0.104013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>
      <c r="A36" s="64">
        <v>4.0</v>
      </c>
      <c r="B36" s="83">
        <v>70732.206966</v>
      </c>
      <c r="C36" s="84">
        <v>0.160812</v>
      </c>
      <c r="D36" s="64" t="s">
        <v>290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>
      <c r="A37" s="64">
        <v>8.0</v>
      </c>
      <c r="B37" s="83">
        <v>138671.638775</v>
      </c>
      <c r="C37" s="84">
        <v>0.117447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>
      <c r="A38" s="64">
        <v>16.0</v>
      </c>
      <c r="B38" s="83">
        <v>277289.906571</v>
      </c>
      <c r="C38" s="84">
        <v>0.10663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>
      <c r="A39" s="64">
        <v>32.0</v>
      </c>
      <c r="B39" s="83">
        <v>543799.972303</v>
      </c>
      <c r="C39" s="84">
        <v>0.119238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>
      <c r="A40" s="64">
        <v>64.0</v>
      </c>
      <c r="B40" s="83">
        <v>1053009.707776</v>
      </c>
      <c r="C40" s="84">
        <v>0.117295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>
      <c r="A41" s="64">
        <v>128.0</v>
      </c>
      <c r="B41" s="83">
        <v>2206784.374594</v>
      </c>
      <c r="C41" s="84">
        <v>0.107803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>
      <c r="A42" s="64">
        <v>256.0</v>
      </c>
      <c r="B42" s="83">
        <v>3617447.99708</v>
      </c>
      <c r="C42" s="84">
        <v>0.098361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4" t="s">
        <v>291</v>
      </c>
      <c r="S42" s="65"/>
      <c r="T42" s="65"/>
      <c r="U42" s="65"/>
      <c r="V42" s="65"/>
      <c r="W42" s="65"/>
      <c r="X42" s="65"/>
      <c r="Y42" s="65"/>
      <c r="Z42" s="65"/>
      <c r="AA42" s="65"/>
    </row>
    <row r="43">
      <c r="A43" s="64">
        <v>512.0</v>
      </c>
      <c r="B43" s="64">
        <v>1936663.479597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>
      <c r="A46" s="67" t="s">
        <v>292</v>
      </c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>
      <c r="A47" s="64" t="s">
        <v>270</v>
      </c>
      <c r="B47" s="64" t="s">
        <v>271</v>
      </c>
      <c r="C47" s="65"/>
      <c r="D47" s="65"/>
      <c r="E47" s="64" t="s">
        <v>270</v>
      </c>
      <c r="F47" s="64" t="s">
        <v>271</v>
      </c>
      <c r="G47" s="65"/>
      <c r="H47" s="65"/>
      <c r="I47" s="64" t="s">
        <v>270</v>
      </c>
      <c r="J47" s="64" t="s">
        <v>271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>
      <c r="A48" s="64" t="s">
        <v>272</v>
      </c>
      <c r="B48" s="64" t="s">
        <v>273</v>
      </c>
      <c r="C48" s="65"/>
      <c r="D48" s="65"/>
      <c r="E48" s="64" t="s">
        <v>272</v>
      </c>
      <c r="F48" s="64" t="s">
        <v>273</v>
      </c>
      <c r="G48" s="65"/>
      <c r="H48" s="65"/>
      <c r="I48" s="64" t="s">
        <v>272</v>
      </c>
      <c r="J48" s="64" t="s">
        <v>273</v>
      </c>
      <c r="K48" s="64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>
      <c r="A49" s="64" t="s">
        <v>274</v>
      </c>
      <c r="B49" s="81" t="s">
        <v>275</v>
      </c>
      <c r="C49" s="65"/>
      <c r="D49" s="65"/>
      <c r="E49" s="64" t="s">
        <v>274</v>
      </c>
      <c r="F49" s="81" t="s">
        <v>284</v>
      </c>
      <c r="G49" s="65"/>
      <c r="H49" s="65"/>
      <c r="I49" s="64" t="s">
        <v>274</v>
      </c>
      <c r="J49" s="81" t="s">
        <v>293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>
      <c r="A50" s="64" t="s">
        <v>276</v>
      </c>
      <c r="B50" s="64" t="s">
        <v>277</v>
      </c>
      <c r="C50" s="64" t="s">
        <v>287</v>
      </c>
      <c r="D50" s="81">
        <v>27.7826</v>
      </c>
      <c r="E50" s="64" t="s">
        <v>276</v>
      </c>
      <c r="F50" s="64" t="s">
        <v>277</v>
      </c>
      <c r="G50" s="64" t="s">
        <v>287</v>
      </c>
      <c r="H50" s="81">
        <v>5376.15625</v>
      </c>
      <c r="I50" s="64" t="s">
        <v>276</v>
      </c>
      <c r="J50" s="64" t="s">
        <v>277</v>
      </c>
      <c r="K50" s="64" t="s">
        <v>287</v>
      </c>
      <c r="L50" s="64" t="s">
        <v>286</v>
      </c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>
      <c r="A51" s="64" t="s">
        <v>278</v>
      </c>
      <c r="B51" s="64">
        <v>1.0E-4</v>
      </c>
      <c r="C51" s="64" t="s">
        <v>288</v>
      </c>
      <c r="D51" s="64">
        <v>0.0013</v>
      </c>
      <c r="E51" s="64" t="s">
        <v>278</v>
      </c>
      <c r="F51" s="64">
        <v>1.0E-4</v>
      </c>
      <c r="G51" s="64"/>
      <c r="H51" s="64"/>
      <c r="I51" s="64" t="s">
        <v>278</v>
      </c>
      <c r="J51" s="64">
        <v>1.0E-4</v>
      </c>
      <c r="K51" s="64"/>
      <c r="L51" s="64">
        <v>1.0E-4</v>
      </c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>
      <c r="A52" s="64" t="s">
        <v>289</v>
      </c>
      <c r="B52" s="64">
        <v>10.0</v>
      </c>
      <c r="C52" s="64"/>
      <c r="D52" s="65"/>
      <c r="E52" s="64" t="s">
        <v>289</v>
      </c>
      <c r="F52" s="64">
        <v>10.0</v>
      </c>
      <c r="G52" s="64"/>
      <c r="H52" s="65"/>
      <c r="I52" s="64" t="s">
        <v>289</v>
      </c>
      <c r="J52" s="64">
        <v>10.0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>
      <c r="A53" s="64" t="s">
        <v>279</v>
      </c>
      <c r="B53" s="64" t="s">
        <v>281</v>
      </c>
      <c r="C53" s="64" t="s">
        <v>282</v>
      </c>
      <c r="D53" s="65"/>
      <c r="E53" s="64" t="s">
        <v>279</v>
      </c>
      <c r="F53" s="64" t="s">
        <v>281</v>
      </c>
      <c r="G53" s="64" t="s">
        <v>282</v>
      </c>
      <c r="H53" s="65"/>
      <c r="I53" s="64" t="s">
        <v>279</v>
      </c>
      <c r="J53" s="64" t="s">
        <v>281</v>
      </c>
      <c r="K53" s="64" t="s">
        <v>282</v>
      </c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>
      <c r="A54" s="65">
        <v>1.0</v>
      </c>
      <c r="B54" s="64">
        <v>17302.0</v>
      </c>
      <c r="C54" s="64">
        <v>0.08943</v>
      </c>
      <c r="D54" s="65"/>
      <c r="E54" s="65">
        <v>1.0</v>
      </c>
      <c r="F54" s="64">
        <v>17297.0</v>
      </c>
      <c r="G54" s="64">
        <v>0.084821</v>
      </c>
      <c r="H54" s="65"/>
      <c r="I54" s="65">
        <v>1.0</v>
      </c>
      <c r="J54" s="64">
        <v>17297.0</v>
      </c>
      <c r="K54" s="64">
        <v>0.503537</v>
      </c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>
      <c r="A55" s="64">
        <v>2.0</v>
      </c>
      <c r="B55" s="64">
        <v>34521.0</v>
      </c>
      <c r="C55" s="64">
        <v>0.091673</v>
      </c>
      <c r="D55" s="65"/>
      <c r="E55" s="64">
        <v>2.0</v>
      </c>
      <c r="F55" s="64">
        <v>34461.0</v>
      </c>
      <c r="G55" s="64">
        <v>0.097873</v>
      </c>
      <c r="H55" s="65"/>
      <c r="I55" s="64">
        <v>2.0</v>
      </c>
      <c r="J55" s="64">
        <v>34536.0</v>
      </c>
      <c r="K55" s="64">
        <v>1.158546</v>
      </c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>
      <c r="A56" s="64">
        <v>4.0</v>
      </c>
      <c r="B56" s="64">
        <v>68681.0</v>
      </c>
      <c r="C56" s="64">
        <v>0.096461</v>
      </c>
      <c r="D56" s="65"/>
      <c r="E56" s="64">
        <v>4.0</v>
      </c>
      <c r="F56" s="64">
        <v>68944.0</v>
      </c>
      <c r="G56" s="64">
        <v>0.090067</v>
      </c>
      <c r="H56" s="65"/>
      <c r="I56" s="64">
        <v>4.0</v>
      </c>
      <c r="J56" s="64">
        <v>68901.0</v>
      </c>
      <c r="K56" s="64">
        <v>8.867573</v>
      </c>
      <c r="L56" s="66"/>
      <c r="M56" s="6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>
      <c r="A57" s="64">
        <v>8.0</v>
      </c>
      <c r="B57" s="64">
        <v>134397.0</v>
      </c>
      <c r="C57" s="64">
        <v>0.086628</v>
      </c>
      <c r="D57" s="65"/>
      <c r="E57" s="64">
        <v>8.0</v>
      </c>
      <c r="F57" s="64">
        <v>135488.0</v>
      </c>
      <c r="G57" s="64">
        <v>0.078039</v>
      </c>
      <c r="H57" s="65"/>
      <c r="I57" s="64">
        <v>8.0</v>
      </c>
      <c r="J57" s="64">
        <v>118651.0</v>
      </c>
      <c r="K57" s="65"/>
      <c r="L57" s="66"/>
      <c r="M57" s="6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>
      <c r="A58" s="64">
        <v>16.0</v>
      </c>
      <c r="B58" s="64">
        <v>269256.0</v>
      </c>
      <c r="C58" s="64">
        <v>0.085175</v>
      </c>
      <c r="D58" s="65"/>
      <c r="E58" s="64">
        <v>16.0</v>
      </c>
      <c r="F58" s="64">
        <v>267571.0</v>
      </c>
      <c r="G58" s="64">
        <v>0.071175</v>
      </c>
      <c r="H58" s="65"/>
      <c r="I58" s="64">
        <v>16.0</v>
      </c>
      <c r="J58" s="65"/>
      <c r="K58" s="65"/>
      <c r="L58" s="66"/>
      <c r="M58" s="6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>
      <c r="A59" s="64">
        <v>32.0</v>
      </c>
      <c r="B59" s="64">
        <v>523134.0</v>
      </c>
      <c r="C59" s="64">
        <v>0.088846</v>
      </c>
      <c r="D59" s="65"/>
      <c r="E59" s="64">
        <v>32.0</v>
      </c>
      <c r="F59" s="64">
        <v>526301.0</v>
      </c>
      <c r="G59" s="64">
        <v>0.0646</v>
      </c>
      <c r="H59" s="65"/>
      <c r="I59" s="64">
        <v>32.0</v>
      </c>
      <c r="J59" s="65"/>
      <c r="K59" s="65"/>
      <c r="L59" s="66"/>
      <c r="M59" s="6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>
      <c r="A60" s="64">
        <v>64.0</v>
      </c>
      <c r="B60" s="64">
        <v>1016717.0</v>
      </c>
      <c r="C60" s="64">
        <v>0.099901</v>
      </c>
      <c r="D60" s="64" t="s">
        <v>294</v>
      </c>
      <c r="E60" s="64">
        <v>64.0</v>
      </c>
      <c r="F60" s="64">
        <v>1016818.0</v>
      </c>
      <c r="G60" s="64">
        <v>0.070861</v>
      </c>
      <c r="H60" s="65"/>
      <c r="I60" s="64">
        <v>64.0</v>
      </c>
      <c r="J60" s="65"/>
      <c r="K60" s="65"/>
      <c r="L60" s="66"/>
      <c r="M60" s="6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>
      <c r="A61" s="85">
        <v>128.0</v>
      </c>
      <c r="B61" s="85">
        <v>134286.0</v>
      </c>
      <c r="C61" s="85">
        <v>3.287467</v>
      </c>
      <c r="D61" s="70"/>
      <c r="E61" s="85">
        <v>128.0</v>
      </c>
      <c r="F61" s="85">
        <v>136571.0</v>
      </c>
      <c r="G61" s="85">
        <v>3.783607</v>
      </c>
      <c r="H61" s="70"/>
      <c r="I61" s="85">
        <v>128.0</v>
      </c>
      <c r="J61" s="70"/>
      <c r="K61" s="70"/>
      <c r="L61" s="66"/>
      <c r="M61" s="66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65"/>
    </row>
    <row r="62">
      <c r="A62" s="64">
        <v>256.0</v>
      </c>
      <c r="B62" s="65"/>
      <c r="C62" s="65"/>
      <c r="D62" s="65"/>
      <c r="E62" s="64">
        <v>256.0</v>
      </c>
      <c r="F62" s="64">
        <v>59612.0</v>
      </c>
      <c r="G62" s="64">
        <v>13.518663</v>
      </c>
      <c r="H62" s="65"/>
      <c r="I62" s="64">
        <v>256.0</v>
      </c>
      <c r="J62" s="65"/>
      <c r="K62" s="65"/>
      <c r="L62" s="66"/>
      <c r="M62" s="6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>
      <c r="A63" s="64">
        <v>512.0</v>
      </c>
      <c r="B63" s="65"/>
      <c r="C63" s="65"/>
      <c r="D63" s="65"/>
      <c r="E63" s="64">
        <v>512.0</v>
      </c>
      <c r="F63" s="65"/>
      <c r="G63" s="65"/>
      <c r="H63" s="65"/>
      <c r="I63" s="64">
        <v>512.0</v>
      </c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>
      <c r="A66" s="67" t="s">
        <v>292</v>
      </c>
      <c r="U66" s="65"/>
      <c r="V66" s="65"/>
      <c r="W66" s="65"/>
      <c r="X66" s="65"/>
      <c r="Y66" s="65"/>
      <c r="Z66" s="65"/>
      <c r="AA66" s="65"/>
    </row>
    <row r="67">
      <c r="A67" s="64" t="s">
        <v>270</v>
      </c>
      <c r="B67" s="64" t="s">
        <v>271</v>
      </c>
      <c r="C67" s="65"/>
      <c r="D67" s="65"/>
      <c r="E67" s="64" t="s">
        <v>270</v>
      </c>
      <c r="F67" s="64" t="s">
        <v>271</v>
      </c>
      <c r="G67" s="65"/>
      <c r="H67" s="65"/>
      <c r="I67" s="64" t="s">
        <v>270</v>
      </c>
      <c r="J67" s="64" t="s">
        <v>271</v>
      </c>
      <c r="K67" s="65"/>
      <c r="L67" s="65"/>
      <c r="M67" s="64" t="s">
        <v>270</v>
      </c>
      <c r="N67" s="64" t="s">
        <v>271</v>
      </c>
      <c r="O67" s="65"/>
      <c r="P67" s="65"/>
      <c r="Q67" s="65"/>
      <c r="R67" s="64" t="s">
        <v>270</v>
      </c>
      <c r="S67" s="64" t="s">
        <v>271</v>
      </c>
      <c r="T67" s="65"/>
      <c r="U67" s="65"/>
      <c r="V67" s="65"/>
      <c r="W67" s="65"/>
      <c r="X67" s="65"/>
      <c r="Y67" s="65"/>
      <c r="Z67" s="65"/>
      <c r="AA67" s="65"/>
    </row>
    <row r="68">
      <c r="A68" s="64" t="s">
        <v>272</v>
      </c>
      <c r="B68" s="64" t="s">
        <v>273</v>
      </c>
      <c r="C68" s="65"/>
      <c r="D68" s="65"/>
      <c r="E68" s="64" t="s">
        <v>272</v>
      </c>
      <c r="F68" s="64" t="s">
        <v>273</v>
      </c>
      <c r="G68" s="65"/>
      <c r="H68" s="65"/>
      <c r="I68" s="64" t="s">
        <v>272</v>
      </c>
      <c r="J68" s="64" t="s">
        <v>273</v>
      </c>
      <c r="K68" s="64"/>
      <c r="L68" s="65"/>
      <c r="M68" s="64" t="s">
        <v>272</v>
      </c>
      <c r="N68" s="64" t="s">
        <v>273</v>
      </c>
      <c r="O68" s="65"/>
      <c r="P68" s="65"/>
      <c r="Q68" s="65"/>
      <c r="R68" s="64" t="s">
        <v>272</v>
      </c>
      <c r="S68" s="64" t="s">
        <v>273</v>
      </c>
      <c r="T68" s="65"/>
      <c r="U68" s="86" t="s">
        <v>90</v>
      </c>
      <c r="V68" s="86" t="s">
        <v>295</v>
      </c>
      <c r="W68" s="64"/>
      <c r="Y68" s="87" t="s">
        <v>296</v>
      </c>
      <c r="Z68" s="23"/>
      <c r="AA68" s="64"/>
    </row>
    <row r="69">
      <c r="A69" s="64" t="s">
        <v>274</v>
      </c>
      <c r="B69" s="81" t="s">
        <v>275</v>
      </c>
      <c r="C69" s="65"/>
      <c r="D69" s="65"/>
      <c r="E69" s="64" t="s">
        <v>274</v>
      </c>
      <c r="F69" s="81" t="s">
        <v>284</v>
      </c>
      <c r="G69" s="65"/>
      <c r="H69" s="65"/>
      <c r="I69" s="64" t="s">
        <v>274</v>
      </c>
      <c r="J69" s="81" t="s">
        <v>293</v>
      </c>
      <c r="K69" s="65"/>
      <c r="L69" s="65"/>
      <c r="M69" s="64" t="s">
        <v>274</v>
      </c>
      <c r="N69" s="81" t="s">
        <v>297</v>
      </c>
      <c r="O69" s="65"/>
      <c r="P69" s="65"/>
      <c r="Q69" s="65"/>
      <c r="R69" s="64" t="s">
        <v>274</v>
      </c>
      <c r="S69" s="81" t="s">
        <v>298</v>
      </c>
      <c r="T69" s="65"/>
      <c r="U69" s="86" t="s">
        <v>299</v>
      </c>
      <c r="V69" s="86">
        <v>125.0</v>
      </c>
      <c r="W69" s="65"/>
      <c r="X69" s="65"/>
      <c r="Y69" s="74" t="s">
        <v>270</v>
      </c>
      <c r="Z69" s="75" t="s">
        <v>271</v>
      </c>
      <c r="AA69" s="65"/>
    </row>
    <row r="70">
      <c r="A70" s="64" t="s">
        <v>276</v>
      </c>
      <c r="B70" s="64" t="s">
        <v>286</v>
      </c>
      <c r="C70" s="64" t="s">
        <v>287</v>
      </c>
      <c r="D70" s="81"/>
      <c r="E70" s="64" t="s">
        <v>276</v>
      </c>
      <c r="F70" s="64" t="s">
        <v>286</v>
      </c>
      <c r="G70" s="64" t="s">
        <v>287</v>
      </c>
      <c r="H70" s="81"/>
      <c r="I70" s="64" t="s">
        <v>276</v>
      </c>
      <c r="J70" s="64" t="s">
        <v>286</v>
      </c>
      <c r="K70" s="64" t="s">
        <v>287</v>
      </c>
      <c r="L70" s="65"/>
      <c r="M70" s="64" t="s">
        <v>276</v>
      </c>
      <c r="N70" s="64" t="s">
        <v>286</v>
      </c>
      <c r="O70" s="65"/>
      <c r="P70" s="65"/>
      <c r="Q70" s="65"/>
      <c r="R70" s="64" t="s">
        <v>276</v>
      </c>
      <c r="S70" s="64" t="s">
        <v>286</v>
      </c>
      <c r="T70" s="65"/>
      <c r="U70" s="86" t="s">
        <v>300</v>
      </c>
      <c r="V70" s="86">
        <v>108.0</v>
      </c>
      <c r="W70" s="65"/>
      <c r="X70" s="65"/>
      <c r="Y70" s="74" t="s">
        <v>272</v>
      </c>
      <c r="Z70" s="75" t="s">
        <v>273</v>
      </c>
      <c r="AA70" s="65"/>
    </row>
    <row r="71">
      <c r="A71" s="64" t="s">
        <v>278</v>
      </c>
      <c r="B71" s="64">
        <v>0.01</v>
      </c>
      <c r="C71" s="64" t="s">
        <v>288</v>
      </c>
      <c r="D71" s="64"/>
      <c r="E71" s="64" t="s">
        <v>278</v>
      </c>
      <c r="F71" s="64">
        <v>0.01</v>
      </c>
      <c r="G71" s="64"/>
      <c r="H71" s="64"/>
      <c r="I71" s="64" t="s">
        <v>278</v>
      </c>
      <c r="J71" s="64">
        <v>0.01</v>
      </c>
      <c r="K71" s="64"/>
      <c r="L71" s="65"/>
      <c r="M71" s="64" t="s">
        <v>278</v>
      </c>
      <c r="N71" s="64">
        <v>0.01</v>
      </c>
      <c r="O71" s="65"/>
      <c r="P71" s="65"/>
      <c r="Q71" s="65"/>
      <c r="R71" s="64" t="s">
        <v>278</v>
      </c>
      <c r="S71" s="64">
        <v>0.01</v>
      </c>
      <c r="T71" s="65"/>
      <c r="U71" s="88" t="s">
        <v>301</v>
      </c>
      <c r="V71" s="88">
        <v>0.0</v>
      </c>
      <c r="W71" s="65"/>
      <c r="X71" s="65"/>
      <c r="Y71" s="74" t="s">
        <v>274</v>
      </c>
      <c r="Z71" s="89" t="s">
        <v>298</v>
      </c>
      <c r="AA71" s="65"/>
    </row>
    <row r="72">
      <c r="A72" s="64" t="s">
        <v>289</v>
      </c>
      <c r="B72" s="64">
        <v>10.0</v>
      </c>
      <c r="C72" s="64"/>
      <c r="D72" s="65"/>
      <c r="E72" s="64" t="s">
        <v>289</v>
      </c>
      <c r="F72" s="64">
        <v>10.0</v>
      </c>
      <c r="G72" s="64"/>
      <c r="H72" s="65"/>
      <c r="I72" s="64" t="s">
        <v>289</v>
      </c>
      <c r="J72" s="64">
        <v>10.0</v>
      </c>
      <c r="K72" s="65"/>
      <c r="L72" s="65"/>
      <c r="M72" s="64" t="s">
        <v>289</v>
      </c>
      <c r="N72" s="64">
        <v>10.0</v>
      </c>
      <c r="O72" s="65"/>
      <c r="P72" s="65"/>
      <c r="Q72" s="65"/>
      <c r="R72" s="64" t="s">
        <v>289</v>
      </c>
      <c r="S72" s="64">
        <v>10.0</v>
      </c>
      <c r="T72" s="65"/>
      <c r="U72" s="65"/>
      <c r="V72" s="65"/>
      <c r="W72" s="65"/>
      <c r="X72" s="65"/>
      <c r="Y72" s="74" t="s">
        <v>276</v>
      </c>
      <c r="Z72" s="75" t="s">
        <v>286</v>
      </c>
      <c r="AA72" s="65"/>
    </row>
    <row r="73">
      <c r="A73" s="64" t="s">
        <v>279</v>
      </c>
      <c r="B73" s="64" t="s">
        <v>281</v>
      </c>
      <c r="C73" s="64" t="s">
        <v>282</v>
      </c>
      <c r="D73" s="65"/>
      <c r="E73" s="64" t="s">
        <v>279</v>
      </c>
      <c r="F73" s="64" t="s">
        <v>281</v>
      </c>
      <c r="G73" s="64" t="s">
        <v>282</v>
      </c>
      <c r="H73" s="65"/>
      <c r="I73" s="64" t="s">
        <v>279</v>
      </c>
      <c r="J73" s="64" t="s">
        <v>281</v>
      </c>
      <c r="K73" s="64" t="s">
        <v>282</v>
      </c>
      <c r="L73" s="65"/>
      <c r="M73" s="64" t="s">
        <v>279</v>
      </c>
      <c r="N73" s="64" t="s">
        <v>281</v>
      </c>
      <c r="O73" s="64" t="s">
        <v>282</v>
      </c>
      <c r="P73" s="65"/>
      <c r="Q73" s="65"/>
      <c r="R73" s="64" t="s">
        <v>279</v>
      </c>
      <c r="S73" s="64" t="s">
        <v>281</v>
      </c>
      <c r="T73" s="64" t="s">
        <v>282</v>
      </c>
      <c r="U73" s="65"/>
      <c r="V73" s="65"/>
      <c r="W73" s="65"/>
      <c r="X73" s="65"/>
      <c r="Y73" s="74" t="s">
        <v>278</v>
      </c>
      <c r="Z73" s="75">
        <v>0.01</v>
      </c>
      <c r="AA73" s="65"/>
    </row>
    <row r="74">
      <c r="A74" s="65">
        <v>1.0</v>
      </c>
      <c r="B74" s="64">
        <v>18509.0</v>
      </c>
      <c r="C74" s="64">
        <v>0.094914</v>
      </c>
      <c r="D74" s="65"/>
      <c r="E74" s="65">
        <v>1.0</v>
      </c>
      <c r="F74" s="64">
        <v>18500.0</v>
      </c>
      <c r="G74" s="64">
        <v>0.060039</v>
      </c>
      <c r="H74" s="65"/>
      <c r="I74" s="65">
        <v>1.0</v>
      </c>
      <c r="J74" s="64">
        <v>18481.0</v>
      </c>
      <c r="K74" s="64">
        <v>0.526755</v>
      </c>
      <c r="L74" s="65"/>
      <c r="M74" s="65">
        <v>1.0</v>
      </c>
      <c r="N74" s="64">
        <v>18509.0</v>
      </c>
      <c r="O74" s="64">
        <v>0.021016</v>
      </c>
      <c r="P74" s="65"/>
      <c r="Q74" s="65"/>
      <c r="R74" s="65">
        <v>1.0</v>
      </c>
      <c r="S74" s="64">
        <v>17713.55</v>
      </c>
      <c r="T74" s="64">
        <v>0.2585</v>
      </c>
      <c r="U74" s="65"/>
      <c r="V74" s="64" t="s">
        <v>302</v>
      </c>
      <c r="W74" s="65"/>
      <c r="X74" s="65"/>
      <c r="Y74" s="74" t="s">
        <v>66</v>
      </c>
      <c r="Z74" s="75">
        <v>1.0</v>
      </c>
      <c r="AA74" s="65"/>
    </row>
    <row r="75">
      <c r="A75" s="64">
        <v>2.0</v>
      </c>
      <c r="B75" s="64">
        <v>36950.0</v>
      </c>
      <c r="C75" s="64">
        <v>0.108996</v>
      </c>
      <c r="D75" s="65"/>
      <c r="E75" s="64">
        <v>2.0</v>
      </c>
      <c r="F75" s="64">
        <v>36906.0</v>
      </c>
      <c r="G75" s="64">
        <v>0.07007</v>
      </c>
      <c r="H75" s="65"/>
      <c r="I75" s="64">
        <v>2.0</v>
      </c>
      <c r="J75" s="64">
        <v>24532.0</v>
      </c>
      <c r="K75" s="64">
        <v>0.598451</v>
      </c>
      <c r="L75" s="65"/>
      <c r="M75" s="64">
        <v>2.0</v>
      </c>
      <c r="N75" s="64">
        <v>36919.0</v>
      </c>
      <c r="O75" s="64">
        <v>0.021023</v>
      </c>
      <c r="P75" s="65"/>
      <c r="Q75" s="65"/>
      <c r="R75" s="64">
        <v>2.0</v>
      </c>
      <c r="S75" s="64">
        <v>35320.19</v>
      </c>
      <c r="T75" s="64">
        <v>0.26</v>
      </c>
      <c r="U75" s="65"/>
      <c r="V75" s="65"/>
      <c r="W75" s="65"/>
      <c r="X75" s="65"/>
      <c r="Y75" s="74" t="s">
        <v>289</v>
      </c>
      <c r="Z75" s="75" t="s">
        <v>303</v>
      </c>
      <c r="AA75" s="66"/>
    </row>
    <row r="76">
      <c r="A76" s="64">
        <v>4.0</v>
      </c>
      <c r="B76" s="64">
        <v>73702.0</v>
      </c>
      <c r="C76" s="64">
        <v>0.092319</v>
      </c>
      <c r="D76" s="65"/>
      <c r="E76" s="64">
        <v>4.0</v>
      </c>
      <c r="F76" s="64">
        <v>73824.0</v>
      </c>
      <c r="G76" s="64">
        <v>0.056119</v>
      </c>
      <c r="H76" s="65"/>
      <c r="I76" s="64">
        <v>4.0</v>
      </c>
      <c r="J76" s="64">
        <v>53744.0</v>
      </c>
      <c r="K76" s="64">
        <v>0.854105</v>
      </c>
      <c r="L76" s="65"/>
      <c r="M76" s="64">
        <v>4.0</v>
      </c>
      <c r="N76" s="64">
        <v>73765.0</v>
      </c>
      <c r="O76" s="64">
        <v>0.021032</v>
      </c>
      <c r="P76" s="65"/>
      <c r="Q76" s="65"/>
      <c r="R76" s="64">
        <v>4.0</v>
      </c>
      <c r="S76" s="64">
        <v>70484.48</v>
      </c>
      <c r="T76" s="64">
        <v>0.2457</v>
      </c>
      <c r="U76" s="65"/>
      <c r="V76" s="65"/>
      <c r="W76" s="65"/>
      <c r="X76" s="65"/>
      <c r="Y76" s="74">
        <v>2.0</v>
      </c>
      <c r="Z76" s="75">
        <v>0.528</v>
      </c>
      <c r="AA76" s="66"/>
    </row>
    <row r="77">
      <c r="A77" s="64">
        <v>8.0</v>
      </c>
      <c r="B77" s="64">
        <v>146721.0</v>
      </c>
      <c r="C77" s="64">
        <v>0.094607</v>
      </c>
      <c r="D77" s="65"/>
      <c r="E77" s="64">
        <v>8.0</v>
      </c>
      <c r="F77" s="64">
        <v>145865.0</v>
      </c>
      <c r="G77" s="64">
        <v>0.054964</v>
      </c>
      <c r="H77" s="65"/>
      <c r="I77" s="64">
        <v>8.0</v>
      </c>
      <c r="J77" s="64">
        <v>122389.0</v>
      </c>
      <c r="K77" s="64">
        <v>1.401275</v>
      </c>
      <c r="L77" s="65"/>
      <c r="M77" s="64">
        <v>8.0</v>
      </c>
      <c r="N77" s="64">
        <v>147261.0</v>
      </c>
      <c r="O77" s="64">
        <v>0.021004</v>
      </c>
      <c r="P77" s="65"/>
      <c r="Q77" s="65"/>
      <c r="R77" s="64">
        <v>8.0</v>
      </c>
      <c r="S77" s="64">
        <v>139773.43</v>
      </c>
      <c r="T77" s="64">
        <v>0.2966</v>
      </c>
      <c r="U77" s="65"/>
      <c r="V77" s="65"/>
      <c r="W77" s="65"/>
      <c r="X77" s="65"/>
      <c r="Y77" s="74">
        <v>4.0</v>
      </c>
      <c r="Z77" s="75">
        <v>0.355</v>
      </c>
      <c r="AA77" s="65"/>
    </row>
    <row r="78">
      <c r="A78" s="64">
        <v>16.0</v>
      </c>
      <c r="B78" s="64">
        <v>291274.0</v>
      </c>
      <c r="C78" s="64">
        <v>0.090679</v>
      </c>
      <c r="D78" s="65"/>
      <c r="E78" s="64">
        <v>16.0</v>
      </c>
      <c r="F78" s="64">
        <v>289290.0</v>
      </c>
      <c r="G78" s="64">
        <v>0.06094</v>
      </c>
      <c r="H78" s="65"/>
      <c r="I78" s="64">
        <v>16.0</v>
      </c>
      <c r="J78" s="64">
        <v>263828.0</v>
      </c>
      <c r="K78" s="64">
        <v>34.092701</v>
      </c>
      <c r="L78" s="65"/>
      <c r="M78" s="64">
        <v>16.0</v>
      </c>
      <c r="N78" s="64">
        <v>290165.0</v>
      </c>
      <c r="O78" s="64">
        <v>0.02105</v>
      </c>
      <c r="P78" s="65"/>
      <c r="Q78" s="65"/>
      <c r="R78" s="64">
        <v>16.0</v>
      </c>
      <c r="S78" s="64">
        <v>272541.18</v>
      </c>
      <c r="T78" s="64">
        <v>0.2959</v>
      </c>
      <c r="U78" s="65"/>
      <c r="V78" s="65"/>
      <c r="W78" s="65"/>
      <c r="X78" s="65"/>
      <c r="Y78" s="74">
        <v>8.0</v>
      </c>
      <c r="Z78" s="75">
        <v>0.24</v>
      </c>
      <c r="AA78" s="65"/>
    </row>
    <row r="79">
      <c r="A79" s="64">
        <v>32.0</v>
      </c>
      <c r="B79" s="64">
        <v>573425.0</v>
      </c>
      <c r="C79" s="64">
        <v>0.090197</v>
      </c>
      <c r="D79" s="65"/>
      <c r="E79" s="64">
        <v>32.0</v>
      </c>
      <c r="F79" s="64">
        <v>573364.0</v>
      </c>
      <c r="G79" s="64">
        <v>0.059043</v>
      </c>
      <c r="H79" s="65"/>
      <c r="I79" s="64">
        <v>32.0</v>
      </c>
      <c r="J79" s="64">
        <v>359507.0</v>
      </c>
      <c r="K79" s="64">
        <v>84.726951</v>
      </c>
      <c r="L79" s="65"/>
      <c r="M79" s="64">
        <v>32.0</v>
      </c>
      <c r="N79" s="64">
        <v>574251.0</v>
      </c>
      <c r="O79" s="64">
        <v>0.023354</v>
      </c>
      <c r="P79" s="65"/>
      <c r="Q79" s="65"/>
      <c r="R79" s="64">
        <v>32.0</v>
      </c>
      <c r="S79" s="64">
        <v>526302.12</v>
      </c>
      <c r="T79" s="64">
        <v>0.2933</v>
      </c>
      <c r="U79" s="65"/>
      <c r="V79" s="65"/>
      <c r="W79" s="65"/>
      <c r="X79" s="65"/>
      <c r="Y79" s="74">
        <v>16.0</v>
      </c>
      <c r="Z79" s="75">
        <v>0.221</v>
      </c>
      <c r="AA79" s="65"/>
    </row>
    <row r="80">
      <c r="A80" s="64">
        <v>64.0</v>
      </c>
      <c r="B80" s="64">
        <v>1046323.0</v>
      </c>
      <c r="C80" s="64">
        <v>0.100203</v>
      </c>
      <c r="D80" s="65"/>
      <c r="E80" s="64">
        <v>64.0</v>
      </c>
      <c r="F80" s="64">
        <v>1107469.0</v>
      </c>
      <c r="G80" s="64">
        <v>0.060048</v>
      </c>
      <c r="H80" s="65"/>
      <c r="I80" s="64">
        <v>64.0</v>
      </c>
      <c r="J80" s="64">
        <v>363425.0</v>
      </c>
      <c r="K80" s="64">
        <v>171.80839</v>
      </c>
      <c r="L80" s="65"/>
      <c r="M80" s="64">
        <v>64.0</v>
      </c>
      <c r="N80" s="64">
        <v>1110977.0</v>
      </c>
      <c r="O80" s="64">
        <v>0.027726</v>
      </c>
      <c r="P80" s="65"/>
      <c r="Q80" s="65"/>
      <c r="R80" s="64">
        <v>64.0</v>
      </c>
      <c r="S80" s="64">
        <v>986119.93</v>
      </c>
      <c r="T80" s="64">
        <v>0.3215</v>
      </c>
      <c r="U80" s="65"/>
      <c r="V80" s="65"/>
      <c r="W80" s="65"/>
      <c r="X80" s="65"/>
      <c r="Y80" s="74">
        <v>32.0</v>
      </c>
      <c r="Z80" s="75">
        <v>0.165</v>
      </c>
      <c r="AA80" s="65"/>
    </row>
    <row r="81">
      <c r="A81" s="64">
        <v>128.0</v>
      </c>
      <c r="B81" s="90">
        <v>594185.0</v>
      </c>
      <c r="C81" s="90">
        <v>19.719109</v>
      </c>
      <c r="D81" s="85" t="s">
        <v>304</v>
      </c>
      <c r="E81" s="64">
        <v>128.0</v>
      </c>
      <c r="F81" s="90">
        <v>820465.0</v>
      </c>
      <c r="G81" s="90">
        <v>1.618135</v>
      </c>
      <c r="H81" s="85" t="s">
        <v>304</v>
      </c>
      <c r="I81" s="64">
        <v>128.0</v>
      </c>
      <c r="J81" s="64">
        <v>357116.0</v>
      </c>
      <c r="K81" s="64">
        <v>353.187547</v>
      </c>
      <c r="L81" s="65"/>
      <c r="M81" s="64">
        <v>128.0</v>
      </c>
      <c r="N81" s="64">
        <v>1454330.0</v>
      </c>
      <c r="O81" s="64">
        <v>0.275391</v>
      </c>
      <c r="P81" s="85" t="s">
        <v>304</v>
      </c>
      <c r="Q81" s="65"/>
      <c r="R81" s="64">
        <v>128.0</v>
      </c>
      <c r="S81" s="64">
        <v>441659.29</v>
      </c>
      <c r="T81" s="64">
        <v>13.2413</v>
      </c>
      <c r="U81" s="65"/>
      <c r="V81" s="65"/>
      <c r="W81" s="65"/>
      <c r="X81" s="65"/>
      <c r="Y81" s="74">
        <v>64.0</v>
      </c>
      <c r="Z81" s="73"/>
      <c r="AA81" s="65"/>
    </row>
    <row r="82">
      <c r="A82" s="64">
        <v>256.0</v>
      </c>
      <c r="B82" s="66"/>
      <c r="C82" s="66"/>
      <c r="D82" s="65"/>
      <c r="E82" s="64">
        <v>256.0</v>
      </c>
      <c r="F82" s="66"/>
      <c r="G82" s="66"/>
      <c r="H82" s="65"/>
      <c r="I82" s="64">
        <v>256.0</v>
      </c>
      <c r="J82" s="64">
        <v>366341.0</v>
      </c>
      <c r="K82" s="64">
        <v>691.556172</v>
      </c>
      <c r="L82" s="65"/>
      <c r="M82" s="64">
        <v>256.0</v>
      </c>
      <c r="N82" s="65"/>
      <c r="O82" s="65"/>
      <c r="P82" s="65"/>
      <c r="Q82" s="65"/>
      <c r="R82" s="64">
        <v>256.0</v>
      </c>
      <c r="S82" s="65"/>
      <c r="T82" s="65"/>
      <c r="U82" s="65"/>
      <c r="V82" s="65"/>
      <c r="W82" s="65"/>
      <c r="X82" s="65"/>
      <c r="Y82" s="77">
        <v>128.0</v>
      </c>
      <c r="Z82" s="80"/>
      <c r="AA82" s="65"/>
    </row>
    <row r="83">
      <c r="A83" s="65"/>
      <c r="B83" s="91">
        <v>404803.0</v>
      </c>
      <c r="C83" s="91">
        <v>42.24294</v>
      </c>
      <c r="D83" s="65"/>
      <c r="E83" s="65"/>
      <c r="F83" s="91">
        <v>234664.0</v>
      </c>
      <c r="G83" s="91">
        <v>39.296482</v>
      </c>
      <c r="H83" s="65"/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92" t="s">
        <v>305</v>
      </c>
      <c r="Z83" s="23"/>
      <c r="AA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>
      <c r="A86" s="65"/>
      <c r="B86" s="65"/>
      <c r="C86" s="65"/>
      <c r="D86" s="64">
        <v>18509.0</v>
      </c>
      <c r="E86" s="64">
        <v>0.094914</v>
      </c>
      <c r="F86" s="64">
        <v>18500.0</v>
      </c>
      <c r="G86" s="64">
        <v>0.060039</v>
      </c>
      <c r="H86" s="64">
        <v>18481.0</v>
      </c>
      <c r="I86" s="64">
        <v>0.526755</v>
      </c>
      <c r="J86" s="64">
        <v>18509.0</v>
      </c>
      <c r="K86" s="64">
        <v>0.021016</v>
      </c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>
      <c r="A87" s="65"/>
      <c r="B87" s="65"/>
      <c r="C87" s="65"/>
      <c r="D87" s="64">
        <v>36950.0</v>
      </c>
      <c r="E87" s="64">
        <v>0.108996</v>
      </c>
      <c r="F87" s="64">
        <v>36906.0</v>
      </c>
      <c r="G87" s="64">
        <v>0.07007</v>
      </c>
      <c r="H87" s="64">
        <v>24532.0</v>
      </c>
      <c r="I87" s="64">
        <v>0.598451</v>
      </c>
      <c r="J87" s="64">
        <v>36919.0</v>
      </c>
      <c r="K87" s="64">
        <v>0.021023</v>
      </c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>
      <c r="A88" s="65"/>
      <c r="B88" s="65"/>
      <c r="C88" s="65"/>
      <c r="D88" s="64">
        <v>73702.0</v>
      </c>
      <c r="E88" s="64">
        <v>0.092319</v>
      </c>
      <c r="F88" s="64">
        <v>73824.0</v>
      </c>
      <c r="G88" s="64">
        <v>0.056119</v>
      </c>
      <c r="H88" s="64">
        <v>53744.0</v>
      </c>
      <c r="I88" s="64">
        <v>0.854105</v>
      </c>
      <c r="J88" s="64">
        <v>73765.0</v>
      </c>
      <c r="K88" s="64">
        <v>0.021032</v>
      </c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>
      <c r="A89" s="65"/>
      <c r="B89" s="65"/>
      <c r="C89" s="65"/>
      <c r="D89" s="64">
        <v>146721.0</v>
      </c>
      <c r="E89" s="64">
        <v>0.094607</v>
      </c>
      <c r="F89" s="64">
        <v>145865.0</v>
      </c>
      <c r="G89" s="64">
        <v>0.054964</v>
      </c>
      <c r="H89" s="64">
        <v>122389.0</v>
      </c>
      <c r="I89" s="64">
        <v>1.401275</v>
      </c>
      <c r="J89" s="64">
        <v>147261.0</v>
      </c>
      <c r="K89" s="64">
        <v>0.021004</v>
      </c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>
      <c r="A90" s="65"/>
      <c r="B90" s="65"/>
      <c r="C90" s="65"/>
      <c r="D90" s="64">
        <v>291274.0</v>
      </c>
      <c r="E90" s="64">
        <v>0.090679</v>
      </c>
      <c r="F90" s="64">
        <v>289290.0</v>
      </c>
      <c r="G90" s="64">
        <v>0.06094</v>
      </c>
      <c r="H90" s="64">
        <v>263828.0</v>
      </c>
      <c r="I90" s="64">
        <v>34.092701</v>
      </c>
      <c r="J90" s="64">
        <v>290165.0</v>
      </c>
      <c r="K90" s="64">
        <v>0.02105</v>
      </c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>
      <c r="A91" s="65"/>
      <c r="B91" s="65"/>
      <c r="C91" s="65"/>
      <c r="D91" s="64">
        <v>573425.0</v>
      </c>
      <c r="E91" s="64">
        <v>0.090197</v>
      </c>
      <c r="F91" s="64">
        <v>573364.0</v>
      </c>
      <c r="G91" s="64">
        <v>0.059043</v>
      </c>
      <c r="H91" s="64">
        <v>359507.0</v>
      </c>
      <c r="I91" s="64">
        <v>84.726951</v>
      </c>
      <c r="J91" s="64">
        <v>574251.0</v>
      </c>
      <c r="K91" s="64">
        <v>0.023354</v>
      </c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>
      <c r="A92" s="65"/>
      <c r="B92" s="65"/>
      <c r="C92" s="65"/>
      <c r="D92" s="64">
        <v>1046323.0</v>
      </c>
      <c r="E92" s="64">
        <v>0.100203</v>
      </c>
      <c r="F92" s="64">
        <v>1107469.0</v>
      </c>
      <c r="G92" s="64">
        <v>0.060048</v>
      </c>
      <c r="H92" s="64">
        <v>363425.0</v>
      </c>
      <c r="I92" s="64">
        <v>171.80839</v>
      </c>
      <c r="J92" s="64">
        <v>1110977.0</v>
      </c>
      <c r="K92" s="64">
        <v>0.027726</v>
      </c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>
      <c r="A93" s="65"/>
      <c r="B93" s="65"/>
      <c r="C93" s="65"/>
      <c r="D93" s="90">
        <v>594185.0</v>
      </c>
      <c r="E93" s="90">
        <v>19.719109</v>
      </c>
      <c r="F93" s="90">
        <v>820465.0</v>
      </c>
      <c r="G93" s="90">
        <v>1.618135</v>
      </c>
      <c r="H93" s="64">
        <v>357116.0</v>
      </c>
      <c r="I93" s="64">
        <v>353.187547</v>
      </c>
      <c r="J93" s="64">
        <v>1454330.0</v>
      </c>
      <c r="K93" s="64">
        <v>0.275391</v>
      </c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>
      <c r="A95" s="67" t="s">
        <v>306</v>
      </c>
      <c r="U95" s="65"/>
      <c r="V95" s="65"/>
      <c r="W95" s="65"/>
      <c r="X95" s="65"/>
      <c r="Y95" s="65"/>
      <c r="Z95" s="65"/>
      <c r="AA95" s="65"/>
    </row>
    <row r="96">
      <c r="A96" s="64" t="s">
        <v>270</v>
      </c>
      <c r="B96" s="64" t="s">
        <v>271</v>
      </c>
      <c r="C96" s="65"/>
      <c r="D96" s="65"/>
      <c r="E96" s="65"/>
      <c r="F96" s="64" t="s">
        <v>270</v>
      </c>
      <c r="G96" s="64" t="s">
        <v>271</v>
      </c>
      <c r="H96" s="65"/>
      <c r="I96" s="64" t="s">
        <v>270</v>
      </c>
      <c r="J96" s="64" t="s">
        <v>271</v>
      </c>
      <c r="K96" s="65"/>
      <c r="L96" s="64" t="s">
        <v>270</v>
      </c>
      <c r="M96" s="64" t="s">
        <v>271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>
      <c r="A97" s="64" t="s">
        <v>272</v>
      </c>
      <c r="B97" s="64" t="s">
        <v>273</v>
      </c>
      <c r="C97" s="65"/>
      <c r="D97" s="86" t="s">
        <v>90</v>
      </c>
      <c r="E97" s="86" t="s">
        <v>295</v>
      </c>
      <c r="F97" s="64" t="s">
        <v>272</v>
      </c>
      <c r="G97" s="64" t="s">
        <v>273</v>
      </c>
      <c r="H97" s="65"/>
      <c r="I97" s="64" t="s">
        <v>272</v>
      </c>
      <c r="J97" s="64" t="s">
        <v>273</v>
      </c>
      <c r="K97" s="65"/>
      <c r="L97" s="64" t="s">
        <v>272</v>
      </c>
      <c r="M97" s="64" t="s">
        <v>273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>
      <c r="A98" s="64" t="s">
        <v>274</v>
      </c>
      <c r="B98" s="81" t="s">
        <v>298</v>
      </c>
      <c r="C98" s="65"/>
      <c r="D98" s="86" t="s">
        <v>299</v>
      </c>
      <c r="E98" s="86">
        <v>125.0</v>
      </c>
      <c r="F98" s="64" t="s">
        <v>274</v>
      </c>
      <c r="G98" s="81" t="s">
        <v>135</v>
      </c>
      <c r="H98" s="65"/>
      <c r="I98" s="64" t="s">
        <v>274</v>
      </c>
      <c r="J98" s="81" t="s">
        <v>298</v>
      </c>
      <c r="K98" s="65"/>
      <c r="L98" s="64" t="s">
        <v>274</v>
      </c>
      <c r="M98" s="81" t="s">
        <v>297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>
      <c r="A99" s="64" t="s">
        <v>276</v>
      </c>
      <c r="B99" s="64" t="s">
        <v>286</v>
      </c>
      <c r="C99" s="65"/>
      <c r="D99" s="86" t="s">
        <v>300</v>
      </c>
      <c r="E99" s="86">
        <v>108.0</v>
      </c>
      <c r="F99" s="64" t="s">
        <v>276</v>
      </c>
      <c r="G99" s="64" t="s">
        <v>286</v>
      </c>
      <c r="H99" s="65"/>
      <c r="I99" s="64" t="s">
        <v>276</v>
      </c>
      <c r="J99" s="64" t="s">
        <v>286</v>
      </c>
      <c r="K99" s="65"/>
      <c r="L99" s="64" t="s">
        <v>276</v>
      </c>
      <c r="M99" s="64" t="s">
        <v>286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>
      <c r="A100" s="64" t="s">
        <v>278</v>
      </c>
      <c r="B100" s="64">
        <v>0.01</v>
      </c>
      <c r="C100" s="65"/>
      <c r="D100" s="93"/>
      <c r="E100" s="93"/>
      <c r="F100" s="64" t="s">
        <v>278</v>
      </c>
      <c r="G100" s="94">
        <v>0.001</v>
      </c>
      <c r="H100" s="65"/>
      <c r="I100" s="64" t="s">
        <v>278</v>
      </c>
      <c r="J100" s="94">
        <v>0.001</v>
      </c>
      <c r="K100" s="65"/>
      <c r="L100" s="64" t="s">
        <v>278</v>
      </c>
      <c r="M100" s="94">
        <v>0.001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>
      <c r="A101" s="64" t="s">
        <v>289</v>
      </c>
      <c r="B101" s="64">
        <v>5.0</v>
      </c>
      <c r="C101" s="65"/>
      <c r="D101" s="65"/>
      <c r="E101" s="65"/>
      <c r="F101" s="64" t="s">
        <v>289</v>
      </c>
      <c r="G101" s="64">
        <v>100.0</v>
      </c>
      <c r="H101" s="65"/>
      <c r="I101" s="64" t="s">
        <v>289</v>
      </c>
      <c r="J101" s="64">
        <v>100.0</v>
      </c>
      <c r="K101" s="65"/>
      <c r="L101" s="64" t="s">
        <v>289</v>
      </c>
      <c r="M101" s="64">
        <v>100.0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>
      <c r="A102" s="94" t="s">
        <v>307</v>
      </c>
      <c r="B102" s="94" t="s">
        <v>308</v>
      </c>
      <c r="C102" s="64"/>
      <c r="D102" s="65"/>
      <c r="E102" s="65"/>
      <c r="F102" s="94" t="s">
        <v>307</v>
      </c>
      <c r="G102" s="94" t="s">
        <v>308</v>
      </c>
      <c r="H102" s="65"/>
      <c r="I102" s="94" t="s">
        <v>307</v>
      </c>
      <c r="J102" s="94" t="s">
        <v>308</v>
      </c>
      <c r="K102" s="65"/>
      <c r="L102" s="94" t="s">
        <v>307</v>
      </c>
      <c r="M102" s="94" t="s">
        <v>308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>
      <c r="A103" s="64" t="s">
        <v>309</v>
      </c>
      <c r="C103" s="64"/>
      <c r="D103" s="65"/>
      <c r="E103" s="65"/>
      <c r="F103" s="64" t="s">
        <v>310</v>
      </c>
      <c r="H103" s="65"/>
      <c r="I103" s="64" t="s">
        <v>310</v>
      </c>
      <c r="K103" s="65"/>
      <c r="L103" s="64" t="s">
        <v>310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>
      <c r="A104" s="64" t="s">
        <v>279</v>
      </c>
      <c r="B104" s="64" t="s">
        <v>281</v>
      </c>
      <c r="C104" s="64" t="s">
        <v>282</v>
      </c>
      <c r="D104" s="65"/>
      <c r="E104" s="65"/>
      <c r="F104" s="64" t="s">
        <v>279</v>
      </c>
      <c r="G104" s="64" t="s">
        <v>281</v>
      </c>
      <c r="H104" s="64" t="s">
        <v>282</v>
      </c>
      <c r="I104" s="64" t="s">
        <v>279</v>
      </c>
      <c r="J104" s="64" t="s">
        <v>281</v>
      </c>
      <c r="K104" s="64" t="s">
        <v>282</v>
      </c>
      <c r="L104" s="64" t="s">
        <v>279</v>
      </c>
      <c r="M104" s="64" t="s">
        <v>281</v>
      </c>
      <c r="N104" s="64" t="s">
        <v>282</v>
      </c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>
      <c r="A105" s="65">
        <v>1.0</v>
      </c>
      <c r="B105" s="64">
        <v>14169.18</v>
      </c>
      <c r="C105" s="64">
        <v>0.259689</v>
      </c>
      <c r="D105" s="65"/>
      <c r="E105" s="64"/>
      <c r="F105" s="65">
        <v>1.0</v>
      </c>
      <c r="G105" s="64">
        <v>1602898.4</v>
      </c>
      <c r="H105" s="64">
        <v>0.08406</v>
      </c>
      <c r="I105" s="65">
        <v>1.0</v>
      </c>
      <c r="J105" s="64">
        <v>1069831.0</v>
      </c>
      <c r="K105" s="64">
        <v>0.4092</v>
      </c>
      <c r="L105" s="65">
        <v>1.0</v>
      </c>
      <c r="M105" s="64">
        <v>1715012.56</v>
      </c>
      <c r="N105" s="64">
        <v>0.02156</v>
      </c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>
      <c r="A106" s="64">
        <v>2.0</v>
      </c>
      <c r="B106" s="64">
        <v>23995.55</v>
      </c>
      <c r="C106" s="64">
        <v>0.1915</v>
      </c>
      <c r="D106" s="65"/>
      <c r="E106" s="65"/>
      <c r="F106" s="64">
        <v>2.0</v>
      </c>
      <c r="G106" s="64">
        <v>1680229.55</v>
      </c>
      <c r="H106" s="64">
        <v>0.1409</v>
      </c>
      <c r="I106" s="64">
        <v>2.0</v>
      </c>
      <c r="J106" s="64">
        <v>1081759.0</v>
      </c>
      <c r="K106" s="64">
        <v>0.7886</v>
      </c>
      <c r="L106" s="64">
        <v>2.0</v>
      </c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>
      <c r="A107" s="64">
        <v>4.0</v>
      </c>
      <c r="B107" s="64">
        <v>38378.9</v>
      </c>
      <c r="C107" s="64">
        <v>0.228</v>
      </c>
      <c r="D107" s="65"/>
      <c r="E107" s="65"/>
      <c r="F107" s="64">
        <v>4.0</v>
      </c>
      <c r="G107" s="64">
        <v>1672842.12</v>
      </c>
      <c r="H107" s="64">
        <v>0.2914</v>
      </c>
      <c r="I107" s="64">
        <v>4.0</v>
      </c>
      <c r="J107" s="64">
        <v>1084416.0</v>
      </c>
      <c r="K107" s="64">
        <v>1.5864</v>
      </c>
      <c r="L107" s="64">
        <v>4.0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>
      <c r="A108" s="64">
        <v>8.0</v>
      </c>
      <c r="B108" s="64">
        <v>93875.25</v>
      </c>
      <c r="C108" s="64">
        <v>0.2175</v>
      </c>
      <c r="D108" s="65"/>
      <c r="E108" s="65"/>
      <c r="F108" s="64">
        <v>8.0</v>
      </c>
      <c r="G108" s="64">
        <v>1657542.16</v>
      </c>
      <c r="H108" s="64">
        <v>0.6021</v>
      </c>
      <c r="I108" s="64">
        <v>8.0</v>
      </c>
      <c r="J108" s="64">
        <v>1088555.0</v>
      </c>
      <c r="K108" s="64">
        <v>3.3064</v>
      </c>
      <c r="L108" s="64">
        <v>8.0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>
      <c r="A109" s="64">
        <v>16.0</v>
      </c>
      <c r="B109" s="64">
        <v>174322.89</v>
      </c>
      <c r="C109" s="64">
        <v>0.1423</v>
      </c>
      <c r="D109" s="65"/>
      <c r="E109" s="65"/>
      <c r="F109" s="64">
        <v>16.0</v>
      </c>
      <c r="G109" s="64">
        <v>1631474.68</v>
      </c>
      <c r="H109" s="64">
        <v>1.3677</v>
      </c>
      <c r="I109" s="64">
        <v>16.0</v>
      </c>
      <c r="J109" s="64">
        <v>1093498.0</v>
      </c>
      <c r="K109" s="64">
        <v>6.4919</v>
      </c>
      <c r="L109" s="64">
        <v>16.0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>
      <c r="A110" s="64">
        <v>32.0</v>
      </c>
      <c r="B110" s="64">
        <v>308524.58</v>
      </c>
      <c r="C110" s="64">
        <v>0.1591</v>
      </c>
      <c r="D110" s="65"/>
      <c r="E110" s="65"/>
      <c r="F110" s="64">
        <v>32.0</v>
      </c>
      <c r="G110" s="64">
        <v>1646383.93</v>
      </c>
      <c r="H110" s="64">
        <v>2.4989</v>
      </c>
      <c r="I110" s="64">
        <v>32.0</v>
      </c>
      <c r="J110" s="64">
        <v>1087897.0</v>
      </c>
      <c r="K110" s="64">
        <v>14.7491</v>
      </c>
      <c r="L110" s="64">
        <v>32.0</v>
      </c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>
      <c r="A111" s="64">
        <v>64.0</v>
      </c>
      <c r="B111" s="64">
        <v>505988.57</v>
      </c>
      <c r="C111" s="64">
        <v>1.1753</v>
      </c>
      <c r="D111" s="65"/>
      <c r="E111" s="65"/>
      <c r="F111" s="64">
        <v>64.0</v>
      </c>
      <c r="G111" s="64">
        <v>1647442.99</v>
      </c>
      <c r="H111" s="64">
        <v>4.7472</v>
      </c>
      <c r="I111" s="64">
        <v>64.0</v>
      </c>
      <c r="J111" s="64">
        <v>1066489.0</v>
      </c>
      <c r="K111" s="64">
        <v>37.45</v>
      </c>
      <c r="L111" s="64">
        <v>64.0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>
      <c r="A112" s="64">
        <v>128.0</v>
      </c>
      <c r="B112" s="64">
        <v>1088305.92</v>
      </c>
      <c r="C112" s="64">
        <v>19.43</v>
      </c>
      <c r="D112" s="65"/>
      <c r="E112" s="65"/>
      <c r="F112" s="64">
        <v>128.0</v>
      </c>
      <c r="G112" s="64">
        <v>1640834.87</v>
      </c>
      <c r="H112" s="64">
        <v>10.3442</v>
      </c>
      <c r="I112" s="64">
        <v>128.0</v>
      </c>
      <c r="J112" s="64">
        <v>1091598.0</v>
      </c>
      <c r="K112" s="64">
        <v>68.71</v>
      </c>
      <c r="L112" s="64">
        <v>128.0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>
      <c r="A113" s="64">
        <v>256.0</v>
      </c>
      <c r="B113" s="64">
        <v>1185260.81</v>
      </c>
      <c r="C113" s="64">
        <v>52.32</v>
      </c>
      <c r="D113" s="65"/>
      <c r="E113" s="65"/>
      <c r="F113" s="64">
        <v>256.0</v>
      </c>
      <c r="G113" s="64">
        <v>1636598.73</v>
      </c>
      <c r="H113" s="64">
        <v>20.0307</v>
      </c>
      <c r="I113" s="64">
        <v>256.0</v>
      </c>
      <c r="J113" s="64">
        <v>1108436.0</v>
      </c>
      <c r="K113" s="64">
        <v>118.01</v>
      </c>
      <c r="L113" s="64">
        <v>256.0</v>
      </c>
      <c r="M113" s="64">
        <v>1811349.38</v>
      </c>
      <c r="N113" s="64">
        <v>5.7522</v>
      </c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>
      <c r="A114" s="64">
        <v>512.0</v>
      </c>
      <c r="B114" s="64"/>
      <c r="C114" s="64"/>
      <c r="D114" s="65"/>
      <c r="E114" s="65"/>
      <c r="F114" s="64">
        <v>512.0</v>
      </c>
      <c r="G114" s="65"/>
      <c r="H114" s="65"/>
      <c r="I114" s="64">
        <v>512.0</v>
      </c>
      <c r="J114" s="65"/>
      <c r="K114" s="65"/>
      <c r="L114" s="64">
        <v>512.0</v>
      </c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>
      <c r="A115" s="65"/>
      <c r="B115" s="65"/>
      <c r="C115" s="65"/>
      <c r="D115" s="65"/>
      <c r="E115" s="65"/>
      <c r="F115" s="64">
        <v>1024.0</v>
      </c>
      <c r="G115" s="65"/>
      <c r="H115" s="65"/>
      <c r="I115" s="64">
        <v>1024.0</v>
      </c>
      <c r="J115" s="65"/>
      <c r="K115" s="65"/>
      <c r="L115" s="64">
        <v>1024.0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>
      <c r="A117" s="64" t="s">
        <v>270</v>
      </c>
      <c r="B117" s="64" t="s">
        <v>271</v>
      </c>
      <c r="C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>
      <c r="A118" s="64" t="s">
        <v>272</v>
      </c>
      <c r="B118" s="64" t="s">
        <v>273</v>
      </c>
      <c r="C118" s="65"/>
      <c r="D118" s="65"/>
      <c r="E118" s="65"/>
      <c r="F118" s="65"/>
      <c r="G118" s="65"/>
      <c r="H118" s="65"/>
      <c r="I118" s="65"/>
      <c r="J118" s="64"/>
      <c r="K118" s="64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>
      <c r="A119" s="64" t="s">
        <v>289</v>
      </c>
      <c r="B119" s="64">
        <v>100.0</v>
      </c>
      <c r="D119" s="65"/>
      <c r="E119" s="65"/>
      <c r="F119" s="65"/>
      <c r="G119" s="65"/>
      <c r="H119" s="65"/>
      <c r="J119" s="64"/>
      <c r="K119" s="64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>
      <c r="A120" s="1" t="s">
        <v>66</v>
      </c>
      <c r="B120" s="1">
        <v>64.0</v>
      </c>
      <c r="C120" s="65"/>
      <c r="D120" s="65"/>
      <c r="E120" s="65"/>
      <c r="F120" s="65"/>
      <c r="G120" s="65"/>
      <c r="H120" s="65"/>
      <c r="I120" s="64"/>
      <c r="J120" s="64"/>
      <c r="K120" s="64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>
      <c r="A121" s="64" t="s">
        <v>310</v>
      </c>
      <c r="C121" s="65"/>
      <c r="D121" s="65"/>
      <c r="E121" s="65"/>
      <c r="F121" s="65"/>
      <c r="G121" s="65"/>
      <c r="H121" s="65"/>
      <c r="I121" s="64"/>
      <c r="J121" s="64"/>
      <c r="K121" s="64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>
      <c r="A122" s="95" t="s">
        <v>311</v>
      </c>
      <c r="B122" s="25" t="s">
        <v>312</v>
      </c>
      <c r="C122" s="44"/>
      <c r="D122" s="23"/>
      <c r="E122" s="25" t="s">
        <v>313</v>
      </c>
      <c r="F122" s="44"/>
      <c r="G122" s="23"/>
      <c r="H122" s="65"/>
      <c r="I122" s="64"/>
      <c r="J122" s="64"/>
      <c r="K122" s="64"/>
      <c r="L122" s="64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>
      <c r="A123" s="41"/>
      <c r="B123" s="86" t="s">
        <v>314</v>
      </c>
      <c r="C123" s="86" t="s">
        <v>315</v>
      </c>
      <c r="D123" s="86" t="s">
        <v>316</v>
      </c>
      <c r="E123" s="86" t="s">
        <v>317</v>
      </c>
      <c r="F123" s="86" t="s">
        <v>315</v>
      </c>
      <c r="G123" s="86" t="s">
        <v>318</v>
      </c>
      <c r="H123" s="65"/>
      <c r="I123" s="64"/>
      <c r="J123" s="64"/>
      <c r="K123" s="64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>
      <c r="A124" s="32" t="s">
        <v>319</v>
      </c>
      <c r="B124" s="32">
        <f>1893646*20/1024/1024</f>
        <v>36.11843109</v>
      </c>
      <c r="C124" s="86">
        <v>1628141.02</v>
      </c>
      <c r="D124" s="86">
        <v>5.5088</v>
      </c>
      <c r="E124" s="96">
        <f>488*80/1024</f>
        <v>38.125</v>
      </c>
      <c r="F124" s="86">
        <v>1443853.85</v>
      </c>
      <c r="G124" s="86">
        <v>12.89</v>
      </c>
      <c r="H124" s="65">
        <f t="shared" ref="H124:H133" si="3">E124/B124</f>
        <v>1.055555262</v>
      </c>
      <c r="I124" s="64">
        <f>1600000*8/1024/1024</f>
        <v>12.20703125</v>
      </c>
      <c r="J124" s="64"/>
      <c r="K124" s="64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>
      <c r="A125" s="86" t="s">
        <v>320</v>
      </c>
      <c r="B125" s="86">
        <f>136818*20/1024/1024</f>
        <v>2.609596252</v>
      </c>
      <c r="C125" s="86">
        <v>1604922.77</v>
      </c>
      <c r="D125" s="86">
        <v>6.0765</v>
      </c>
      <c r="E125" s="96">
        <f>287*80/1024</f>
        <v>22.421875</v>
      </c>
      <c r="F125" s="86">
        <v>664879.0</v>
      </c>
      <c r="G125" s="86">
        <v>92.91</v>
      </c>
      <c r="H125" s="65">
        <f t="shared" si="3"/>
        <v>8.592085837</v>
      </c>
      <c r="I125" s="64"/>
      <c r="J125" s="64"/>
      <c r="K125" s="64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>
      <c r="A126" s="86" t="s">
        <v>321</v>
      </c>
      <c r="B126" s="86">
        <f>99080621*20/1024/1024</f>
        <v>1889.81287</v>
      </c>
      <c r="C126" s="86">
        <v>1647442.99</v>
      </c>
      <c r="D126" s="86">
        <v>4.7472</v>
      </c>
      <c r="E126" s="96">
        <f>25842*80/1024</f>
        <v>2018.90625</v>
      </c>
      <c r="F126" s="86">
        <v>1066545.0</v>
      </c>
      <c r="G126" s="86">
        <v>35.88</v>
      </c>
      <c r="H126" s="65">
        <f t="shared" si="3"/>
        <v>1.068310139</v>
      </c>
      <c r="I126" s="64"/>
      <c r="J126" s="64"/>
      <c r="K126" s="64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>
      <c r="A127" s="86" t="s">
        <v>322</v>
      </c>
      <c r="B127" s="86">
        <f>1643674*20/1024/1024</f>
        <v>31.35059357</v>
      </c>
      <c r="C127" s="86">
        <v>1620049.96</v>
      </c>
      <c r="D127" s="86">
        <v>5.7258</v>
      </c>
      <c r="E127" s="86">
        <f>435*80/1024</f>
        <v>33.984375</v>
      </c>
      <c r="F127" s="86">
        <v>1482311.0</v>
      </c>
      <c r="G127" s="86">
        <v>12.58</v>
      </c>
      <c r="H127" s="65">
        <f t="shared" si="3"/>
        <v>1.084010576</v>
      </c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>
      <c r="A128" s="32" t="s">
        <v>323</v>
      </c>
      <c r="B128" s="32" t="s">
        <v>324</v>
      </c>
      <c r="C128" s="32">
        <v>1644386.0</v>
      </c>
      <c r="D128" s="32">
        <v>4.77</v>
      </c>
      <c r="E128" s="96">
        <f>8378*80/1024</f>
        <v>654.53125</v>
      </c>
      <c r="F128" s="32">
        <v>908031.0</v>
      </c>
      <c r="G128" s="32">
        <v>67.79</v>
      </c>
      <c r="H128" s="65" t="str">
        <f t="shared" si="3"/>
        <v>#VALUE!</v>
      </c>
    </row>
    <row r="129">
      <c r="A129" s="86" t="s">
        <v>325</v>
      </c>
      <c r="B129" s="86">
        <f>93411*20/1024/1024</f>
        <v>1.781673431</v>
      </c>
      <c r="C129" s="86">
        <v>1653666.18</v>
      </c>
      <c r="D129" s="86">
        <v>4.9178</v>
      </c>
      <c r="E129" s="86">
        <f>710*80/1024</f>
        <v>55.46875</v>
      </c>
      <c r="F129" s="86">
        <v>392876.0</v>
      </c>
      <c r="G129" s="86">
        <v>160.24</v>
      </c>
      <c r="H129" s="65">
        <f t="shared" si="3"/>
        <v>31.13295008</v>
      </c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>
      <c r="A130" s="86" t="s">
        <v>326</v>
      </c>
      <c r="B130" s="96">
        <f>228445*20/1024/1024</f>
        <v>4.357242584</v>
      </c>
      <c r="C130" s="86">
        <v>1583568.0</v>
      </c>
      <c r="D130" s="86">
        <v>6.60205</v>
      </c>
      <c r="E130" s="96">
        <f>757*80/1024</f>
        <v>59.140625</v>
      </c>
      <c r="F130" s="86">
        <v>677317.0</v>
      </c>
      <c r="G130" s="86">
        <v>92.15</v>
      </c>
      <c r="H130" s="65">
        <f t="shared" si="3"/>
        <v>13.57294754</v>
      </c>
      <c r="I130" s="64"/>
      <c r="J130" s="97"/>
      <c r="K130" s="98"/>
      <c r="L130" s="98"/>
      <c r="M130" s="98"/>
      <c r="N130" s="97"/>
      <c r="O130" s="98"/>
      <c r="P130" s="98"/>
      <c r="Q130" s="98"/>
      <c r="R130" s="98"/>
      <c r="S130" s="98"/>
      <c r="T130" s="65"/>
      <c r="U130" s="65"/>
      <c r="V130" s="65"/>
      <c r="W130" s="65"/>
      <c r="X130" s="65"/>
      <c r="Y130" s="65"/>
      <c r="Z130" s="65"/>
      <c r="AA130" s="65"/>
    </row>
    <row r="131">
      <c r="A131" s="86" t="s">
        <v>327</v>
      </c>
      <c r="B131" s="96">
        <f>180726763*20/1024/1024</f>
        <v>3447.089443</v>
      </c>
      <c r="C131" s="86">
        <v>1594454.0</v>
      </c>
      <c r="D131" s="86">
        <v>6.43</v>
      </c>
      <c r="E131" s="96">
        <f>44867*80/1024</f>
        <v>3505.234375</v>
      </c>
      <c r="F131" s="86">
        <v>1066031.0</v>
      </c>
      <c r="G131" s="86">
        <v>39.23</v>
      </c>
      <c r="H131" s="65">
        <f t="shared" si="3"/>
        <v>1.016867834</v>
      </c>
      <c r="I131" s="64"/>
      <c r="J131" s="97"/>
      <c r="K131" s="98"/>
      <c r="L131" s="98"/>
      <c r="M131" s="98"/>
      <c r="N131" s="99"/>
      <c r="O131" s="98"/>
      <c r="P131" s="100"/>
      <c r="Q131" s="100"/>
      <c r="R131" s="100"/>
      <c r="S131" s="100"/>
      <c r="T131" s="65"/>
      <c r="U131" s="65"/>
      <c r="V131" s="65"/>
      <c r="W131" s="65"/>
      <c r="X131" s="65"/>
      <c r="Y131" s="65"/>
      <c r="Z131" s="65"/>
      <c r="AA131" s="65"/>
    </row>
    <row r="132">
      <c r="A132" s="86" t="s">
        <v>328</v>
      </c>
      <c r="B132" s="96">
        <f>3872760*20/1024/1024</f>
        <v>73.86703491</v>
      </c>
      <c r="C132" s="86">
        <v>1609096.0</v>
      </c>
      <c r="D132" s="86">
        <v>5.75</v>
      </c>
      <c r="E132" s="96">
        <f>1168*80/1024</f>
        <v>91.25</v>
      </c>
      <c r="F132" s="86">
        <v>1413614.0</v>
      </c>
      <c r="G132" s="86">
        <v>9.81</v>
      </c>
      <c r="H132" s="65">
        <f t="shared" si="3"/>
        <v>1.235327777</v>
      </c>
      <c r="J132" s="100"/>
      <c r="K132" s="100"/>
      <c r="L132" s="100"/>
      <c r="M132" s="98"/>
      <c r="N132" s="100"/>
      <c r="O132" s="98"/>
      <c r="P132" s="100"/>
      <c r="Q132" s="100"/>
      <c r="R132" s="100"/>
      <c r="S132" s="100"/>
      <c r="T132" s="65"/>
      <c r="U132" s="65"/>
      <c r="V132" s="65"/>
      <c r="W132" s="65"/>
      <c r="X132" s="65"/>
      <c r="Y132" s="65"/>
      <c r="Z132" s="65"/>
      <c r="AA132" s="65"/>
    </row>
    <row r="133">
      <c r="A133" s="86" t="s">
        <v>329</v>
      </c>
      <c r="B133" s="96">
        <f>604297*20/1024/1024</f>
        <v>11.52605057</v>
      </c>
      <c r="C133" s="86">
        <v>1583271.0</v>
      </c>
      <c r="D133" s="86">
        <v>6.65</v>
      </c>
      <c r="E133" s="96">
        <f>573*80/1024</f>
        <v>44.765625</v>
      </c>
      <c r="F133" s="86">
        <v>618744.0</v>
      </c>
      <c r="G133" s="86">
        <v>99.65</v>
      </c>
      <c r="H133" s="65">
        <f t="shared" si="3"/>
        <v>3.883865053</v>
      </c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>
      <c r="A134" s="53"/>
      <c r="B134" s="53"/>
      <c r="C134" s="53"/>
      <c r="D134" s="53"/>
      <c r="E134" s="53"/>
      <c r="F134" s="53"/>
      <c r="G134" s="53"/>
    </row>
    <row r="135">
      <c r="A135" s="53"/>
      <c r="B135" s="53"/>
      <c r="C135" s="53"/>
      <c r="D135" s="53"/>
      <c r="E135" s="53"/>
      <c r="F135" s="53"/>
      <c r="G135" s="53"/>
    </row>
    <row r="136">
      <c r="A136" s="18" t="s">
        <v>330</v>
      </c>
      <c r="B136" s="53">
        <f>21207341*20/1024/1024</f>
        <v>404.4979286</v>
      </c>
      <c r="C136" s="53"/>
      <c r="D136" s="53"/>
      <c r="E136" s="53">
        <f>17786*80/1024</f>
        <v>1389.53125</v>
      </c>
      <c r="F136" s="18">
        <v>900940.0</v>
      </c>
      <c r="G136" s="18">
        <v>67.4</v>
      </c>
    </row>
    <row r="137">
      <c r="A137" s="64" t="s">
        <v>331</v>
      </c>
      <c r="B137" s="65">
        <f>824050*20/1024/1024</f>
        <v>15.71750641</v>
      </c>
      <c r="C137" s="65"/>
      <c r="D137" s="65"/>
      <c r="E137" s="65">
        <f>475*80/1024</f>
        <v>37.109375</v>
      </c>
      <c r="F137" s="64">
        <v>1342580.0</v>
      </c>
      <c r="G137" s="64">
        <v>42.02</v>
      </c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>
      <c r="A138" s="64" t="s">
        <v>332</v>
      </c>
      <c r="B138" s="64">
        <f>183801*20/1024/1024</f>
        <v>3.505725861</v>
      </c>
      <c r="C138" s="64">
        <v>1564875.35</v>
      </c>
      <c r="D138" s="64">
        <v>6.7908</v>
      </c>
      <c r="E138" s="64">
        <f>383*80/1024</f>
        <v>29.921875</v>
      </c>
      <c r="F138" s="64">
        <v>628002.0</v>
      </c>
      <c r="G138" s="64">
        <v>97.36</v>
      </c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>
      <c r="A141" s="64" t="s">
        <v>333</v>
      </c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>
      <c r="A143" s="64" t="s">
        <v>270</v>
      </c>
      <c r="B143" s="64" t="s">
        <v>271</v>
      </c>
      <c r="C143" s="65"/>
      <c r="D143" s="64" t="s">
        <v>270</v>
      </c>
      <c r="E143" s="64" t="s">
        <v>271</v>
      </c>
      <c r="F143" s="65"/>
      <c r="H143" s="64" t="s">
        <v>270</v>
      </c>
      <c r="I143" s="101" t="s">
        <v>271</v>
      </c>
      <c r="J143" s="65"/>
      <c r="K143" s="64" t="s">
        <v>270</v>
      </c>
      <c r="L143" s="101" t="s">
        <v>271</v>
      </c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>
      <c r="A144" s="64" t="s">
        <v>272</v>
      </c>
      <c r="B144" s="64" t="s">
        <v>273</v>
      </c>
      <c r="C144" s="65"/>
      <c r="D144" s="64" t="s">
        <v>272</v>
      </c>
      <c r="E144" s="64" t="s">
        <v>273</v>
      </c>
      <c r="F144" s="65"/>
      <c r="H144" s="64" t="s">
        <v>272</v>
      </c>
      <c r="I144" s="101" t="s">
        <v>271</v>
      </c>
      <c r="J144" s="65"/>
      <c r="K144" s="64" t="s">
        <v>272</v>
      </c>
      <c r="L144" s="101" t="s">
        <v>271</v>
      </c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>
      <c r="A145" s="64" t="s">
        <v>274</v>
      </c>
      <c r="B145" s="81" t="s">
        <v>297</v>
      </c>
      <c r="C145" s="65"/>
      <c r="D145" s="64" t="s">
        <v>274</v>
      </c>
      <c r="E145" s="81" t="s">
        <v>334</v>
      </c>
      <c r="F145" s="65"/>
      <c r="H145" s="64" t="s">
        <v>274</v>
      </c>
      <c r="I145" s="81" t="s">
        <v>334</v>
      </c>
      <c r="J145" s="65"/>
      <c r="K145" s="64" t="s">
        <v>274</v>
      </c>
      <c r="L145" s="81" t="s">
        <v>297</v>
      </c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>
      <c r="A146" s="64" t="s">
        <v>276</v>
      </c>
      <c r="B146" s="64" t="s">
        <v>325</v>
      </c>
      <c r="C146" s="65"/>
      <c r="D146" s="64" t="s">
        <v>276</v>
      </c>
      <c r="E146" s="64" t="s">
        <v>325</v>
      </c>
      <c r="F146" s="65"/>
      <c r="H146" s="64" t="s">
        <v>276</v>
      </c>
      <c r="I146" s="64" t="s">
        <v>325</v>
      </c>
      <c r="J146" s="65"/>
      <c r="K146" s="64" t="s">
        <v>276</v>
      </c>
      <c r="L146" s="64" t="s">
        <v>325</v>
      </c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>
      <c r="A147" s="64" t="s">
        <v>289</v>
      </c>
      <c r="B147" s="64">
        <v>100.0</v>
      </c>
      <c r="C147" s="65"/>
      <c r="D147" s="64" t="s">
        <v>289</v>
      </c>
      <c r="E147" s="64">
        <v>100.0</v>
      </c>
      <c r="F147" s="65"/>
      <c r="H147" s="64" t="s">
        <v>289</v>
      </c>
      <c r="I147" s="64">
        <v>100.0</v>
      </c>
      <c r="J147" s="65"/>
      <c r="K147" s="64" t="s">
        <v>289</v>
      </c>
      <c r="L147" s="64">
        <v>100.0</v>
      </c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>
      <c r="A148" s="64" t="s">
        <v>279</v>
      </c>
      <c r="B148" s="64" t="s">
        <v>281</v>
      </c>
      <c r="C148" s="64" t="s">
        <v>282</v>
      </c>
      <c r="D148" s="64" t="s">
        <v>279</v>
      </c>
      <c r="E148" s="64" t="s">
        <v>281</v>
      </c>
      <c r="F148" s="64" t="s">
        <v>282</v>
      </c>
      <c r="H148" s="64" t="s">
        <v>279</v>
      </c>
      <c r="I148" s="64" t="s">
        <v>281</v>
      </c>
      <c r="J148" s="64" t="s">
        <v>282</v>
      </c>
      <c r="K148" s="64" t="s">
        <v>279</v>
      </c>
      <c r="L148" s="64" t="s">
        <v>281</v>
      </c>
      <c r="M148" s="64" t="s">
        <v>282</v>
      </c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>
      <c r="A149" s="64">
        <v>1.0</v>
      </c>
      <c r="B149" s="64">
        <v>3393315.0</v>
      </c>
      <c r="C149" s="64">
        <v>1.5E-5</v>
      </c>
      <c r="D149" s="64">
        <v>1.0</v>
      </c>
      <c r="E149" s="64">
        <v>3478818.0</v>
      </c>
      <c r="F149" s="64">
        <v>0.04109</v>
      </c>
      <c r="H149" s="64">
        <v>1.0</v>
      </c>
      <c r="I149" s="64">
        <v>3379523.0</v>
      </c>
      <c r="J149" s="64">
        <v>0.07938</v>
      </c>
      <c r="K149" s="64">
        <v>1.0</v>
      </c>
      <c r="L149" s="64"/>
      <c r="M149" s="64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>
      <c r="A150" s="65">
        <f t="shared" ref="A150:A154" si="4">4*A149</f>
        <v>4</v>
      </c>
      <c r="B150" s="64">
        <v>1.3419832E7</v>
      </c>
      <c r="C150" s="64">
        <v>2.3E-5</v>
      </c>
      <c r="D150" s="65">
        <f t="shared" ref="D150:D154" si="5">4*D149</f>
        <v>4</v>
      </c>
      <c r="E150" s="64">
        <v>1.3712738E7</v>
      </c>
      <c r="F150" s="64">
        <v>0.0412</v>
      </c>
      <c r="H150" s="65">
        <f t="shared" ref="H150:H154" si="6">4*H149</f>
        <v>4</v>
      </c>
      <c r="I150" s="64">
        <v>1.3515155E7</v>
      </c>
      <c r="J150" s="64">
        <v>0.06393</v>
      </c>
      <c r="K150" s="65">
        <f t="shared" ref="K150:K154" si="7">4*K149</f>
        <v>4</v>
      </c>
      <c r="L150" s="64"/>
      <c r="M150" s="64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>
      <c r="A151" s="65">
        <f t="shared" si="4"/>
        <v>16</v>
      </c>
      <c r="B151" s="64">
        <v>1.3981454E7</v>
      </c>
      <c r="C151" s="64">
        <v>5.9E-5</v>
      </c>
      <c r="D151" s="65">
        <f t="shared" si="5"/>
        <v>16</v>
      </c>
      <c r="E151" s="64">
        <v>1.4179273E7</v>
      </c>
      <c r="F151" s="64">
        <v>0.05418</v>
      </c>
      <c r="H151" s="65">
        <f t="shared" si="6"/>
        <v>16</v>
      </c>
      <c r="I151" s="64">
        <v>1.7691661E7</v>
      </c>
      <c r="J151" s="64">
        <v>0.7338</v>
      </c>
      <c r="K151" s="65">
        <f t="shared" si="7"/>
        <v>16</v>
      </c>
      <c r="L151" s="64">
        <v>5.1899505E7</v>
      </c>
      <c r="M151" s="64">
        <v>1.0E-6</v>
      </c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>
      <c r="A152" s="65">
        <f t="shared" si="4"/>
        <v>64</v>
      </c>
      <c r="B152" s="64">
        <v>1.4568432E7</v>
      </c>
      <c r="C152" s="64">
        <v>6.8E-5</v>
      </c>
      <c r="D152" s="65">
        <f t="shared" si="5"/>
        <v>64</v>
      </c>
      <c r="E152" s="64">
        <v>1.4633539E7</v>
      </c>
      <c r="F152" s="64">
        <v>0.04339</v>
      </c>
      <c r="H152" s="65">
        <f t="shared" si="6"/>
        <v>64</v>
      </c>
      <c r="I152" s="64">
        <v>1.311104E7</v>
      </c>
      <c r="J152" s="64">
        <v>4.7299</v>
      </c>
      <c r="K152" s="65">
        <f t="shared" si="7"/>
        <v>64</v>
      </c>
      <c r="L152" s="64">
        <v>1.24371354E8</v>
      </c>
      <c r="M152" s="64">
        <v>2.0E-6</v>
      </c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>
      <c r="A153" s="65">
        <f t="shared" si="4"/>
        <v>256</v>
      </c>
      <c r="B153" s="64">
        <v>1.4705189E7</v>
      </c>
      <c r="C153" s="64">
        <v>1.34E-4</v>
      </c>
      <c r="D153" s="65">
        <f t="shared" si="5"/>
        <v>256</v>
      </c>
      <c r="E153" s="64">
        <v>1.467828E7</v>
      </c>
      <c r="F153" s="64">
        <v>0.07216</v>
      </c>
      <c r="H153" s="65">
        <f t="shared" si="6"/>
        <v>256</v>
      </c>
      <c r="I153" s="64">
        <v>1.3959199E7</v>
      </c>
      <c r="J153" s="64">
        <v>17.1495</v>
      </c>
      <c r="K153" s="65">
        <f t="shared" si="7"/>
        <v>256</v>
      </c>
      <c r="L153" s="64">
        <v>1.41540196E8</v>
      </c>
      <c r="M153" s="64">
        <v>3.0E-6</v>
      </c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>
      <c r="A154" s="65">
        <f t="shared" si="4"/>
        <v>1024</v>
      </c>
      <c r="B154" s="65"/>
      <c r="C154" s="65"/>
      <c r="D154" s="65">
        <f t="shared" si="5"/>
        <v>1024</v>
      </c>
      <c r="E154" s="65"/>
      <c r="F154" s="65"/>
      <c r="H154" s="65">
        <f t="shared" si="6"/>
        <v>1024</v>
      </c>
      <c r="I154" s="65"/>
      <c r="J154" s="65"/>
      <c r="K154" s="65">
        <f t="shared" si="7"/>
        <v>1024</v>
      </c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</row>
  </sheetData>
  <mergeCells count="16">
    <mergeCell ref="F103:G103"/>
    <mergeCell ref="I103:J103"/>
    <mergeCell ref="A121:B121"/>
    <mergeCell ref="A122:A123"/>
    <mergeCell ref="B122:D122"/>
    <mergeCell ref="E122:G122"/>
    <mergeCell ref="I131:I132"/>
    <mergeCell ref="A141:I141"/>
    <mergeCell ref="A26:K26"/>
    <mergeCell ref="A46:K46"/>
    <mergeCell ref="A66:T66"/>
    <mergeCell ref="Y68:Z68"/>
    <mergeCell ref="Y83:Z83"/>
    <mergeCell ref="A95:T95"/>
    <mergeCell ref="A103:B103"/>
    <mergeCell ref="L103:M103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  <col customWidth="1" min="6" max="6" width="14.13"/>
  </cols>
  <sheetData>
    <row r="3">
      <c r="A3" s="1" t="s">
        <v>335</v>
      </c>
      <c r="B3" s="1" t="s">
        <v>336</v>
      </c>
    </row>
    <row r="4">
      <c r="A4" s="1" t="s">
        <v>337</v>
      </c>
      <c r="B4" s="1" t="s">
        <v>338</v>
      </c>
      <c r="D4" s="102" t="s">
        <v>339</v>
      </c>
    </row>
    <row r="5">
      <c r="D5" s="22" t="s">
        <v>340</v>
      </c>
      <c r="E5" s="23"/>
      <c r="I5" s="102" t="s">
        <v>341</v>
      </c>
    </row>
    <row r="6">
      <c r="A6" s="1" t="s">
        <v>261</v>
      </c>
      <c r="B6" s="1" t="s">
        <v>316</v>
      </c>
      <c r="D6" s="8" t="s">
        <v>261</v>
      </c>
      <c r="E6" s="8" t="s">
        <v>316</v>
      </c>
      <c r="F6" s="47" t="s">
        <v>262</v>
      </c>
      <c r="I6" s="8" t="s">
        <v>261</v>
      </c>
      <c r="J6" s="8" t="s">
        <v>316</v>
      </c>
      <c r="K6" s="8" t="s">
        <v>342</v>
      </c>
    </row>
    <row r="7">
      <c r="A7" s="1">
        <v>1.0</v>
      </c>
      <c r="B7" s="8">
        <v>12.88</v>
      </c>
      <c r="D7" s="9">
        <v>1.0</v>
      </c>
      <c r="E7" s="8">
        <v>12.88</v>
      </c>
      <c r="F7" s="47">
        <v>2.0</v>
      </c>
      <c r="I7" s="9">
        <v>1.0</v>
      </c>
      <c r="J7" s="8">
        <v>10.8</v>
      </c>
      <c r="K7" s="8">
        <v>1000000.0</v>
      </c>
    </row>
    <row r="8">
      <c r="A8" s="1">
        <v>2.0</v>
      </c>
      <c r="B8" s="1">
        <v>13.08</v>
      </c>
      <c r="D8" s="9">
        <v>3.0</v>
      </c>
      <c r="E8" s="8">
        <v>14.03</v>
      </c>
      <c r="F8" s="47">
        <v>2.0</v>
      </c>
      <c r="I8" s="9">
        <v>3.0</v>
      </c>
      <c r="J8" s="8">
        <v>14.31</v>
      </c>
      <c r="K8" s="8">
        <v>1000000.0</v>
      </c>
    </row>
    <row r="9">
      <c r="A9" s="1">
        <v>4.0</v>
      </c>
      <c r="B9" s="1">
        <v>15.66</v>
      </c>
      <c r="D9" s="9">
        <v>6.0</v>
      </c>
      <c r="E9" s="8">
        <v>17.45</v>
      </c>
      <c r="F9" s="47">
        <v>2.01</v>
      </c>
      <c r="I9" s="9">
        <v>6.0</v>
      </c>
      <c r="J9" s="8">
        <v>20.23</v>
      </c>
      <c r="K9" s="8">
        <v>1000000.0</v>
      </c>
    </row>
    <row r="10">
      <c r="A10" s="2">
        <f t="shared" ref="A10:A17" si="1">2*A9</f>
        <v>8</v>
      </c>
      <c r="B10" s="1">
        <v>20.76</v>
      </c>
      <c r="D10" s="9">
        <v>12.0</v>
      </c>
      <c r="E10" s="8">
        <v>33.32</v>
      </c>
      <c r="F10" s="47">
        <v>2.08</v>
      </c>
      <c r="I10" s="9">
        <v>12.0</v>
      </c>
      <c r="J10" s="8"/>
      <c r="K10" s="8">
        <v>1000000.0</v>
      </c>
    </row>
    <row r="11">
      <c r="A11" s="2">
        <f t="shared" si="1"/>
        <v>16</v>
      </c>
      <c r="B11" s="1">
        <v>45.28</v>
      </c>
      <c r="D11" s="9">
        <v>24.0</v>
      </c>
      <c r="E11" s="8">
        <v>83.35</v>
      </c>
      <c r="F11" s="47">
        <v>2.86</v>
      </c>
      <c r="I11" s="9">
        <v>24.0</v>
      </c>
      <c r="J11" s="8"/>
      <c r="K11" s="9">
        <f t="shared" ref="K11:K12" si="2">K10/2</f>
        <v>500000</v>
      </c>
    </row>
    <row r="12">
      <c r="A12" s="2">
        <f t="shared" si="1"/>
        <v>32</v>
      </c>
      <c r="B12" s="1">
        <v>121.53</v>
      </c>
      <c r="D12" s="9">
        <v>48.0</v>
      </c>
      <c r="E12" s="8">
        <v>214.57</v>
      </c>
      <c r="F12" s="47">
        <v>4.11</v>
      </c>
      <c r="I12" s="9">
        <v>48.0</v>
      </c>
      <c r="J12" s="8"/>
      <c r="K12" s="9">
        <f t="shared" si="2"/>
        <v>250000</v>
      </c>
    </row>
    <row r="13">
      <c r="A13" s="2">
        <f t="shared" si="1"/>
        <v>64</v>
      </c>
      <c r="B13" s="1">
        <v>309.84</v>
      </c>
      <c r="D13" s="9">
        <v>96.0</v>
      </c>
      <c r="E13" s="8">
        <v>590.92</v>
      </c>
      <c r="F13" s="47">
        <v>7.23</v>
      </c>
      <c r="G13" s="1" t="s">
        <v>343</v>
      </c>
      <c r="I13" s="9">
        <v>96.0</v>
      </c>
      <c r="J13" s="8">
        <v>548.58</v>
      </c>
      <c r="K13" s="8">
        <v>62500.0</v>
      </c>
    </row>
    <row r="14">
      <c r="A14" s="2">
        <f t="shared" si="1"/>
        <v>128</v>
      </c>
      <c r="B14" s="1">
        <v>863.59</v>
      </c>
      <c r="D14" s="9">
        <v>192.0</v>
      </c>
      <c r="E14" s="8">
        <v>1586.92</v>
      </c>
      <c r="F14" s="47">
        <v>13.53</v>
      </c>
      <c r="I14" s="9">
        <v>192.0</v>
      </c>
      <c r="J14" s="8">
        <v>1338.3</v>
      </c>
      <c r="K14" s="9">
        <f t="shared" ref="K14:K15" si="3">K13/2</f>
        <v>31250</v>
      </c>
    </row>
    <row r="15">
      <c r="A15" s="2">
        <f t="shared" si="1"/>
        <v>256</v>
      </c>
      <c r="B15" s="1">
        <v>2555.73</v>
      </c>
      <c r="D15" s="9">
        <v>384.0</v>
      </c>
      <c r="E15" s="8">
        <v>5455.23</v>
      </c>
      <c r="F15" s="47">
        <v>26.13</v>
      </c>
      <c r="I15" s="9">
        <v>384.0</v>
      </c>
      <c r="J15" s="8">
        <v>4796.75</v>
      </c>
      <c r="K15" s="9">
        <f t="shared" si="3"/>
        <v>15625</v>
      </c>
    </row>
    <row r="16">
      <c r="A16" s="2">
        <f t="shared" si="1"/>
        <v>512</v>
      </c>
    </row>
    <row r="17">
      <c r="A17" s="2">
        <f t="shared" si="1"/>
        <v>1024</v>
      </c>
    </row>
    <row r="18">
      <c r="A18" s="16" t="s">
        <v>344</v>
      </c>
    </row>
    <row r="21">
      <c r="A21" s="22" t="s">
        <v>345</v>
      </c>
      <c r="B21" s="44"/>
      <c r="C21" s="23"/>
      <c r="E21" s="103" t="s">
        <v>346</v>
      </c>
      <c r="F21" s="44"/>
      <c r="G21" s="23"/>
      <c r="I21" s="22" t="s">
        <v>347</v>
      </c>
      <c r="J21" s="44"/>
      <c r="K21" s="23"/>
      <c r="M21" s="22" t="s">
        <v>348</v>
      </c>
      <c r="N21" s="44"/>
      <c r="O21" s="23"/>
      <c r="Q21" s="22" t="s">
        <v>349</v>
      </c>
      <c r="R21" s="44"/>
      <c r="S21" s="23"/>
      <c r="U21" s="22" t="s">
        <v>350</v>
      </c>
      <c r="V21" s="44"/>
      <c r="W21" s="23"/>
    </row>
    <row r="22">
      <c r="A22" s="8" t="s">
        <v>261</v>
      </c>
      <c r="B22" s="8" t="s">
        <v>316</v>
      </c>
      <c r="C22" s="8" t="s">
        <v>342</v>
      </c>
      <c r="E22" s="104" t="s">
        <v>261</v>
      </c>
      <c r="F22" s="104" t="s">
        <v>316</v>
      </c>
      <c r="G22" s="104" t="s">
        <v>342</v>
      </c>
      <c r="I22" s="8" t="s">
        <v>261</v>
      </c>
      <c r="J22" s="8" t="s">
        <v>316</v>
      </c>
      <c r="K22" s="8" t="s">
        <v>342</v>
      </c>
      <c r="M22" s="8" t="s">
        <v>261</v>
      </c>
      <c r="N22" s="8" t="s">
        <v>316</v>
      </c>
      <c r="O22" s="8" t="s">
        <v>342</v>
      </c>
      <c r="Q22" s="8" t="s">
        <v>261</v>
      </c>
      <c r="R22" s="8" t="s">
        <v>316</v>
      </c>
      <c r="S22" s="8" t="s">
        <v>342</v>
      </c>
      <c r="U22" s="8" t="s">
        <v>261</v>
      </c>
      <c r="V22" s="8" t="s">
        <v>316</v>
      </c>
      <c r="W22" s="8" t="s">
        <v>342</v>
      </c>
    </row>
    <row r="23">
      <c r="A23" s="9">
        <v>1.0</v>
      </c>
      <c r="B23" s="8">
        <v>12.89</v>
      </c>
      <c r="C23" s="8">
        <v>1000000.0</v>
      </c>
      <c r="E23" s="105">
        <v>1.0</v>
      </c>
      <c r="F23" s="104">
        <v>2.35</v>
      </c>
      <c r="G23" s="104">
        <v>1000000.0</v>
      </c>
      <c r="I23" s="9">
        <v>1.0</v>
      </c>
      <c r="J23" s="8">
        <v>2.34</v>
      </c>
      <c r="K23" s="8">
        <v>1000000.0</v>
      </c>
      <c r="M23" s="9">
        <v>1.0</v>
      </c>
      <c r="N23" s="8"/>
      <c r="O23" s="8">
        <v>1000000.0</v>
      </c>
      <c r="Q23" s="9">
        <v>1.0</v>
      </c>
      <c r="R23" s="8">
        <v>1.95</v>
      </c>
      <c r="S23" s="8">
        <v>1000000.0</v>
      </c>
      <c r="U23" s="9">
        <v>1.0</v>
      </c>
      <c r="V23" s="8">
        <v>0.06</v>
      </c>
      <c r="W23" s="8">
        <v>1000000.0</v>
      </c>
    </row>
    <row r="24">
      <c r="A24" s="9">
        <v>3.0</v>
      </c>
      <c r="B24" s="8">
        <v>15.08</v>
      </c>
      <c r="C24" s="8">
        <v>1000000.0</v>
      </c>
      <c r="E24" s="105">
        <v>3.0</v>
      </c>
      <c r="F24" s="104">
        <v>7.54</v>
      </c>
      <c r="G24" s="104">
        <v>1000000.0</v>
      </c>
      <c r="I24" s="9">
        <v>3.0</v>
      </c>
      <c r="J24" s="8">
        <v>7.33</v>
      </c>
      <c r="K24" s="8">
        <v>1000000.0</v>
      </c>
      <c r="M24" s="9">
        <v>3.0</v>
      </c>
      <c r="N24" s="8"/>
      <c r="O24" s="8">
        <v>1000000.0</v>
      </c>
      <c r="Q24" s="9">
        <v>3.0</v>
      </c>
      <c r="R24" s="8">
        <v>3.73</v>
      </c>
      <c r="S24" s="8">
        <v>1000000.0</v>
      </c>
      <c r="U24" s="9">
        <v>3.0</v>
      </c>
      <c r="V24" s="8">
        <v>0.06</v>
      </c>
      <c r="W24" s="8">
        <v>1000000.0</v>
      </c>
    </row>
    <row r="25">
      <c r="A25" s="9">
        <v>6.0</v>
      </c>
      <c r="B25" s="8">
        <v>19.19</v>
      </c>
      <c r="C25" s="8">
        <v>1000000.0</v>
      </c>
      <c r="E25" s="105">
        <v>6.0</v>
      </c>
      <c r="F25" s="104">
        <v>16.95</v>
      </c>
      <c r="G25" s="104">
        <v>1000000.0</v>
      </c>
      <c r="I25" s="9">
        <v>6.0</v>
      </c>
      <c r="J25" s="8">
        <v>15.54</v>
      </c>
      <c r="K25" s="8">
        <v>1000000.0</v>
      </c>
      <c r="M25" s="9">
        <v>6.0</v>
      </c>
      <c r="N25" s="8"/>
      <c r="O25" s="8">
        <v>1000000.0</v>
      </c>
      <c r="Q25" s="9">
        <v>6.0</v>
      </c>
      <c r="R25" s="8">
        <v>5.44</v>
      </c>
      <c r="S25" s="8">
        <v>1000000.0</v>
      </c>
      <c r="U25" s="9">
        <v>6.0</v>
      </c>
      <c r="V25" s="8">
        <v>0.06</v>
      </c>
      <c r="W25" s="8">
        <v>1000000.0</v>
      </c>
    </row>
    <row r="26">
      <c r="A26" s="9">
        <v>12.0</v>
      </c>
      <c r="B26" s="8">
        <v>34.98</v>
      </c>
      <c r="C26" s="8">
        <v>1000000.0</v>
      </c>
      <c r="E26" s="105">
        <v>12.0</v>
      </c>
      <c r="F26" s="104">
        <v>37.63</v>
      </c>
      <c r="G26" s="104">
        <v>1000000.0</v>
      </c>
      <c r="I26" s="9">
        <v>12.0</v>
      </c>
      <c r="J26" s="8">
        <v>36.06</v>
      </c>
      <c r="K26" s="8">
        <v>1000000.0</v>
      </c>
      <c r="M26" s="9">
        <v>12.0</v>
      </c>
      <c r="N26" s="8"/>
      <c r="O26" s="8">
        <v>1000000.0</v>
      </c>
      <c r="Q26" s="9">
        <v>12.0</v>
      </c>
      <c r="R26" s="8">
        <v>11.21</v>
      </c>
      <c r="S26" s="8">
        <v>1000000.0</v>
      </c>
      <c r="U26" s="9">
        <v>12.0</v>
      </c>
      <c r="V26" s="8">
        <v>0.06</v>
      </c>
      <c r="W26" s="8">
        <v>1000000.0</v>
      </c>
    </row>
    <row r="27">
      <c r="A27" s="9">
        <v>24.0</v>
      </c>
      <c r="B27" s="8">
        <v>85.16</v>
      </c>
      <c r="C27" s="9">
        <f t="shared" ref="C27:C31" si="4">C26/2</f>
        <v>500000</v>
      </c>
      <c r="E27" s="105">
        <v>24.0</v>
      </c>
      <c r="F27" s="104">
        <v>93.54</v>
      </c>
      <c r="G27" s="105">
        <f t="shared" ref="G27:G28" si="5">G26/2</f>
        <v>500000</v>
      </c>
      <c r="I27" s="9">
        <v>24.0</v>
      </c>
      <c r="J27" s="8">
        <v>91.71</v>
      </c>
      <c r="K27" s="9">
        <f t="shared" ref="K27:K28" si="6">K26/2</f>
        <v>500000</v>
      </c>
      <c r="M27" s="9">
        <v>24.0</v>
      </c>
      <c r="N27" s="8"/>
      <c r="O27" s="9">
        <f t="shared" ref="O27:O28" si="7">O26/2</f>
        <v>500000</v>
      </c>
      <c r="Q27" s="9">
        <v>24.0</v>
      </c>
      <c r="R27" s="8">
        <v>22.96</v>
      </c>
      <c r="S27" s="9">
        <f t="shared" ref="S27:S28" si="8">S26/2</f>
        <v>500000</v>
      </c>
      <c r="U27" s="9">
        <v>24.0</v>
      </c>
      <c r="V27" s="8">
        <v>0.06</v>
      </c>
      <c r="W27" s="9">
        <f t="shared" ref="W27:W28" si="9">W26/2</f>
        <v>500000</v>
      </c>
    </row>
    <row r="28">
      <c r="A28" s="9">
        <v>48.0</v>
      </c>
      <c r="B28" s="8">
        <v>217.49</v>
      </c>
      <c r="C28" s="9">
        <f t="shared" si="4"/>
        <v>250000</v>
      </c>
      <c r="E28" s="105">
        <v>48.0</v>
      </c>
      <c r="F28" s="104">
        <v>242.66</v>
      </c>
      <c r="G28" s="105">
        <f t="shared" si="5"/>
        <v>250000</v>
      </c>
      <c r="I28" s="9">
        <v>48.0</v>
      </c>
      <c r="J28" s="8">
        <v>241.76</v>
      </c>
      <c r="K28" s="9">
        <f t="shared" si="6"/>
        <v>250000</v>
      </c>
      <c r="M28" s="9">
        <v>48.0</v>
      </c>
      <c r="N28" s="8"/>
      <c r="O28" s="9">
        <f t="shared" si="7"/>
        <v>250000</v>
      </c>
      <c r="Q28" s="9">
        <v>48.0</v>
      </c>
      <c r="R28" s="8">
        <v>45.67</v>
      </c>
      <c r="S28" s="9">
        <f t="shared" si="8"/>
        <v>250000</v>
      </c>
      <c r="U28" s="9">
        <v>48.0</v>
      </c>
      <c r="V28" s="8">
        <v>0.06</v>
      </c>
      <c r="W28" s="9">
        <f t="shared" si="9"/>
        <v>250000</v>
      </c>
    </row>
    <row r="29">
      <c r="A29" s="9">
        <v>96.0</v>
      </c>
      <c r="B29" s="8">
        <v>600.06</v>
      </c>
      <c r="C29" s="9">
        <f t="shared" si="4"/>
        <v>125000</v>
      </c>
      <c r="E29" s="105">
        <v>96.0</v>
      </c>
      <c r="F29" s="104">
        <v>622.79</v>
      </c>
      <c r="G29" s="104">
        <v>62500.0</v>
      </c>
      <c r="I29" s="9">
        <v>96.0</v>
      </c>
      <c r="J29" s="8">
        <v>609.16</v>
      </c>
      <c r="K29" s="8">
        <v>62500.0</v>
      </c>
      <c r="M29" s="9">
        <v>96.0</v>
      </c>
      <c r="N29" s="8"/>
      <c r="O29" s="8">
        <v>62500.0</v>
      </c>
      <c r="Q29" s="9">
        <v>96.0</v>
      </c>
      <c r="R29" s="8">
        <v>98.61</v>
      </c>
      <c r="S29" s="8">
        <v>62500.0</v>
      </c>
      <c r="U29" s="9">
        <v>96.0</v>
      </c>
      <c r="V29" s="8">
        <v>0.06</v>
      </c>
      <c r="W29" s="8">
        <v>62500.0</v>
      </c>
    </row>
    <row r="30">
      <c r="A30" s="9">
        <v>192.0</v>
      </c>
      <c r="B30" s="8">
        <v>1586.92</v>
      </c>
      <c r="C30" s="9">
        <f t="shared" si="4"/>
        <v>62500</v>
      </c>
      <c r="E30" s="105">
        <v>192.0</v>
      </c>
      <c r="F30" s="104">
        <v>1186.03</v>
      </c>
      <c r="G30" s="105">
        <f t="shared" ref="G30:G31" si="10">G29/2</f>
        <v>31250</v>
      </c>
      <c r="I30" s="9">
        <v>192.0</v>
      </c>
      <c r="J30" s="8"/>
      <c r="K30" s="9">
        <f t="shared" ref="K30:K31" si="11">K29/2</f>
        <v>31250</v>
      </c>
      <c r="M30" s="9">
        <v>192.0</v>
      </c>
      <c r="N30" s="8"/>
      <c r="O30" s="9">
        <f t="shared" ref="O30:O31" si="12">O29/2</f>
        <v>31250</v>
      </c>
      <c r="Q30" s="9">
        <v>192.0</v>
      </c>
      <c r="R30" s="8">
        <v>327.42</v>
      </c>
      <c r="S30" s="9">
        <f t="shared" ref="S30:S31" si="13">S29/2</f>
        <v>31250</v>
      </c>
      <c r="U30" s="9">
        <v>192.0</v>
      </c>
      <c r="V30" s="8">
        <v>0.06</v>
      </c>
      <c r="W30" s="9">
        <f t="shared" ref="W30:W31" si="14">W29/2</f>
        <v>31250</v>
      </c>
    </row>
    <row r="31">
      <c r="A31" s="9">
        <v>384.0</v>
      </c>
      <c r="B31" s="8">
        <v>5455.23</v>
      </c>
      <c r="C31" s="9">
        <f t="shared" si="4"/>
        <v>31250</v>
      </c>
      <c r="E31" s="105">
        <v>384.0</v>
      </c>
      <c r="F31" s="104">
        <v>2369.61</v>
      </c>
      <c r="G31" s="105">
        <f t="shared" si="10"/>
        <v>15625</v>
      </c>
      <c r="I31" s="9">
        <v>384.0</v>
      </c>
      <c r="J31" s="8"/>
      <c r="K31" s="9">
        <f t="shared" si="11"/>
        <v>15625</v>
      </c>
      <c r="M31" s="9">
        <v>384.0</v>
      </c>
      <c r="N31" s="8"/>
      <c r="O31" s="9">
        <f t="shared" si="12"/>
        <v>15625</v>
      </c>
      <c r="Q31" s="9">
        <v>384.0</v>
      </c>
      <c r="R31" s="8">
        <v>636.24</v>
      </c>
      <c r="S31" s="9">
        <f t="shared" si="13"/>
        <v>15625</v>
      </c>
      <c r="U31" s="9">
        <v>384.0</v>
      </c>
      <c r="V31" s="8">
        <v>0.06</v>
      </c>
      <c r="W31" s="9">
        <f t="shared" si="14"/>
        <v>15625</v>
      </c>
    </row>
    <row r="32">
      <c r="Q32" s="106" t="s">
        <v>351</v>
      </c>
    </row>
    <row r="33">
      <c r="A33" s="22" t="s">
        <v>345</v>
      </c>
      <c r="B33" s="44"/>
      <c r="C33" s="23"/>
      <c r="E33" s="22" t="s">
        <v>352</v>
      </c>
      <c r="F33" s="44"/>
      <c r="G33" s="23"/>
      <c r="I33" s="22" t="s">
        <v>353</v>
      </c>
      <c r="J33" s="44"/>
      <c r="K33" s="23"/>
      <c r="Q33" s="106"/>
    </row>
    <row r="34">
      <c r="A34" s="8" t="s">
        <v>261</v>
      </c>
      <c r="B34" s="8" t="s">
        <v>316</v>
      </c>
      <c r="C34" s="8" t="s">
        <v>342</v>
      </c>
      <c r="E34" s="8" t="s">
        <v>261</v>
      </c>
      <c r="F34" s="8" t="s">
        <v>316</v>
      </c>
      <c r="G34" s="8" t="s">
        <v>342</v>
      </c>
      <c r="I34" s="8" t="s">
        <v>261</v>
      </c>
      <c r="J34" s="8" t="s">
        <v>316</v>
      </c>
      <c r="K34" s="8" t="s">
        <v>342</v>
      </c>
    </row>
    <row r="35">
      <c r="A35" s="9">
        <v>1.0</v>
      </c>
      <c r="B35" s="8">
        <v>12.89</v>
      </c>
      <c r="C35" s="8">
        <v>1000000.0</v>
      </c>
      <c r="E35" s="9">
        <v>1.0</v>
      </c>
      <c r="F35" s="8">
        <v>12.58</v>
      </c>
      <c r="G35" s="8">
        <v>1000000.0</v>
      </c>
      <c r="I35" s="9">
        <v>1.0</v>
      </c>
      <c r="J35" s="8">
        <f t="shared" ref="J35:J39" si="15">B35-F35</f>
        <v>0.31</v>
      </c>
      <c r="K35" s="8">
        <v>1000000.0</v>
      </c>
    </row>
    <row r="36">
      <c r="A36" s="9">
        <v>3.0</v>
      </c>
      <c r="B36" s="8">
        <v>15.08</v>
      </c>
      <c r="C36" s="8">
        <v>1000000.0</v>
      </c>
      <c r="E36" s="9">
        <v>3.0</v>
      </c>
      <c r="F36" s="8">
        <v>13.83</v>
      </c>
      <c r="G36" s="8">
        <v>1000000.0</v>
      </c>
      <c r="I36" s="9">
        <v>3.0</v>
      </c>
      <c r="J36" s="8">
        <f t="shared" si="15"/>
        <v>1.25</v>
      </c>
      <c r="K36" s="8">
        <v>1000000.0</v>
      </c>
    </row>
    <row r="37">
      <c r="A37" s="9">
        <v>6.0</v>
      </c>
      <c r="B37" s="8">
        <v>19.51</v>
      </c>
      <c r="C37" s="8">
        <v>1000000.0</v>
      </c>
      <c r="E37" s="9">
        <v>6.0</v>
      </c>
      <c r="F37" s="8">
        <v>17.27</v>
      </c>
      <c r="G37" s="8">
        <v>1000000.0</v>
      </c>
      <c r="I37" s="9">
        <v>6.0</v>
      </c>
      <c r="J37" s="8">
        <f t="shared" si="15"/>
        <v>2.24</v>
      </c>
      <c r="K37" s="8">
        <v>1000000.0</v>
      </c>
    </row>
    <row r="38">
      <c r="A38" s="9">
        <v>12.0</v>
      </c>
      <c r="B38" s="8">
        <v>34.98</v>
      </c>
      <c r="C38" s="8">
        <v>1000000.0</v>
      </c>
      <c r="E38" s="9">
        <v>12.0</v>
      </c>
      <c r="F38" s="8">
        <v>34.25</v>
      </c>
      <c r="G38" s="8">
        <v>1000000.0</v>
      </c>
      <c r="I38" s="9">
        <v>12.0</v>
      </c>
      <c r="J38" s="8">
        <f t="shared" si="15"/>
        <v>0.73</v>
      </c>
      <c r="K38" s="8">
        <v>1000000.0</v>
      </c>
    </row>
    <row r="39">
      <c r="A39" s="9">
        <v>24.0</v>
      </c>
      <c r="B39" s="8">
        <v>85.16</v>
      </c>
      <c r="C39" s="9">
        <f t="shared" ref="C39:C43" si="16">C38/2</f>
        <v>500000</v>
      </c>
      <c r="E39" s="9">
        <v>24.0</v>
      </c>
      <c r="F39" s="8">
        <v>85.93</v>
      </c>
      <c r="G39" s="9">
        <f t="shared" ref="G39:G40" si="17">G38/2</f>
        <v>500000</v>
      </c>
      <c r="I39" s="9">
        <v>24.0</v>
      </c>
      <c r="J39" s="8">
        <f t="shared" si="15"/>
        <v>-0.77</v>
      </c>
      <c r="K39" s="9">
        <f t="shared" ref="K39:K40" si="18">K38/2</f>
        <v>500000</v>
      </c>
    </row>
    <row r="40">
      <c r="A40" s="9">
        <v>48.0</v>
      </c>
      <c r="B40" s="8">
        <v>217.49</v>
      </c>
      <c r="C40" s="9">
        <f t="shared" si="16"/>
        <v>250000</v>
      </c>
      <c r="D40" s="1"/>
      <c r="E40" s="9">
        <v>48.0</v>
      </c>
      <c r="F40" s="8"/>
      <c r="G40" s="9">
        <f t="shared" si="17"/>
        <v>250000</v>
      </c>
      <c r="I40" s="9">
        <v>48.0</v>
      </c>
      <c r="J40" s="8"/>
      <c r="K40" s="9">
        <f t="shared" si="18"/>
        <v>250000</v>
      </c>
    </row>
    <row r="41">
      <c r="A41" s="9">
        <v>96.0</v>
      </c>
      <c r="B41" s="8">
        <v>600.06</v>
      </c>
      <c r="C41" s="9">
        <f t="shared" si="16"/>
        <v>125000</v>
      </c>
      <c r="D41" s="1"/>
      <c r="E41" s="9">
        <v>96.0</v>
      </c>
      <c r="F41" s="8">
        <v>617.74</v>
      </c>
      <c r="G41" s="8">
        <v>62500.0</v>
      </c>
      <c r="I41" s="9">
        <v>96.0</v>
      </c>
      <c r="J41" s="8">
        <f>B41-F41</f>
        <v>-17.68</v>
      </c>
      <c r="K41" s="8">
        <v>62500.0</v>
      </c>
    </row>
    <row r="42">
      <c r="A42" s="9">
        <v>192.0</v>
      </c>
      <c r="B42" s="8">
        <v>1586.92</v>
      </c>
      <c r="C42" s="9">
        <f t="shared" si="16"/>
        <v>62500</v>
      </c>
      <c r="D42" s="1"/>
      <c r="E42" s="9">
        <v>192.0</v>
      </c>
      <c r="F42" s="8"/>
      <c r="G42" s="9">
        <f t="shared" ref="G42:G43" si="19">G41/2</f>
        <v>31250</v>
      </c>
      <c r="I42" s="9">
        <v>192.0</v>
      </c>
      <c r="J42" s="8"/>
      <c r="K42" s="9">
        <f t="shared" ref="K42:K43" si="20">K41/2</f>
        <v>31250</v>
      </c>
    </row>
    <row r="43">
      <c r="A43" s="9">
        <v>384.0</v>
      </c>
      <c r="B43" s="8">
        <v>5455.23</v>
      </c>
      <c r="C43" s="9">
        <f t="shared" si="16"/>
        <v>31250</v>
      </c>
      <c r="D43" s="1"/>
      <c r="E43" s="9">
        <v>384.0</v>
      </c>
      <c r="F43" s="8">
        <v>5464.05</v>
      </c>
      <c r="G43" s="9">
        <f t="shared" si="19"/>
        <v>15625</v>
      </c>
      <c r="I43" s="9">
        <v>384.0</v>
      </c>
      <c r="J43" s="8">
        <f>B43-F43</f>
        <v>-8.82</v>
      </c>
      <c r="K43" s="9">
        <f t="shared" si="20"/>
        <v>15625</v>
      </c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8" t="s">
        <v>261</v>
      </c>
      <c r="B46" s="8" t="s">
        <v>342</v>
      </c>
      <c r="C46" s="8" t="s">
        <v>354</v>
      </c>
      <c r="D46" s="8"/>
      <c r="E46" s="8" t="s">
        <v>355</v>
      </c>
      <c r="F46" s="8" t="s">
        <v>356</v>
      </c>
      <c r="G46" s="8" t="s">
        <v>211</v>
      </c>
      <c r="H46" s="8" t="s">
        <v>345</v>
      </c>
    </row>
    <row r="47">
      <c r="A47" s="9">
        <v>1.0</v>
      </c>
      <c r="B47" s="8">
        <v>1000000.0</v>
      </c>
      <c r="C47" s="8">
        <v>0.06</v>
      </c>
      <c r="D47" s="9">
        <f t="shared" ref="D47:D55" si="21">B23-E47</f>
        <v>10.54</v>
      </c>
      <c r="E47" s="8">
        <f t="shared" ref="E47:E55" si="22">F23</f>
        <v>2.35</v>
      </c>
      <c r="F47" s="9">
        <f t="shared" ref="F47:F55" si="23">D47-G47</f>
        <v>9.46</v>
      </c>
      <c r="G47" s="9">
        <v>1.08</v>
      </c>
      <c r="H47" s="8">
        <v>12.89</v>
      </c>
    </row>
    <row r="48">
      <c r="A48" s="9">
        <v>3.0</v>
      </c>
      <c r="B48" s="8">
        <v>1000000.0</v>
      </c>
      <c r="C48" s="8">
        <v>0.06</v>
      </c>
      <c r="D48" s="9">
        <f t="shared" si="21"/>
        <v>7.54</v>
      </c>
      <c r="E48" s="8">
        <f t="shared" si="22"/>
        <v>7.54</v>
      </c>
      <c r="F48" s="9">
        <f t="shared" si="23"/>
        <v>6.46</v>
      </c>
      <c r="G48" s="9">
        <v>1.08</v>
      </c>
      <c r="H48" s="8">
        <v>15.08</v>
      </c>
    </row>
    <row r="49">
      <c r="A49" s="9">
        <v>6.0</v>
      </c>
      <c r="B49" s="8">
        <v>1000000.0</v>
      </c>
      <c r="C49" s="8">
        <v>0.06</v>
      </c>
      <c r="D49" s="9">
        <f t="shared" si="21"/>
        <v>2.24</v>
      </c>
      <c r="E49" s="8">
        <f t="shared" si="22"/>
        <v>16.95</v>
      </c>
      <c r="F49" s="9">
        <f t="shared" si="23"/>
        <v>1.16</v>
      </c>
      <c r="G49" s="9">
        <v>1.08</v>
      </c>
      <c r="H49" s="8">
        <v>19.19</v>
      </c>
    </row>
    <row r="50">
      <c r="A50" s="9">
        <v>12.0</v>
      </c>
      <c r="B50" s="8">
        <v>1000000.0</v>
      </c>
      <c r="C50" s="8">
        <v>0.06</v>
      </c>
      <c r="D50" s="9">
        <f t="shared" si="21"/>
        <v>-2.65</v>
      </c>
      <c r="E50" s="8">
        <f t="shared" si="22"/>
        <v>37.63</v>
      </c>
      <c r="F50" s="9">
        <f t="shared" si="23"/>
        <v>-3.75</v>
      </c>
      <c r="G50" s="9">
        <v>1.0999999999999996</v>
      </c>
      <c r="H50" s="8">
        <v>34.98</v>
      </c>
    </row>
    <row r="51">
      <c r="A51" s="9">
        <v>24.0</v>
      </c>
      <c r="B51" s="9">
        <f t="shared" ref="B51:B52" si="24">B50/2</f>
        <v>500000</v>
      </c>
      <c r="C51" s="8">
        <v>0.06</v>
      </c>
      <c r="D51" s="9">
        <f t="shared" si="21"/>
        <v>-8.38</v>
      </c>
      <c r="E51" s="8">
        <f t="shared" si="22"/>
        <v>93.54</v>
      </c>
      <c r="F51" s="9">
        <f t="shared" si="23"/>
        <v>-10.52</v>
      </c>
      <c r="G51" s="9">
        <v>2.14</v>
      </c>
      <c r="H51" s="8">
        <v>85.16</v>
      </c>
    </row>
    <row r="52">
      <c r="A52" s="9">
        <v>48.0</v>
      </c>
      <c r="B52" s="9">
        <f t="shared" si="24"/>
        <v>250000</v>
      </c>
      <c r="C52" s="8">
        <v>0.06</v>
      </c>
      <c r="D52" s="9">
        <f t="shared" si="21"/>
        <v>-25.17</v>
      </c>
      <c r="E52" s="8">
        <f t="shared" si="22"/>
        <v>242.66</v>
      </c>
      <c r="F52" s="9">
        <f t="shared" si="23"/>
        <v>-29.77</v>
      </c>
      <c r="G52" s="9">
        <v>4.6000000000000005</v>
      </c>
      <c r="H52" s="8">
        <v>217.49</v>
      </c>
    </row>
    <row r="53">
      <c r="A53" s="9">
        <v>96.0</v>
      </c>
      <c r="B53" s="8">
        <v>62500.0</v>
      </c>
      <c r="C53" s="8">
        <v>0.06</v>
      </c>
      <c r="D53" s="9">
        <f t="shared" si="21"/>
        <v>-22.73</v>
      </c>
      <c r="E53" s="8">
        <f t="shared" si="22"/>
        <v>622.79</v>
      </c>
      <c r="F53" s="9">
        <f t="shared" si="23"/>
        <v>-32.07</v>
      </c>
      <c r="G53" s="9">
        <v>9.34</v>
      </c>
      <c r="H53" s="8">
        <v>600.06</v>
      </c>
    </row>
    <row r="54">
      <c r="A54" s="9">
        <v>192.0</v>
      </c>
      <c r="B54" s="9">
        <f t="shared" ref="B54:B55" si="25">B53/2</f>
        <v>31250</v>
      </c>
      <c r="C54" s="8">
        <v>0.06</v>
      </c>
      <c r="D54" s="9">
        <f t="shared" si="21"/>
        <v>400.89</v>
      </c>
      <c r="E54" s="8">
        <f t="shared" si="22"/>
        <v>1186.03</v>
      </c>
      <c r="F54" s="9">
        <f t="shared" si="23"/>
        <v>382.09</v>
      </c>
      <c r="G54" s="9">
        <v>18.8</v>
      </c>
      <c r="H54" s="8">
        <v>1586.92</v>
      </c>
    </row>
    <row r="55">
      <c r="A55" s="9">
        <v>384.0</v>
      </c>
      <c r="B55" s="9">
        <f t="shared" si="25"/>
        <v>15625</v>
      </c>
      <c r="C55" s="8">
        <v>0.06</v>
      </c>
      <c r="D55" s="9">
        <f t="shared" si="21"/>
        <v>3085.62</v>
      </c>
      <c r="E55" s="8">
        <f t="shared" si="22"/>
        <v>2369.61</v>
      </c>
      <c r="F55" s="9">
        <f t="shared" si="23"/>
        <v>3047.94</v>
      </c>
      <c r="G55" s="9">
        <v>37.68000000000001</v>
      </c>
      <c r="H55" s="8">
        <v>5455.23</v>
      </c>
    </row>
    <row r="59">
      <c r="A59" s="107" t="s">
        <v>261</v>
      </c>
      <c r="B59" s="107" t="s">
        <v>354</v>
      </c>
      <c r="C59" s="107" t="s">
        <v>355</v>
      </c>
      <c r="D59" s="107" t="s">
        <v>356</v>
      </c>
      <c r="E59" s="107" t="s">
        <v>211</v>
      </c>
    </row>
    <row r="60">
      <c r="A60" s="108">
        <v>1.0</v>
      </c>
      <c r="B60" s="108">
        <f t="shared" ref="B60:B68" si="26">C47/H47</f>
        <v>0.00465477114</v>
      </c>
      <c r="C60" s="108">
        <f t="shared" ref="C60:C68" si="27">E47/H47</f>
        <v>0.1823118697</v>
      </c>
      <c r="D60" s="108">
        <f t="shared" ref="D60:D68" si="28">F47/H47</f>
        <v>0.7339022498</v>
      </c>
      <c r="E60" s="108">
        <f t="shared" ref="E60:E68" si="29">G47/H47</f>
        <v>0.08378588053</v>
      </c>
    </row>
    <row r="61">
      <c r="A61" s="108">
        <v>3.0</v>
      </c>
      <c r="B61" s="108">
        <f t="shared" si="26"/>
        <v>0.003978779841</v>
      </c>
      <c r="C61" s="108">
        <f t="shared" si="27"/>
        <v>0.5</v>
      </c>
      <c r="D61" s="108">
        <f t="shared" si="28"/>
        <v>0.4283819629</v>
      </c>
      <c r="E61" s="108">
        <f t="shared" si="29"/>
        <v>0.07161803714</v>
      </c>
    </row>
    <row r="62">
      <c r="A62" s="108">
        <v>6.0</v>
      </c>
      <c r="B62" s="108">
        <f t="shared" si="26"/>
        <v>0.003126628452</v>
      </c>
      <c r="C62" s="108">
        <f t="shared" si="27"/>
        <v>0.8832725378</v>
      </c>
      <c r="D62" s="108">
        <f t="shared" si="28"/>
        <v>0.06044815008</v>
      </c>
      <c r="E62" s="108">
        <f t="shared" si="29"/>
        <v>0.05627931214</v>
      </c>
    </row>
    <row r="63">
      <c r="A63" s="108">
        <v>12.0</v>
      </c>
      <c r="B63" s="108">
        <f t="shared" si="26"/>
        <v>0.001715265866</v>
      </c>
      <c r="C63" s="108">
        <f t="shared" si="27"/>
        <v>1.075757576</v>
      </c>
      <c r="D63" s="108">
        <f t="shared" si="28"/>
        <v>-0.1072041166</v>
      </c>
      <c r="E63" s="108">
        <f t="shared" si="29"/>
        <v>0.03144654088</v>
      </c>
    </row>
    <row r="64">
      <c r="A64" s="108">
        <v>24.0</v>
      </c>
      <c r="B64" s="108">
        <f t="shared" si="26"/>
        <v>0.0007045561296</v>
      </c>
      <c r="C64" s="108">
        <f t="shared" si="27"/>
        <v>1.098403006</v>
      </c>
      <c r="D64" s="108">
        <f t="shared" si="28"/>
        <v>-0.1235321747</v>
      </c>
      <c r="E64" s="108">
        <f t="shared" si="29"/>
        <v>0.02512916862</v>
      </c>
    </row>
    <row r="65">
      <c r="A65" s="108">
        <v>48.0</v>
      </c>
      <c r="B65" s="108">
        <f t="shared" si="26"/>
        <v>0.0002758747529</v>
      </c>
      <c r="C65" s="108">
        <f t="shared" si="27"/>
        <v>1.115729459</v>
      </c>
      <c r="D65" s="108">
        <f t="shared" si="28"/>
        <v>-0.1368798565</v>
      </c>
      <c r="E65" s="108">
        <f t="shared" si="29"/>
        <v>0.02115039772</v>
      </c>
    </row>
    <row r="66">
      <c r="A66" s="108">
        <v>96.0</v>
      </c>
      <c r="B66" s="108">
        <f t="shared" si="26"/>
        <v>0.000099990001</v>
      </c>
      <c r="C66" s="108">
        <f t="shared" si="27"/>
        <v>1.037879545</v>
      </c>
      <c r="D66" s="108">
        <f t="shared" si="28"/>
        <v>-0.05344465553</v>
      </c>
      <c r="E66" s="108">
        <f t="shared" si="29"/>
        <v>0.01556511016</v>
      </c>
    </row>
    <row r="67">
      <c r="A67" s="108">
        <v>192.0</v>
      </c>
      <c r="B67" s="108">
        <f t="shared" si="26"/>
        <v>0.00003780908931</v>
      </c>
      <c r="C67" s="108">
        <f t="shared" si="27"/>
        <v>0.7473785698</v>
      </c>
      <c r="D67" s="108">
        <f t="shared" si="28"/>
        <v>0.2407745822</v>
      </c>
      <c r="E67" s="108">
        <f t="shared" si="29"/>
        <v>0.01184684798</v>
      </c>
    </row>
    <row r="68">
      <c r="A68" s="108">
        <v>384.0</v>
      </c>
      <c r="B68" s="108">
        <f t="shared" si="26"/>
        <v>0.00001099861967</v>
      </c>
      <c r="C68" s="108">
        <f t="shared" si="27"/>
        <v>0.4343739861</v>
      </c>
      <c r="D68" s="108">
        <f t="shared" si="28"/>
        <v>0.5587188808</v>
      </c>
      <c r="E68" s="108">
        <f t="shared" si="29"/>
        <v>0.006907133155</v>
      </c>
    </row>
  </sheetData>
  <mergeCells count="11">
    <mergeCell ref="A21:C21"/>
    <mergeCell ref="A33:C33"/>
    <mergeCell ref="E33:G33"/>
    <mergeCell ref="I33:K33"/>
    <mergeCell ref="D5:E5"/>
    <mergeCell ref="A18:H20"/>
    <mergeCell ref="E21:G21"/>
    <mergeCell ref="I21:K21"/>
    <mergeCell ref="M21:O21"/>
    <mergeCell ref="Q21:S21"/>
    <mergeCell ref="U21:W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9" t="s">
        <v>357</v>
      </c>
      <c r="B1" s="109" t="s">
        <v>358</v>
      </c>
      <c r="C1" s="109" t="s">
        <v>358</v>
      </c>
      <c r="D1" s="109" t="s">
        <v>358</v>
      </c>
      <c r="E1" s="109" t="s">
        <v>358</v>
      </c>
      <c r="F1" s="109" t="s">
        <v>358</v>
      </c>
      <c r="G1" s="109" t="s">
        <v>358</v>
      </c>
      <c r="H1" s="109" t="s">
        <v>358</v>
      </c>
      <c r="I1" s="109" t="s">
        <v>358</v>
      </c>
      <c r="J1" s="109" t="s">
        <v>358</v>
      </c>
      <c r="K1" s="109" t="s">
        <v>358</v>
      </c>
    </row>
    <row r="2">
      <c r="A2" s="110"/>
      <c r="B2" s="109" t="s">
        <v>319</v>
      </c>
      <c r="C2" s="109" t="s">
        <v>320</v>
      </c>
      <c r="D2" s="109" t="s">
        <v>321</v>
      </c>
      <c r="E2" s="109" t="s">
        <v>322</v>
      </c>
      <c r="F2" s="109" t="s">
        <v>323</v>
      </c>
      <c r="G2" s="109" t="s">
        <v>325</v>
      </c>
      <c r="H2" s="109" t="s">
        <v>329</v>
      </c>
      <c r="I2" s="109" t="s">
        <v>327</v>
      </c>
      <c r="J2" s="109" t="s">
        <v>328</v>
      </c>
      <c r="K2" s="109" t="s">
        <v>326</v>
      </c>
    </row>
    <row r="3">
      <c r="A3" s="111">
        <v>1.0</v>
      </c>
      <c r="B3" s="111">
        <v>0.781727</v>
      </c>
      <c r="C3" s="111">
        <v>0.621205</v>
      </c>
      <c r="D3" s="111">
        <v>0.925092</v>
      </c>
      <c r="E3" s="111">
        <v>0.731058</v>
      </c>
      <c r="F3" s="111">
        <v>0.896299</v>
      </c>
      <c r="G3" s="111">
        <v>0.613998</v>
      </c>
      <c r="H3" s="111">
        <v>0.66146</v>
      </c>
      <c r="I3" s="111">
        <v>0.911023</v>
      </c>
      <c r="J3" s="111">
        <v>0.816838</v>
      </c>
      <c r="K3" s="111">
        <v>0.7998</v>
      </c>
    </row>
    <row r="4">
      <c r="A4" s="111">
        <v>2.0</v>
      </c>
      <c r="B4" s="111">
        <v>0.795129</v>
      </c>
      <c r="C4" s="111">
        <v>0.638639</v>
      </c>
      <c r="D4" s="111">
        <v>0.92657</v>
      </c>
      <c r="E4" s="111">
        <v>0.74085</v>
      </c>
      <c r="F4" s="111">
        <v>0.897388</v>
      </c>
      <c r="G4" s="111">
        <v>0.633542</v>
      </c>
      <c r="H4" s="111">
        <v>0.677563</v>
      </c>
      <c r="I4" s="111">
        <v>0.915738</v>
      </c>
      <c r="J4" s="111">
        <v>0.823197</v>
      </c>
      <c r="K4" s="111">
        <v>0.80725</v>
      </c>
    </row>
    <row r="5">
      <c r="A5" s="111">
        <v>3.0</v>
      </c>
      <c r="B5" s="111">
        <v>0.804967</v>
      </c>
      <c r="C5" s="111">
        <v>0.653127</v>
      </c>
      <c r="D5" s="111">
        <v>0.927634</v>
      </c>
      <c r="E5" s="111">
        <v>0.749536</v>
      </c>
      <c r="F5" s="111">
        <v>0.897916</v>
      </c>
      <c r="G5" s="111">
        <v>0.649675</v>
      </c>
      <c r="H5" s="111">
        <v>0.688575</v>
      </c>
      <c r="I5" s="111">
        <v>0.918587</v>
      </c>
      <c r="J5" s="111">
        <v>0.827171</v>
      </c>
      <c r="K5" s="111">
        <v>0.813356</v>
      </c>
    </row>
    <row r="6">
      <c r="A6" s="111">
        <v>4.0</v>
      </c>
      <c r="B6" s="111">
        <v>0.814856</v>
      </c>
      <c r="C6" s="111">
        <v>0.669762</v>
      </c>
      <c r="D6" s="111">
        <v>0.928412</v>
      </c>
      <c r="E6" s="111">
        <v>0.759543</v>
      </c>
      <c r="F6" s="111">
        <v>0.898264</v>
      </c>
      <c r="G6" s="111">
        <v>0.668396</v>
      </c>
      <c r="H6" s="111">
        <v>0.698896</v>
      </c>
      <c r="I6" s="111">
        <v>0.920569</v>
      </c>
      <c r="J6" s="111">
        <v>0.832685</v>
      </c>
      <c r="K6" s="111">
        <v>0.819126</v>
      </c>
    </row>
    <row r="7">
      <c r="A7" s="111">
        <v>5.0</v>
      </c>
      <c r="B7" s="111">
        <v>0.820896</v>
      </c>
      <c r="C7" s="111">
        <v>0.680411</v>
      </c>
      <c r="D7" s="111">
        <v>0.929048</v>
      </c>
      <c r="E7" s="111">
        <v>0.767405</v>
      </c>
      <c r="F7" s="111">
        <v>0.898566</v>
      </c>
      <c r="G7" s="111">
        <v>0.679865</v>
      </c>
      <c r="H7" s="111">
        <v>0.706565</v>
      </c>
      <c r="I7" s="111">
        <v>0.922049</v>
      </c>
      <c r="J7" s="111">
        <v>0.835327</v>
      </c>
      <c r="K7" s="111">
        <v>0.824539</v>
      </c>
    </row>
    <row r="8">
      <c r="A8" s="111">
        <v>6.0</v>
      </c>
      <c r="B8" s="111">
        <v>0.825962</v>
      </c>
      <c r="C8" s="111">
        <v>0.688368</v>
      </c>
      <c r="D8" s="111">
        <v>0.929546</v>
      </c>
      <c r="E8" s="111">
        <v>0.772933</v>
      </c>
      <c r="F8" s="111">
        <v>0.898791</v>
      </c>
      <c r="G8" s="111">
        <v>0.687489</v>
      </c>
      <c r="H8" s="111">
        <v>0.712916</v>
      </c>
      <c r="I8" s="111">
        <v>0.923201</v>
      </c>
      <c r="J8" s="111">
        <v>0.83744</v>
      </c>
      <c r="K8" s="111">
        <v>0.828535</v>
      </c>
    </row>
    <row r="9">
      <c r="A9" s="111">
        <v>7.0</v>
      </c>
      <c r="B9" s="111">
        <v>0.829811</v>
      </c>
      <c r="C9" s="111">
        <v>0.698338</v>
      </c>
      <c r="D9" s="111">
        <v>0.930003</v>
      </c>
      <c r="E9" s="111">
        <v>0.777757</v>
      </c>
      <c r="F9" s="111">
        <v>0.89898</v>
      </c>
      <c r="G9" s="111">
        <v>0.693663</v>
      </c>
      <c r="H9" s="111">
        <v>0.718121</v>
      </c>
      <c r="I9" s="111">
        <v>0.924138</v>
      </c>
      <c r="J9" s="111">
        <v>0.839192</v>
      </c>
      <c r="K9" s="111">
        <v>0.833265</v>
      </c>
    </row>
    <row r="10">
      <c r="A10" s="111">
        <v>8.0</v>
      </c>
      <c r="B10" s="111">
        <v>0.834129</v>
      </c>
      <c r="C10" s="111">
        <v>0.712116</v>
      </c>
      <c r="D10" s="111">
        <v>0.930385</v>
      </c>
      <c r="E10" s="111">
        <v>0.783336</v>
      </c>
      <c r="F10" s="111">
        <v>0.899323</v>
      </c>
      <c r="G10" s="111">
        <v>0.701939</v>
      </c>
      <c r="H10" s="111">
        <v>0.723459</v>
      </c>
      <c r="I10" s="111">
        <v>0.924902</v>
      </c>
      <c r="J10" s="111">
        <v>0.841661</v>
      </c>
      <c r="K10" s="111">
        <v>0.836832</v>
      </c>
    </row>
    <row r="11">
      <c r="A11" s="111">
        <v>9.0</v>
      </c>
      <c r="B11" s="111">
        <v>0.838394</v>
      </c>
      <c r="C11" s="111">
        <v>0.722169</v>
      </c>
      <c r="D11" s="111">
        <v>0.930755</v>
      </c>
      <c r="E11" s="111">
        <v>0.787224</v>
      </c>
      <c r="F11" s="111">
        <v>0.90301</v>
      </c>
      <c r="G11" s="111">
        <v>0.707782</v>
      </c>
      <c r="H11" s="111">
        <v>0.728224</v>
      </c>
      <c r="I11" s="111">
        <v>0.925604</v>
      </c>
      <c r="J11" s="111">
        <v>0.843629</v>
      </c>
      <c r="K11" s="111">
        <v>0.840379</v>
      </c>
    </row>
    <row r="12">
      <c r="A12" s="111">
        <v>10.0</v>
      </c>
      <c r="B12" s="111">
        <v>0.842326</v>
      </c>
      <c r="C12" s="111">
        <v>0.729275</v>
      </c>
      <c r="D12" s="111">
        <v>0.93106</v>
      </c>
      <c r="E12" s="111">
        <v>0.790318</v>
      </c>
      <c r="F12" s="111">
        <v>0.903477</v>
      </c>
      <c r="G12" s="111">
        <v>0.712536</v>
      </c>
      <c r="H12" s="111">
        <v>0.732779</v>
      </c>
      <c r="I12" s="111">
        <v>0.926162</v>
      </c>
      <c r="J12" s="111">
        <v>0.84532</v>
      </c>
      <c r="K12" s="111">
        <v>0.842998</v>
      </c>
    </row>
    <row r="13">
      <c r="A13" s="111">
        <v>11.0</v>
      </c>
      <c r="B13" s="111">
        <v>0.845847</v>
      </c>
      <c r="C13" s="111">
        <v>0.734838</v>
      </c>
      <c r="D13" s="111">
        <v>0.931343</v>
      </c>
      <c r="E13" s="111">
        <v>0.792981</v>
      </c>
      <c r="F13" s="111">
        <v>0.90368</v>
      </c>
      <c r="G13" s="111">
        <v>0.716474</v>
      </c>
      <c r="H13" s="111">
        <v>0.737498</v>
      </c>
      <c r="I13" s="111">
        <v>0.926653</v>
      </c>
      <c r="J13" s="111">
        <v>0.846925</v>
      </c>
      <c r="K13" s="111">
        <v>0.845016</v>
      </c>
    </row>
    <row r="14">
      <c r="A14" s="111">
        <v>12.0</v>
      </c>
      <c r="B14" s="111">
        <v>0.849466</v>
      </c>
      <c r="C14" s="111">
        <v>0.740218</v>
      </c>
      <c r="D14" s="111">
        <v>0.931599</v>
      </c>
      <c r="E14" s="111">
        <v>0.795767</v>
      </c>
      <c r="F14" s="111">
        <v>0.903832</v>
      </c>
      <c r="G14" s="111">
        <v>0.72094</v>
      </c>
      <c r="H14" s="111">
        <v>0.742307</v>
      </c>
      <c r="I14" s="111">
        <v>0.927076</v>
      </c>
      <c r="J14" s="111">
        <v>0.848625</v>
      </c>
      <c r="K14" s="111">
        <v>0.84693</v>
      </c>
    </row>
    <row r="15">
      <c r="A15" s="111">
        <v>13.0</v>
      </c>
      <c r="B15" s="111">
        <v>0.852227</v>
      </c>
      <c r="C15" s="111">
        <v>0.744811</v>
      </c>
      <c r="D15" s="111">
        <v>0.93185</v>
      </c>
      <c r="E15" s="111">
        <v>0.798855</v>
      </c>
      <c r="F15" s="111">
        <v>0.903986</v>
      </c>
      <c r="G15" s="111">
        <v>0.726879</v>
      </c>
      <c r="H15" s="111">
        <v>0.746255</v>
      </c>
      <c r="I15" s="111">
        <v>0.927475</v>
      </c>
      <c r="J15" s="111">
        <v>0.850376</v>
      </c>
      <c r="K15" s="111">
        <v>0.848601</v>
      </c>
    </row>
    <row r="16">
      <c r="A16" s="111">
        <v>14.0</v>
      </c>
      <c r="B16" s="111">
        <v>0.854512</v>
      </c>
      <c r="C16" s="111">
        <v>0.747987</v>
      </c>
      <c r="D16" s="111">
        <v>0.932074</v>
      </c>
      <c r="E16" s="111">
        <v>0.802359</v>
      </c>
      <c r="F16" s="111">
        <v>0.904111</v>
      </c>
      <c r="G16" s="111">
        <v>0.736162</v>
      </c>
      <c r="H16" s="111">
        <v>0.749581</v>
      </c>
      <c r="I16" s="111">
        <v>0.92782</v>
      </c>
      <c r="J16" s="111">
        <v>0.851964</v>
      </c>
      <c r="K16" s="111">
        <v>0.850064</v>
      </c>
    </row>
    <row r="17">
      <c r="A17" s="111">
        <v>15.0</v>
      </c>
      <c r="B17" s="111">
        <v>0.856119</v>
      </c>
      <c r="C17" s="111">
        <v>0.7509</v>
      </c>
      <c r="D17" s="111">
        <v>0.932302</v>
      </c>
      <c r="E17" s="111">
        <v>0.806082</v>
      </c>
      <c r="F17" s="111">
        <v>0.904235</v>
      </c>
      <c r="G17" s="111">
        <v>0.74392</v>
      </c>
      <c r="H17" s="111">
        <v>0.752304</v>
      </c>
      <c r="I17" s="111">
        <v>0.928145</v>
      </c>
      <c r="J17" s="111">
        <v>0.853312</v>
      </c>
      <c r="K17" s="111">
        <v>0.851304</v>
      </c>
    </row>
    <row r="18">
      <c r="A18" s="111">
        <v>16.0</v>
      </c>
      <c r="B18" s="111">
        <v>0.857701</v>
      </c>
      <c r="C18" s="111">
        <v>0.754127</v>
      </c>
      <c r="D18" s="111">
        <v>0.932527</v>
      </c>
      <c r="E18" s="111">
        <v>0.810061</v>
      </c>
      <c r="F18" s="111">
        <v>0.904563</v>
      </c>
      <c r="G18" s="111">
        <v>0.750261</v>
      </c>
      <c r="H18" s="111">
        <v>0.754776</v>
      </c>
      <c r="I18" s="111">
        <v>0.928453</v>
      </c>
      <c r="J18" s="111">
        <v>0.854683</v>
      </c>
      <c r="K18" s="111">
        <v>0.852373</v>
      </c>
    </row>
    <row r="19">
      <c r="A19" s="111">
        <v>17.0</v>
      </c>
      <c r="B19" s="111">
        <v>0.861585</v>
      </c>
      <c r="C19" s="111">
        <v>0.757903</v>
      </c>
      <c r="D19" s="111">
        <v>0.938683</v>
      </c>
      <c r="E19" s="111">
        <v>0.815667</v>
      </c>
      <c r="F19" s="111">
        <v>0.908545</v>
      </c>
      <c r="G19" s="111">
        <v>0.755998</v>
      </c>
      <c r="H19" s="111">
        <v>0.758625</v>
      </c>
      <c r="I19" s="111">
        <v>0.935118</v>
      </c>
      <c r="J19" s="111">
        <v>0.857696</v>
      </c>
      <c r="K19" s="111">
        <v>0.855641</v>
      </c>
    </row>
    <row r="20">
      <c r="A20" s="111">
        <v>18.0</v>
      </c>
      <c r="B20" s="111">
        <v>0.862926</v>
      </c>
      <c r="C20" s="111">
        <v>0.761562</v>
      </c>
      <c r="D20" s="111">
        <v>0.938943</v>
      </c>
      <c r="E20" s="111">
        <v>0.819197</v>
      </c>
      <c r="F20" s="111">
        <v>0.909053</v>
      </c>
      <c r="G20" s="111">
        <v>0.760913</v>
      </c>
      <c r="H20" s="111">
        <v>0.76092</v>
      </c>
      <c r="I20" s="111">
        <v>0.935543</v>
      </c>
      <c r="J20" s="111">
        <v>0.858939</v>
      </c>
      <c r="K20" s="111">
        <v>0.856722</v>
      </c>
    </row>
    <row r="21">
      <c r="A21" s="111">
        <v>19.0</v>
      </c>
      <c r="B21" s="111">
        <v>0.864028</v>
      </c>
      <c r="C21" s="111">
        <v>0.765121</v>
      </c>
      <c r="D21" s="111">
        <v>0.939151</v>
      </c>
      <c r="E21" s="111">
        <v>0.822235</v>
      </c>
      <c r="F21" s="111">
        <v>0.909259</v>
      </c>
      <c r="G21" s="111">
        <v>0.764812</v>
      </c>
      <c r="H21" s="111">
        <v>0.763032</v>
      </c>
      <c r="I21" s="111">
        <v>0.935849</v>
      </c>
      <c r="J21" s="111">
        <v>0.860106</v>
      </c>
      <c r="K21" s="111">
        <v>0.857755</v>
      </c>
    </row>
    <row r="22">
      <c r="A22" s="111">
        <v>20.0</v>
      </c>
      <c r="B22" s="111">
        <v>0.865019</v>
      </c>
      <c r="C22" s="111">
        <v>0.768033</v>
      </c>
      <c r="D22" s="111">
        <v>0.939327</v>
      </c>
      <c r="E22" s="111">
        <v>0.82508</v>
      </c>
      <c r="F22" s="111">
        <v>0.909399</v>
      </c>
      <c r="G22" s="111">
        <v>0.767769</v>
      </c>
      <c r="H22" s="111">
        <v>0.764968</v>
      </c>
      <c r="I22" s="111">
        <v>0.936097</v>
      </c>
      <c r="J22" s="111">
        <v>0.861248</v>
      </c>
      <c r="K22" s="111">
        <v>0.858706</v>
      </c>
    </row>
    <row r="23">
      <c r="A23" s="111">
        <v>21.0</v>
      </c>
      <c r="B23" s="111">
        <v>0.866054</v>
      </c>
      <c r="C23" s="111">
        <v>0.770785</v>
      </c>
      <c r="D23" s="111">
        <v>0.939495</v>
      </c>
      <c r="E23" s="111">
        <v>0.827507</v>
      </c>
      <c r="F23" s="111">
        <v>0.909542</v>
      </c>
      <c r="G23" s="111">
        <v>0.77108</v>
      </c>
      <c r="H23" s="111">
        <v>0.766763</v>
      </c>
      <c r="I23" s="111">
        <v>0.936329</v>
      </c>
      <c r="J23" s="111">
        <v>0.862358</v>
      </c>
      <c r="K23" s="111">
        <v>0.859593</v>
      </c>
    </row>
    <row r="24">
      <c r="A24" s="111">
        <v>22.0</v>
      </c>
      <c r="B24" s="111">
        <v>0.867195</v>
      </c>
      <c r="C24" s="111">
        <v>0.773756</v>
      </c>
      <c r="D24" s="111">
        <v>0.939644</v>
      </c>
      <c r="E24" s="111">
        <v>0.829588</v>
      </c>
      <c r="F24" s="111">
        <v>0.909654</v>
      </c>
      <c r="G24" s="111">
        <v>0.774083</v>
      </c>
      <c r="H24" s="111">
        <v>0.768512</v>
      </c>
      <c r="I24" s="111">
        <v>0.936547</v>
      </c>
      <c r="J24" s="111">
        <v>0.863398</v>
      </c>
      <c r="K24" s="111">
        <v>0.860451</v>
      </c>
    </row>
    <row r="25">
      <c r="A25" s="111">
        <v>23.0</v>
      </c>
      <c r="B25" s="111">
        <v>0.868435</v>
      </c>
      <c r="C25" s="111">
        <v>0.776777</v>
      </c>
      <c r="D25" s="111">
        <v>0.939786</v>
      </c>
      <c r="E25" s="111">
        <v>0.831433</v>
      </c>
      <c r="F25" s="111">
        <v>0.90977</v>
      </c>
      <c r="G25" s="111">
        <v>0.77698</v>
      </c>
      <c r="H25" s="111">
        <v>0.770151</v>
      </c>
      <c r="I25" s="111">
        <v>0.936741</v>
      </c>
      <c r="J25" s="111">
        <v>0.86438</v>
      </c>
      <c r="K25" s="111">
        <v>0.861272</v>
      </c>
    </row>
    <row r="26">
      <c r="A26" s="111">
        <v>24.0</v>
      </c>
      <c r="B26" s="111">
        <v>0.869452</v>
      </c>
      <c r="C26" s="111">
        <v>0.779633</v>
      </c>
      <c r="D26" s="111">
        <v>0.939921</v>
      </c>
      <c r="E26" s="111">
        <v>0.833069</v>
      </c>
      <c r="F26" s="111">
        <v>0.910106</v>
      </c>
      <c r="G26" s="111">
        <v>0.779809</v>
      </c>
      <c r="H26" s="111">
        <v>0.77168</v>
      </c>
      <c r="I26" s="111">
        <v>0.936921</v>
      </c>
      <c r="J26" s="111">
        <v>0.86531</v>
      </c>
      <c r="K26" s="111">
        <v>0.862023</v>
      </c>
    </row>
    <row r="27">
      <c r="A27" s="111">
        <v>25.0</v>
      </c>
      <c r="B27" s="111">
        <v>0.870549</v>
      </c>
      <c r="C27" s="111">
        <v>0.782429</v>
      </c>
      <c r="D27" s="111">
        <v>0.940065</v>
      </c>
      <c r="E27" s="111">
        <v>0.834616</v>
      </c>
      <c r="F27" s="111">
        <v>0.912552</v>
      </c>
      <c r="G27" s="111">
        <v>0.782476</v>
      </c>
      <c r="H27" s="111">
        <v>0.773287</v>
      </c>
      <c r="I27" s="111">
        <v>0.937107</v>
      </c>
      <c r="J27" s="111">
        <v>0.866278</v>
      </c>
      <c r="K27" s="111">
        <v>0.862865</v>
      </c>
    </row>
    <row r="28">
      <c r="A28" s="111">
        <v>26.0</v>
      </c>
      <c r="B28" s="111">
        <v>0.871353</v>
      </c>
      <c r="C28" s="111">
        <v>0.78472</v>
      </c>
      <c r="D28" s="111">
        <v>0.94019</v>
      </c>
      <c r="E28" s="111">
        <v>0.835875</v>
      </c>
      <c r="F28" s="111">
        <v>0.912956</v>
      </c>
      <c r="G28" s="111">
        <v>0.784926</v>
      </c>
      <c r="H28" s="111">
        <v>0.774541</v>
      </c>
      <c r="I28" s="111">
        <v>0.937271</v>
      </c>
      <c r="J28" s="111">
        <v>0.867133</v>
      </c>
      <c r="K28" s="111">
        <v>0.863617</v>
      </c>
    </row>
    <row r="29">
      <c r="A29" s="111">
        <v>27.0</v>
      </c>
      <c r="B29" s="111">
        <v>0.872169</v>
      </c>
      <c r="C29" s="111">
        <v>0.786756</v>
      </c>
      <c r="D29" s="111">
        <v>0.940309</v>
      </c>
      <c r="E29" s="111">
        <v>0.836944</v>
      </c>
      <c r="F29" s="111">
        <v>0.913112</v>
      </c>
      <c r="G29" s="111">
        <v>0.787134</v>
      </c>
      <c r="H29" s="111">
        <v>0.775683</v>
      </c>
      <c r="I29" s="111">
        <v>0.937424</v>
      </c>
      <c r="J29" s="111">
        <v>0.867955</v>
      </c>
      <c r="K29" s="111">
        <v>0.864379</v>
      </c>
    </row>
    <row r="30">
      <c r="A30" s="111">
        <v>28.0</v>
      </c>
      <c r="B30" s="111">
        <v>0.872938</v>
      </c>
      <c r="C30" s="111">
        <v>0.789071</v>
      </c>
      <c r="D30" s="111">
        <v>0.94042</v>
      </c>
      <c r="E30" s="111">
        <v>0.837885</v>
      </c>
      <c r="F30" s="111">
        <v>0.913217</v>
      </c>
      <c r="G30" s="111">
        <v>0.789052</v>
      </c>
      <c r="H30" s="111">
        <v>0.776731</v>
      </c>
      <c r="I30" s="111">
        <v>0.937567</v>
      </c>
      <c r="J30" s="111">
        <v>0.868737</v>
      </c>
      <c r="K30" s="111">
        <v>0.865074</v>
      </c>
    </row>
    <row r="31">
      <c r="A31" s="111">
        <v>29.0</v>
      </c>
      <c r="B31" s="111">
        <v>0.873667</v>
      </c>
      <c r="C31" s="111">
        <v>0.791407</v>
      </c>
      <c r="D31" s="111">
        <v>0.94053</v>
      </c>
      <c r="E31" s="111">
        <v>0.838726</v>
      </c>
      <c r="F31" s="111">
        <v>0.913327</v>
      </c>
      <c r="G31" s="111">
        <v>0.791213</v>
      </c>
      <c r="H31" s="111">
        <v>0.777699</v>
      </c>
      <c r="I31" s="111">
        <v>0.937706</v>
      </c>
      <c r="J31" s="111">
        <v>0.86953</v>
      </c>
      <c r="K31" s="111">
        <v>0.865788</v>
      </c>
    </row>
    <row r="32">
      <c r="A32" s="111">
        <v>30.0</v>
      </c>
      <c r="B32" s="111">
        <v>0.87438</v>
      </c>
      <c r="C32" s="111">
        <v>0.793558</v>
      </c>
      <c r="D32" s="111">
        <v>0.940633</v>
      </c>
      <c r="E32" s="111">
        <v>0.83949</v>
      </c>
      <c r="F32" s="111">
        <v>0.913415</v>
      </c>
      <c r="G32" s="111">
        <v>0.792934</v>
      </c>
      <c r="H32" s="111">
        <v>0.778592</v>
      </c>
      <c r="I32" s="111">
        <v>0.937835</v>
      </c>
      <c r="J32" s="111">
        <v>0.8703</v>
      </c>
      <c r="K32" s="111">
        <v>0.8664</v>
      </c>
    </row>
    <row r="33">
      <c r="A33" s="111">
        <v>31.0</v>
      </c>
      <c r="B33" s="111">
        <v>0.875144</v>
      </c>
      <c r="C33" s="111">
        <v>0.795353</v>
      </c>
      <c r="D33" s="111">
        <v>0.940763</v>
      </c>
      <c r="E33" s="111">
        <v>0.840194</v>
      </c>
      <c r="F33" s="111">
        <v>0.913514</v>
      </c>
      <c r="G33" s="111">
        <v>0.794391</v>
      </c>
      <c r="H33" s="111">
        <v>0.779478</v>
      </c>
      <c r="I33" s="111">
        <v>0.937969</v>
      </c>
      <c r="J33" s="111">
        <v>0.871049</v>
      </c>
      <c r="K33" s="111">
        <v>0.867269</v>
      </c>
    </row>
    <row r="34">
      <c r="A34" s="111">
        <v>32.0</v>
      </c>
      <c r="B34" s="111">
        <v>0.875942</v>
      </c>
      <c r="C34" s="111">
        <v>0.797032</v>
      </c>
      <c r="D34" s="111">
        <v>0.940863</v>
      </c>
      <c r="E34" s="111">
        <v>0.84094</v>
      </c>
      <c r="F34" s="111">
        <v>0.913824</v>
      </c>
      <c r="G34" s="111">
        <v>0.795535</v>
      </c>
      <c r="H34" s="111">
        <v>0.780444</v>
      </c>
      <c r="I34" s="111">
        <v>0.938095</v>
      </c>
      <c r="J34" s="111">
        <v>0.871796</v>
      </c>
      <c r="K34" s="111">
        <v>0.867773</v>
      </c>
    </row>
    <row r="35">
      <c r="A35" s="111">
        <v>33.0</v>
      </c>
      <c r="B35" s="111">
        <v>0.878109</v>
      </c>
      <c r="C35" s="111">
        <v>0.798859</v>
      </c>
      <c r="D35" s="111">
        <v>0.944881</v>
      </c>
      <c r="E35" s="111">
        <v>0.842347</v>
      </c>
      <c r="F35" s="111">
        <v>0.916621</v>
      </c>
      <c r="G35" s="111">
        <v>0.796877</v>
      </c>
      <c r="H35" s="111">
        <v>0.782212</v>
      </c>
      <c r="I35" s="111">
        <v>0.942026</v>
      </c>
      <c r="J35" s="111">
        <v>0.873477</v>
      </c>
      <c r="K35" s="111">
        <v>0.870463</v>
      </c>
    </row>
    <row r="36">
      <c r="A36" s="111">
        <v>34.0</v>
      </c>
      <c r="B36" s="111">
        <v>0.878778</v>
      </c>
      <c r="C36" s="111">
        <v>0.800478</v>
      </c>
      <c r="D36" s="111">
        <v>0.945006</v>
      </c>
      <c r="E36" s="111">
        <v>0.842991</v>
      </c>
      <c r="F36" s="111">
        <v>0.917051</v>
      </c>
      <c r="G36" s="111">
        <v>0.798148</v>
      </c>
      <c r="H36" s="111">
        <v>0.783086</v>
      </c>
      <c r="I36" s="111">
        <v>0.942232</v>
      </c>
      <c r="J36" s="111">
        <v>0.87424</v>
      </c>
      <c r="K36" s="111">
        <v>0.870919</v>
      </c>
    </row>
    <row r="37">
      <c r="A37" s="111">
        <v>35.0</v>
      </c>
      <c r="B37" s="111">
        <v>0.879337</v>
      </c>
      <c r="C37" s="111">
        <v>0.802061</v>
      </c>
      <c r="D37" s="111">
        <v>0.945104</v>
      </c>
      <c r="E37" s="111">
        <v>0.843644</v>
      </c>
      <c r="F37" s="111">
        <v>0.917216</v>
      </c>
      <c r="G37" s="111">
        <v>0.799298</v>
      </c>
      <c r="H37" s="111">
        <v>0.783901</v>
      </c>
      <c r="I37" s="111">
        <v>0.942376</v>
      </c>
      <c r="J37" s="111">
        <v>0.874993</v>
      </c>
      <c r="K37" s="111">
        <v>0.871654</v>
      </c>
    </row>
    <row r="38">
      <c r="A38" s="111">
        <v>36.0</v>
      </c>
      <c r="B38" s="111">
        <v>0.879796</v>
      </c>
      <c r="C38" s="111">
        <v>0.803415</v>
      </c>
      <c r="D38" s="111">
        <v>0.945189</v>
      </c>
      <c r="E38" s="111">
        <v>0.844292</v>
      </c>
      <c r="F38" s="111">
        <v>0.917321</v>
      </c>
      <c r="G38" s="111">
        <v>0.80024</v>
      </c>
      <c r="H38" s="111">
        <v>0.78464</v>
      </c>
      <c r="I38" s="111">
        <v>0.9425</v>
      </c>
      <c r="J38" s="111">
        <v>0.875692</v>
      </c>
      <c r="K38" s="111">
        <v>0.872057</v>
      </c>
    </row>
    <row r="39">
      <c r="A39" s="111">
        <v>37.0</v>
      </c>
      <c r="B39" s="111">
        <v>0.880238</v>
      </c>
      <c r="C39" s="111">
        <v>0.804648</v>
      </c>
      <c r="D39" s="111">
        <v>0.945273</v>
      </c>
      <c r="E39" s="111">
        <v>0.845013</v>
      </c>
      <c r="F39" s="111">
        <v>0.91743</v>
      </c>
      <c r="G39" s="111">
        <v>0.801093</v>
      </c>
      <c r="H39" s="111">
        <v>0.785339</v>
      </c>
      <c r="I39" s="111">
        <v>0.942618</v>
      </c>
      <c r="J39" s="111">
        <v>0.876386</v>
      </c>
      <c r="K39" s="111">
        <v>0.872628</v>
      </c>
    </row>
    <row r="40">
      <c r="A40" s="111">
        <v>38.0</v>
      </c>
      <c r="B40" s="111">
        <v>0.880655</v>
      </c>
      <c r="C40" s="111">
        <v>0.805839</v>
      </c>
      <c r="D40" s="111">
        <v>0.945349</v>
      </c>
      <c r="E40" s="111">
        <v>0.845728</v>
      </c>
      <c r="F40" s="111">
        <v>0.917516</v>
      </c>
      <c r="G40" s="111">
        <v>0.801817</v>
      </c>
      <c r="H40" s="111">
        <v>0.785979</v>
      </c>
      <c r="I40" s="111">
        <v>0.94273</v>
      </c>
      <c r="J40" s="111">
        <v>0.877064</v>
      </c>
      <c r="K40" s="111">
        <v>0.872992</v>
      </c>
    </row>
    <row r="41">
      <c r="A41" s="111">
        <v>39.0</v>
      </c>
      <c r="B41" s="111">
        <v>0.881058</v>
      </c>
      <c r="C41" s="111">
        <v>0.807101</v>
      </c>
      <c r="D41" s="111">
        <v>0.945422</v>
      </c>
      <c r="E41" s="111">
        <v>0.846508</v>
      </c>
      <c r="F41" s="111">
        <v>0.917617</v>
      </c>
      <c r="G41" s="111">
        <v>0.80244</v>
      </c>
      <c r="H41" s="111">
        <v>0.786576</v>
      </c>
      <c r="I41" s="111">
        <v>0.942828</v>
      </c>
      <c r="J41" s="111">
        <v>0.877718</v>
      </c>
      <c r="K41" s="111">
        <v>0.8734</v>
      </c>
    </row>
    <row r="42">
      <c r="A42" s="111">
        <v>40.0</v>
      </c>
      <c r="B42" s="111">
        <v>0.881456</v>
      </c>
      <c r="C42" s="111">
        <v>0.80838</v>
      </c>
      <c r="D42" s="111">
        <v>0.945492</v>
      </c>
      <c r="E42" s="111">
        <v>0.847284</v>
      </c>
      <c r="F42" s="111">
        <v>0.91792</v>
      </c>
      <c r="G42" s="111">
        <v>0.803137</v>
      </c>
      <c r="H42" s="111">
        <v>0.787173</v>
      </c>
      <c r="I42" s="111">
        <v>0.942922</v>
      </c>
      <c r="J42" s="111">
        <v>0.878361</v>
      </c>
      <c r="K42" s="111">
        <v>0.873756</v>
      </c>
    </row>
    <row r="43">
      <c r="A43" s="111">
        <v>41.0</v>
      </c>
      <c r="B43" s="111">
        <v>0.881938</v>
      </c>
      <c r="C43" s="111">
        <v>0.809715</v>
      </c>
      <c r="D43" s="111">
        <v>0.945565</v>
      </c>
      <c r="E43" s="111">
        <v>0.848002</v>
      </c>
      <c r="F43" s="111">
        <v>0.919741</v>
      </c>
      <c r="G43" s="111">
        <v>0.804221</v>
      </c>
      <c r="H43" s="111">
        <v>0.787877</v>
      </c>
      <c r="I43" s="111">
        <v>0.943019</v>
      </c>
      <c r="J43" s="111">
        <v>0.879011</v>
      </c>
      <c r="K43" s="111">
        <v>0.874134</v>
      </c>
    </row>
    <row r="44">
      <c r="A44" s="111">
        <v>42.0</v>
      </c>
      <c r="B44" s="111">
        <v>0.882376</v>
      </c>
      <c r="C44" s="111">
        <v>0.811115</v>
      </c>
      <c r="D44" s="111">
        <v>0.945629</v>
      </c>
      <c r="E44" s="111">
        <v>0.848611</v>
      </c>
      <c r="F44" s="111">
        <v>0.920103</v>
      </c>
      <c r="G44" s="111">
        <v>0.805202</v>
      </c>
      <c r="H44" s="111">
        <v>0.78844</v>
      </c>
      <c r="I44" s="111">
        <v>0.943104</v>
      </c>
      <c r="J44" s="111">
        <v>0.879609</v>
      </c>
      <c r="K44" s="111">
        <v>0.874442</v>
      </c>
    </row>
    <row r="45">
      <c r="A45" s="111">
        <v>43.0</v>
      </c>
      <c r="B45" s="111">
        <v>0.882856</v>
      </c>
      <c r="C45" s="111">
        <v>0.81246</v>
      </c>
      <c r="D45" s="111">
        <v>0.945691</v>
      </c>
      <c r="E45" s="111">
        <v>0.849161</v>
      </c>
      <c r="F45" s="111">
        <v>0.92024</v>
      </c>
      <c r="G45" s="111">
        <v>0.806025</v>
      </c>
      <c r="H45" s="111">
        <v>0.788957</v>
      </c>
      <c r="I45" s="111">
        <v>0.943191</v>
      </c>
      <c r="J45" s="111">
        <v>0.880181</v>
      </c>
      <c r="K45" s="111">
        <v>0.874743</v>
      </c>
    </row>
    <row r="46">
      <c r="A46" s="111">
        <v>44.0</v>
      </c>
      <c r="B46" s="111">
        <v>0.883332</v>
      </c>
      <c r="C46" s="111">
        <v>0.813904</v>
      </c>
      <c r="D46" s="111">
        <v>0.945751</v>
      </c>
      <c r="E46" s="111">
        <v>0.849642</v>
      </c>
      <c r="F46" s="111">
        <v>0.920326</v>
      </c>
      <c r="G46" s="111">
        <v>0.806708</v>
      </c>
      <c r="H46" s="111">
        <v>0.789482</v>
      </c>
      <c r="I46" s="111">
        <v>0.943269</v>
      </c>
      <c r="J46" s="111">
        <v>0.880758</v>
      </c>
      <c r="K46" s="111">
        <v>0.875017</v>
      </c>
    </row>
    <row r="47">
      <c r="A47" s="111">
        <v>45.0</v>
      </c>
      <c r="B47" s="111">
        <v>0.883809</v>
      </c>
      <c r="C47" s="111">
        <v>0.815409</v>
      </c>
      <c r="D47" s="111">
        <v>0.945812</v>
      </c>
      <c r="E47" s="111">
        <v>0.850115</v>
      </c>
      <c r="F47" s="111">
        <v>0.920416</v>
      </c>
      <c r="G47" s="111">
        <v>0.807388</v>
      </c>
      <c r="H47" s="111">
        <v>0.789984</v>
      </c>
      <c r="I47" s="111">
        <v>0.943345</v>
      </c>
      <c r="J47" s="111">
        <v>0.881326</v>
      </c>
      <c r="K47" s="111">
        <v>0.875285</v>
      </c>
    </row>
    <row r="48">
      <c r="A48" s="111">
        <v>46.0</v>
      </c>
      <c r="B48" s="111">
        <v>0.884227</v>
      </c>
      <c r="C48" s="111">
        <v>0.816754</v>
      </c>
      <c r="D48" s="111">
        <v>0.945879</v>
      </c>
      <c r="E48" s="111">
        <v>0.850547</v>
      </c>
      <c r="F48" s="111">
        <v>0.92049</v>
      </c>
      <c r="G48" s="111">
        <v>0.808184</v>
      </c>
      <c r="H48" s="111">
        <v>0.790491</v>
      </c>
      <c r="I48" s="111">
        <v>0.943423</v>
      </c>
      <c r="J48" s="111">
        <v>0.881869</v>
      </c>
      <c r="K48" s="111">
        <v>0.875538</v>
      </c>
    </row>
    <row r="49">
      <c r="A49" s="111">
        <v>47.0</v>
      </c>
      <c r="B49" s="111">
        <v>0.884613</v>
      </c>
      <c r="C49" s="111">
        <v>0.818285</v>
      </c>
      <c r="D49" s="111">
        <v>0.945942</v>
      </c>
      <c r="E49" s="111">
        <v>0.850935</v>
      </c>
      <c r="F49" s="111">
        <v>0.920582</v>
      </c>
      <c r="G49" s="111">
        <v>0.808933</v>
      </c>
      <c r="H49" s="111">
        <v>0.790992</v>
      </c>
      <c r="I49" s="111">
        <v>0.943496</v>
      </c>
      <c r="J49" s="111">
        <v>0.882407</v>
      </c>
      <c r="K49" s="111">
        <v>0.875777</v>
      </c>
    </row>
    <row r="50">
      <c r="A50" s="111">
        <v>48.0</v>
      </c>
      <c r="B50" s="111">
        <v>0.884984</v>
      </c>
      <c r="C50" s="111">
        <v>0.819784</v>
      </c>
      <c r="D50" s="111">
        <v>0.946</v>
      </c>
      <c r="E50" s="111">
        <v>0.851315</v>
      </c>
      <c r="F50" s="111">
        <v>0.920861</v>
      </c>
      <c r="G50" s="111">
        <v>0.809566</v>
      </c>
      <c r="H50" s="111">
        <v>0.791522</v>
      </c>
      <c r="I50" s="111">
        <v>0.943568</v>
      </c>
      <c r="J50" s="111">
        <v>0.882924</v>
      </c>
      <c r="K50" s="111">
        <v>0.876017</v>
      </c>
    </row>
    <row r="51">
      <c r="A51" s="111">
        <v>49.0</v>
      </c>
      <c r="B51" s="111">
        <v>0.885995</v>
      </c>
      <c r="C51" s="111">
        <v>0.821661</v>
      </c>
      <c r="D51" s="111">
        <v>0.94888</v>
      </c>
      <c r="E51" s="111">
        <v>0.852005</v>
      </c>
      <c r="F51" s="111">
        <v>0.923035</v>
      </c>
      <c r="G51" s="111">
        <v>0.810233</v>
      </c>
      <c r="H51" s="111">
        <v>0.792539</v>
      </c>
      <c r="I51" s="111">
        <v>0.946108</v>
      </c>
      <c r="J51" s="111">
        <v>0.884025</v>
      </c>
      <c r="K51" s="111">
        <v>0.87774</v>
      </c>
    </row>
    <row r="52">
      <c r="A52" s="111">
        <v>50.0</v>
      </c>
      <c r="B52" s="111">
        <v>0.886347</v>
      </c>
      <c r="C52" s="111">
        <v>0.823715</v>
      </c>
      <c r="D52" s="111">
        <v>0.948956</v>
      </c>
      <c r="E52" s="111">
        <v>0.852352</v>
      </c>
      <c r="F52" s="111">
        <v>0.923423</v>
      </c>
      <c r="G52" s="111">
        <v>0.810749</v>
      </c>
      <c r="H52" s="111">
        <v>0.793059</v>
      </c>
      <c r="I52" s="111">
        <v>0.946239</v>
      </c>
      <c r="J52" s="111">
        <v>0.884543</v>
      </c>
      <c r="K52" s="111">
        <v>0.877981</v>
      </c>
    </row>
    <row r="53">
      <c r="A53" s="111">
        <v>51.0</v>
      </c>
      <c r="B53" s="111">
        <v>0.886645</v>
      </c>
      <c r="C53" s="111">
        <v>0.825928</v>
      </c>
      <c r="D53" s="111">
        <v>0.949013</v>
      </c>
      <c r="E53" s="111">
        <v>0.852712</v>
      </c>
      <c r="F53" s="111">
        <v>0.923573</v>
      </c>
      <c r="G53" s="111">
        <v>0.811213</v>
      </c>
      <c r="H53" s="111">
        <v>0.79357</v>
      </c>
      <c r="I53" s="111">
        <v>0.94633</v>
      </c>
      <c r="J53" s="111">
        <v>0.885052</v>
      </c>
      <c r="K53" s="111">
        <v>0.878204</v>
      </c>
    </row>
    <row r="54">
      <c r="A54" s="111">
        <v>52.0</v>
      </c>
      <c r="B54" s="111">
        <v>0.886938</v>
      </c>
      <c r="C54" s="111">
        <v>0.827776</v>
      </c>
      <c r="D54" s="111">
        <v>0.949063</v>
      </c>
      <c r="E54" s="111">
        <v>0.853109</v>
      </c>
      <c r="F54" s="111">
        <v>0.923666</v>
      </c>
      <c r="G54" s="111">
        <v>0.811601</v>
      </c>
      <c r="H54" s="111">
        <v>0.794041</v>
      </c>
      <c r="I54" s="111">
        <v>0.946403</v>
      </c>
      <c r="J54" s="111">
        <v>0.885547</v>
      </c>
      <c r="K54" s="111">
        <v>0.878419</v>
      </c>
    </row>
    <row r="55">
      <c r="A55" s="111">
        <v>53.0</v>
      </c>
      <c r="B55" s="111">
        <v>0.887239</v>
      </c>
      <c r="C55" s="111">
        <v>0.829388</v>
      </c>
      <c r="D55" s="111">
        <v>0.949112</v>
      </c>
      <c r="E55" s="111">
        <v>0.853502</v>
      </c>
      <c r="F55" s="111">
        <v>0.923759</v>
      </c>
      <c r="G55" s="111">
        <v>0.811987</v>
      </c>
      <c r="H55" s="111">
        <v>0.794531</v>
      </c>
      <c r="I55" s="111">
        <v>0.94647</v>
      </c>
      <c r="J55" s="111">
        <v>0.886034</v>
      </c>
      <c r="K55" s="111">
        <v>0.878634</v>
      </c>
    </row>
    <row r="56">
      <c r="A56" s="111">
        <v>54.0</v>
      </c>
      <c r="B56" s="111">
        <v>0.887549</v>
      </c>
      <c r="C56" s="111">
        <v>0.830917</v>
      </c>
      <c r="D56" s="111">
        <v>0.949158</v>
      </c>
      <c r="E56" s="111">
        <v>0.85387</v>
      </c>
      <c r="F56" s="111">
        <v>0.923834</v>
      </c>
      <c r="G56" s="111">
        <v>0.812359</v>
      </c>
      <c r="H56" s="111">
        <v>0.795008</v>
      </c>
      <c r="I56" s="111">
        <v>0.946537</v>
      </c>
      <c r="J56" s="111">
        <v>0.886509</v>
      </c>
      <c r="K56" s="111">
        <v>0.878839</v>
      </c>
    </row>
    <row r="57">
      <c r="A57" s="111">
        <v>55.0</v>
      </c>
      <c r="B57" s="111">
        <v>0.887875</v>
      </c>
      <c r="C57" s="111">
        <v>0.832543</v>
      </c>
      <c r="D57" s="111">
        <v>0.949202</v>
      </c>
      <c r="E57" s="111">
        <v>0.854288</v>
      </c>
      <c r="F57" s="111">
        <v>0.923928</v>
      </c>
      <c r="G57" s="111">
        <v>0.81285</v>
      </c>
      <c r="H57" s="111">
        <v>0.795475</v>
      </c>
      <c r="I57" s="111">
        <v>0.946597</v>
      </c>
      <c r="J57" s="111">
        <v>0.88698</v>
      </c>
      <c r="K57" s="111">
        <v>0.879037</v>
      </c>
    </row>
    <row r="58">
      <c r="A58" s="111">
        <v>56.0</v>
      </c>
      <c r="B58" s="111">
        <v>0.888208</v>
      </c>
      <c r="C58" s="111">
        <v>0.834498</v>
      </c>
      <c r="D58" s="111">
        <v>0.949246</v>
      </c>
      <c r="E58" s="111">
        <v>0.854756</v>
      </c>
      <c r="F58" s="111">
        <v>0.924201</v>
      </c>
      <c r="G58" s="111">
        <v>0.81357</v>
      </c>
      <c r="H58" s="111">
        <v>0.795932</v>
      </c>
      <c r="I58" s="111">
        <v>0.946652</v>
      </c>
      <c r="J58" s="111">
        <v>0.887438</v>
      </c>
      <c r="K58" s="111">
        <v>0.879229</v>
      </c>
    </row>
    <row r="59">
      <c r="A59" s="111">
        <v>57.0</v>
      </c>
      <c r="B59" s="111">
        <v>0.888562</v>
      </c>
      <c r="C59" s="111">
        <v>0.83623</v>
      </c>
      <c r="D59" s="111">
        <v>0.949295</v>
      </c>
      <c r="E59" s="111">
        <v>0.855246</v>
      </c>
      <c r="F59" s="111">
        <v>0.925651</v>
      </c>
      <c r="G59" s="111">
        <v>0.814368</v>
      </c>
      <c r="H59" s="111">
        <v>0.796424</v>
      </c>
      <c r="I59" s="111">
        <v>0.946707</v>
      </c>
      <c r="J59" s="111">
        <v>0.887908</v>
      </c>
      <c r="K59" s="111">
        <v>0.879445</v>
      </c>
    </row>
    <row r="60">
      <c r="A60" s="111">
        <v>58.0</v>
      </c>
      <c r="B60" s="111">
        <v>0.888904</v>
      </c>
      <c r="C60" s="111">
        <v>0.837768</v>
      </c>
      <c r="D60" s="111">
        <v>0.949335</v>
      </c>
      <c r="E60" s="111">
        <v>0.85571</v>
      </c>
      <c r="F60" s="111">
        <v>0.925986</v>
      </c>
      <c r="G60" s="111">
        <v>0.815182</v>
      </c>
      <c r="H60" s="111">
        <v>0.796866</v>
      </c>
      <c r="I60" s="111">
        <v>0.946759</v>
      </c>
      <c r="J60" s="111">
        <v>0.888347</v>
      </c>
      <c r="K60" s="111">
        <v>0.879628</v>
      </c>
    </row>
    <row r="61">
      <c r="A61" s="111">
        <v>59.0</v>
      </c>
      <c r="B61" s="111">
        <v>0.889247</v>
      </c>
      <c r="C61" s="111">
        <v>0.83925</v>
      </c>
      <c r="D61" s="111">
        <v>0.949376</v>
      </c>
      <c r="E61" s="111">
        <v>0.856162</v>
      </c>
      <c r="F61" s="111">
        <v>0.926114</v>
      </c>
      <c r="G61" s="111">
        <v>0.815933</v>
      </c>
      <c r="H61" s="111">
        <v>0.797309</v>
      </c>
      <c r="I61" s="111">
        <v>0.946812</v>
      </c>
      <c r="J61" s="111">
        <v>0.888784</v>
      </c>
      <c r="K61" s="111">
        <v>0.87981</v>
      </c>
    </row>
    <row r="62">
      <c r="A62" s="111">
        <v>60.0</v>
      </c>
      <c r="B62" s="111">
        <v>0.889592</v>
      </c>
      <c r="C62" s="111">
        <v>0.840635</v>
      </c>
      <c r="D62" s="111">
        <v>0.949415</v>
      </c>
      <c r="E62" s="111">
        <v>0.856595</v>
      </c>
      <c r="F62" s="111">
        <v>0.926194</v>
      </c>
      <c r="G62" s="111">
        <v>0.816738</v>
      </c>
      <c r="H62" s="111">
        <v>0.79773</v>
      </c>
      <c r="I62" s="111">
        <v>0.946859</v>
      </c>
      <c r="J62" s="111">
        <v>0.889212</v>
      </c>
      <c r="K62" s="111">
        <v>0.879984</v>
      </c>
    </row>
    <row r="63">
      <c r="A63" s="111">
        <v>61.0</v>
      </c>
      <c r="B63" s="111">
        <v>0.889919</v>
      </c>
      <c r="C63" s="111">
        <v>0.841848</v>
      </c>
      <c r="D63" s="111">
        <v>0.949469</v>
      </c>
      <c r="E63" s="111">
        <v>0.85701</v>
      </c>
      <c r="F63" s="111">
        <v>0.926276</v>
      </c>
      <c r="G63" s="111">
        <v>0.817548</v>
      </c>
      <c r="H63" s="111">
        <v>0.798158</v>
      </c>
      <c r="I63" s="111">
        <v>0.946909</v>
      </c>
      <c r="J63" s="111">
        <v>0.889652</v>
      </c>
      <c r="K63" s="111">
        <v>0.880164</v>
      </c>
    </row>
    <row r="64">
      <c r="A64" s="111">
        <v>62.0</v>
      </c>
      <c r="B64" s="111">
        <v>0.890227</v>
      </c>
      <c r="C64" s="111">
        <v>0.842981</v>
      </c>
      <c r="D64" s="111">
        <v>0.949511</v>
      </c>
      <c r="E64" s="111">
        <v>0.857425</v>
      </c>
      <c r="F64" s="111">
        <v>0.926344</v>
      </c>
      <c r="G64" s="111">
        <v>0.818336</v>
      </c>
      <c r="H64" s="111">
        <v>0.798587</v>
      </c>
      <c r="I64" s="111">
        <v>0.946954</v>
      </c>
      <c r="J64" s="111">
        <v>0.890069</v>
      </c>
      <c r="K64" s="111">
        <v>0.880335</v>
      </c>
    </row>
    <row r="65">
      <c r="A65" s="111">
        <v>63.0</v>
      </c>
      <c r="B65" s="111">
        <v>0.890533</v>
      </c>
      <c r="C65" s="111">
        <v>0.844029</v>
      </c>
      <c r="D65" s="111">
        <v>0.949555</v>
      </c>
      <c r="E65" s="111">
        <v>0.857807</v>
      </c>
      <c r="F65" s="111">
        <v>0.926431</v>
      </c>
      <c r="G65" s="111">
        <v>0.819029</v>
      </c>
      <c r="H65" s="111">
        <v>0.798993</v>
      </c>
      <c r="I65" s="111">
        <v>0.946999</v>
      </c>
      <c r="J65" s="111">
        <v>0.89048</v>
      </c>
      <c r="K65" s="111">
        <v>0.880513</v>
      </c>
    </row>
    <row r="66">
      <c r="A66" s="111">
        <v>64.0</v>
      </c>
      <c r="B66" s="111">
        <v>0.890826</v>
      </c>
      <c r="C66" s="111">
        <v>0.84506</v>
      </c>
      <c r="D66" s="111">
        <v>0.949594</v>
      </c>
      <c r="E66" s="111">
        <v>0.858185</v>
      </c>
      <c r="F66" s="111">
        <v>0.926685</v>
      </c>
      <c r="G66" s="111">
        <v>0.819755</v>
      </c>
      <c r="H66" s="111">
        <v>0.799418</v>
      </c>
      <c r="I66" s="111">
        <v>0.947043</v>
      </c>
      <c r="J66" s="111">
        <v>0.890894</v>
      </c>
      <c r="K66" s="111">
        <v>0.88068</v>
      </c>
    </row>
    <row r="67">
      <c r="A67" s="111">
        <v>65.0</v>
      </c>
      <c r="B67" s="111">
        <v>0.89139</v>
      </c>
      <c r="C67" s="111">
        <v>0.846202</v>
      </c>
      <c r="D67" s="111">
        <v>0.951681</v>
      </c>
      <c r="E67" s="111">
        <v>0.858744</v>
      </c>
      <c r="F67" s="111">
        <v>0.92845</v>
      </c>
      <c r="G67" s="111">
        <v>0.820541</v>
      </c>
      <c r="H67" s="111">
        <v>0.800144</v>
      </c>
      <c r="I67" s="111">
        <v>0.948774</v>
      </c>
      <c r="J67" s="111">
        <v>0.891712</v>
      </c>
      <c r="K67" s="111">
        <v>0.882142</v>
      </c>
    </row>
    <row r="68">
      <c r="A68" s="111">
        <v>66.0</v>
      </c>
      <c r="B68" s="111">
        <v>0.89166</v>
      </c>
      <c r="C68" s="111">
        <v>0.847162</v>
      </c>
      <c r="D68" s="111">
        <v>0.951738</v>
      </c>
      <c r="E68" s="111">
        <v>0.85908</v>
      </c>
      <c r="F68" s="111">
        <v>0.928803</v>
      </c>
      <c r="G68" s="111">
        <v>0.821163</v>
      </c>
      <c r="H68" s="111">
        <v>0.80054</v>
      </c>
      <c r="I68" s="111">
        <v>0.948862</v>
      </c>
      <c r="J68" s="111">
        <v>0.892124</v>
      </c>
      <c r="K68" s="111">
        <v>0.882314</v>
      </c>
    </row>
    <row r="69">
      <c r="A69" s="111">
        <v>67.0</v>
      </c>
      <c r="B69" s="111">
        <v>0.891937</v>
      </c>
      <c r="C69" s="111">
        <v>0.848128</v>
      </c>
      <c r="D69" s="111">
        <v>0.951778</v>
      </c>
      <c r="E69" s="111">
        <v>0.859407</v>
      </c>
      <c r="F69" s="111">
        <v>0.928943</v>
      </c>
      <c r="G69" s="111">
        <v>0.821688</v>
      </c>
      <c r="H69" s="111">
        <v>0.800932</v>
      </c>
      <c r="I69" s="111">
        <v>0.948922</v>
      </c>
      <c r="J69" s="111">
        <v>0.892526</v>
      </c>
      <c r="K69" s="111">
        <v>0.882488</v>
      </c>
    </row>
    <row r="70">
      <c r="A70" s="111">
        <v>68.0</v>
      </c>
      <c r="B70" s="111">
        <v>0.892234</v>
      </c>
      <c r="C70" s="111">
        <v>0.849025</v>
      </c>
      <c r="D70" s="111">
        <v>0.951814</v>
      </c>
      <c r="E70" s="111">
        <v>0.859704</v>
      </c>
      <c r="F70" s="111">
        <v>0.929029</v>
      </c>
      <c r="G70" s="111">
        <v>0.82218</v>
      </c>
      <c r="H70" s="111">
        <v>0.801337</v>
      </c>
      <c r="I70" s="111">
        <v>0.94897</v>
      </c>
      <c r="J70" s="111">
        <v>0.89292</v>
      </c>
      <c r="K70" s="111">
        <v>0.882644</v>
      </c>
    </row>
    <row r="71">
      <c r="A71" s="111">
        <v>69.0</v>
      </c>
      <c r="B71" s="111">
        <v>0.892553</v>
      </c>
      <c r="C71" s="111">
        <v>0.849868</v>
      </c>
      <c r="D71" s="111">
        <v>0.951848</v>
      </c>
      <c r="E71" s="111">
        <v>0.860004</v>
      </c>
      <c r="F71" s="111">
        <v>0.929115</v>
      </c>
      <c r="G71" s="111">
        <v>0.822639</v>
      </c>
      <c r="H71" s="111">
        <v>0.801734</v>
      </c>
      <c r="I71" s="111">
        <v>0.949014</v>
      </c>
      <c r="J71" s="111">
        <v>0.893312</v>
      </c>
      <c r="K71" s="111">
        <v>0.882814</v>
      </c>
    </row>
    <row r="72">
      <c r="A72" s="111">
        <v>70.0</v>
      </c>
      <c r="B72" s="111">
        <v>0.892859</v>
      </c>
      <c r="C72" s="111">
        <v>0.85063</v>
      </c>
      <c r="D72" s="111">
        <v>0.95188</v>
      </c>
      <c r="E72" s="111">
        <v>0.860287</v>
      </c>
      <c r="F72" s="111">
        <v>0.929186</v>
      </c>
      <c r="G72" s="111">
        <v>0.823043</v>
      </c>
      <c r="H72" s="111">
        <v>0.802099</v>
      </c>
      <c r="I72" s="111">
        <v>0.949056</v>
      </c>
      <c r="J72" s="111">
        <v>0.893689</v>
      </c>
      <c r="K72" s="111">
        <v>0.882965</v>
      </c>
    </row>
    <row r="73">
      <c r="A73" s="111">
        <v>71.0</v>
      </c>
      <c r="B73" s="111">
        <v>0.893168</v>
      </c>
      <c r="C73" s="111">
        <v>0.851373</v>
      </c>
      <c r="D73" s="111">
        <v>0.951913</v>
      </c>
      <c r="E73" s="111">
        <v>0.860563</v>
      </c>
      <c r="F73" s="111">
        <v>0.929275</v>
      </c>
      <c r="G73" s="111">
        <v>0.823392</v>
      </c>
      <c r="H73" s="111">
        <v>0.802481</v>
      </c>
      <c r="I73" s="111">
        <v>0.949094</v>
      </c>
      <c r="J73" s="111">
        <v>0.894065</v>
      </c>
      <c r="K73" s="111">
        <v>0.883306</v>
      </c>
    </row>
    <row r="74">
      <c r="A74" s="111">
        <v>72.0</v>
      </c>
      <c r="B74" s="111">
        <v>0.893492</v>
      </c>
      <c r="C74" s="111">
        <v>0.852087</v>
      </c>
      <c r="D74" s="111">
        <v>0.951945</v>
      </c>
      <c r="E74" s="111">
        <v>0.860842</v>
      </c>
      <c r="F74" s="111">
        <v>0.929521</v>
      </c>
      <c r="G74" s="111">
        <v>0.823772</v>
      </c>
      <c r="H74" s="111">
        <v>0.802861</v>
      </c>
      <c r="I74" s="111">
        <v>0.949129</v>
      </c>
      <c r="J74" s="111">
        <v>0.894431</v>
      </c>
      <c r="K74" s="111">
        <v>0.883452</v>
      </c>
    </row>
    <row r="75">
      <c r="A75" s="111">
        <v>73.0</v>
      </c>
      <c r="B75" s="111">
        <v>0.893828</v>
      </c>
      <c r="C75" s="111">
        <v>0.852825</v>
      </c>
      <c r="D75" s="111">
        <v>0.951982</v>
      </c>
      <c r="E75" s="111">
        <v>0.861148</v>
      </c>
      <c r="F75" s="111">
        <v>0.930719</v>
      </c>
      <c r="G75" s="111">
        <v>0.824234</v>
      </c>
      <c r="H75" s="111">
        <v>0.803257</v>
      </c>
      <c r="I75" s="111">
        <v>0.949166</v>
      </c>
      <c r="J75" s="111">
        <v>0.894824</v>
      </c>
      <c r="K75" s="111">
        <v>0.883621</v>
      </c>
    </row>
    <row r="76">
      <c r="A76" s="111">
        <v>74.0</v>
      </c>
      <c r="B76" s="111">
        <v>0.894167</v>
      </c>
      <c r="C76" s="111">
        <v>0.853497</v>
      </c>
      <c r="D76" s="111">
        <v>0.952013</v>
      </c>
      <c r="E76" s="111">
        <v>0.861444</v>
      </c>
      <c r="F76" s="111">
        <v>0.931029</v>
      </c>
      <c r="G76" s="111">
        <v>0.824737</v>
      </c>
      <c r="H76" s="111">
        <v>0.803641</v>
      </c>
      <c r="I76" s="111">
        <v>0.949199</v>
      </c>
      <c r="J76" s="111">
        <v>0.895176</v>
      </c>
      <c r="K76" s="111">
        <v>0.883763</v>
      </c>
    </row>
    <row r="77">
      <c r="A77" s="111">
        <v>75.0</v>
      </c>
      <c r="B77" s="111">
        <v>0.894503</v>
      </c>
      <c r="C77" s="111">
        <v>0.854214</v>
      </c>
      <c r="D77" s="111">
        <v>0.952044</v>
      </c>
      <c r="E77" s="111">
        <v>0.861739</v>
      </c>
      <c r="F77" s="111">
        <v>0.931152</v>
      </c>
      <c r="G77" s="111">
        <v>0.825292</v>
      </c>
      <c r="H77" s="111">
        <v>0.804025</v>
      </c>
      <c r="I77" s="111">
        <v>0.949234</v>
      </c>
      <c r="J77" s="111">
        <v>0.895535</v>
      </c>
      <c r="K77" s="111">
        <v>0.883901</v>
      </c>
    </row>
    <row r="78">
      <c r="A78" s="111">
        <v>76.0</v>
      </c>
      <c r="B78" s="111">
        <v>0.894844</v>
      </c>
      <c r="C78" s="111">
        <v>0.854919</v>
      </c>
      <c r="D78" s="111">
        <v>0.952095</v>
      </c>
      <c r="E78" s="111">
        <v>0.862041</v>
      </c>
      <c r="F78" s="111">
        <v>0.931229</v>
      </c>
      <c r="G78" s="111">
        <v>0.825851</v>
      </c>
      <c r="H78" s="111">
        <v>0.804411</v>
      </c>
      <c r="I78" s="111">
        <v>0.949268</v>
      </c>
      <c r="J78" s="111">
        <v>0.895895</v>
      </c>
      <c r="K78" s="111">
        <v>0.884044</v>
      </c>
    </row>
    <row r="79">
      <c r="A79" s="111">
        <v>77.0</v>
      </c>
      <c r="B79" s="111">
        <v>0.895165</v>
      </c>
      <c r="C79" s="111">
        <v>0.855612</v>
      </c>
      <c r="D79" s="111">
        <v>0.95213</v>
      </c>
      <c r="E79" s="111">
        <v>0.862354</v>
      </c>
      <c r="F79" s="111">
        <v>0.931305</v>
      </c>
      <c r="G79" s="111">
        <v>0.826376</v>
      </c>
      <c r="H79" s="111">
        <v>0.804808</v>
      </c>
      <c r="I79" s="111">
        <v>0.949299</v>
      </c>
      <c r="J79" s="111">
        <v>0.89624</v>
      </c>
      <c r="K79" s="111">
        <v>0.884189</v>
      </c>
    </row>
    <row r="80">
      <c r="A80" s="111">
        <v>78.0</v>
      </c>
      <c r="B80" s="111">
        <v>0.895482</v>
      </c>
      <c r="C80" s="111">
        <v>0.856288</v>
      </c>
      <c r="D80" s="111">
        <v>0.952164</v>
      </c>
      <c r="E80" s="111">
        <v>0.86267</v>
      </c>
      <c r="F80" s="111">
        <v>0.93137</v>
      </c>
      <c r="G80" s="111">
        <v>0.826875</v>
      </c>
      <c r="H80" s="111">
        <v>0.805194</v>
      </c>
      <c r="I80" s="111">
        <v>0.94933</v>
      </c>
      <c r="J80" s="111">
        <v>0.896591</v>
      </c>
      <c r="K80" s="111">
        <v>0.884334</v>
      </c>
    </row>
    <row r="81">
      <c r="A81" s="111">
        <v>79.0</v>
      </c>
      <c r="B81" s="111">
        <v>0.895796</v>
      </c>
      <c r="C81" s="111">
        <v>0.85693</v>
      </c>
      <c r="D81" s="111">
        <v>0.952195</v>
      </c>
      <c r="E81" s="111">
        <v>0.862992</v>
      </c>
      <c r="F81" s="111">
        <v>0.931453</v>
      </c>
      <c r="G81" s="111">
        <v>0.827345</v>
      </c>
      <c r="H81" s="111">
        <v>0.805585</v>
      </c>
      <c r="I81" s="111">
        <v>0.94936</v>
      </c>
      <c r="J81" s="111">
        <v>0.896933</v>
      </c>
      <c r="K81" s="111">
        <v>0.884484</v>
      </c>
    </row>
    <row r="82">
      <c r="A82" s="111">
        <v>80.0</v>
      </c>
      <c r="B82" s="111">
        <v>0.89611</v>
      </c>
      <c r="C82" s="111">
        <v>0.857525</v>
      </c>
      <c r="D82" s="111">
        <v>0.952226</v>
      </c>
      <c r="E82" s="111">
        <v>0.863319</v>
      </c>
      <c r="F82" s="111">
        <v>0.931687</v>
      </c>
      <c r="G82" s="111">
        <v>0.82777</v>
      </c>
      <c r="H82" s="111">
        <v>0.805983</v>
      </c>
      <c r="I82" s="111">
        <v>0.94939</v>
      </c>
      <c r="J82" s="111">
        <v>0.897271</v>
      </c>
      <c r="K82" s="111">
        <v>0.884637</v>
      </c>
    </row>
    <row r="83">
      <c r="A83" s="111">
        <v>81.0</v>
      </c>
      <c r="B83" s="111">
        <v>0.896535</v>
      </c>
      <c r="C83" s="111">
        <v>0.858239</v>
      </c>
      <c r="D83" s="111">
        <v>0.953723</v>
      </c>
      <c r="E83" s="111">
        <v>0.863797</v>
      </c>
      <c r="F83" s="111">
        <v>0.933169</v>
      </c>
      <c r="G83" s="111">
        <v>0.8282</v>
      </c>
      <c r="H83" s="111">
        <v>0.806575</v>
      </c>
      <c r="I83" s="111">
        <v>0.950531</v>
      </c>
      <c r="J83" s="111">
        <v>0.897912</v>
      </c>
      <c r="K83" s="111">
        <v>0.885906</v>
      </c>
    </row>
    <row r="84">
      <c r="A84" s="111">
        <v>82.0</v>
      </c>
      <c r="B84" s="111">
        <v>0.896851</v>
      </c>
      <c r="C84" s="111">
        <v>0.858856</v>
      </c>
      <c r="D84" s="111">
        <v>0.95377</v>
      </c>
      <c r="E84" s="111">
        <v>0.864117</v>
      </c>
      <c r="F84" s="111">
        <v>0.933497</v>
      </c>
      <c r="G84" s="111">
        <v>0.828597</v>
      </c>
      <c r="H84" s="111">
        <v>0.80697</v>
      </c>
      <c r="I84" s="111">
        <v>0.950594</v>
      </c>
      <c r="J84" s="111">
        <v>0.89825</v>
      </c>
      <c r="K84" s="111">
        <v>0.886073</v>
      </c>
    </row>
    <row r="85">
      <c r="A85" s="111">
        <v>83.0</v>
      </c>
      <c r="B85" s="111">
        <v>0.897192</v>
      </c>
      <c r="C85" s="111">
        <v>0.859468</v>
      </c>
      <c r="D85" s="111">
        <v>0.953801</v>
      </c>
      <c r="E85" s="111">
        <v>0.864441</v>
      </c>
      <c r="F85" s="111">
        <v>0.93363</v>
      </c>
      <c r="G85" s="111">
        <v>0.829008</v>
      </c>
      <c r="H85" s="111">
        <v>0.807353</v>
      </c>
      <c r="I85" s="111">
        <v>0.950638</v>
      </c>
      <c r="J85" s="111">
        <v>0.89859</v>
      </c>
      <c r="K85" s="111">
        <v>0.886236</v>
      </c>
    </row>
    <row r="86">
      <c r="A86" s="111">
        <v>84.0</v>
      </c>
      <c r="B86" s="111">
        <v>0.897533</v>
      </c>
      <c r="C86" s="111">
        <v>0.860069</v>
      </c>
      <c r="D86" s="111">
        <v>0.953828</v>
      </c>
      <c r="E86" s="111">
        <v>0.864746</v>
      </c>
      <c r="F86" s="111">
        <v>0.933713</v>
      </c>
      <c r="G86" s="111">
        <v>0.829444</v>
      </c>
      <c r="H86" s="111">
        <v>0.807731</v>
      </c>
      <c r="I86" s="111">
        <v>0.950672</v>
      </c>
      <c r="J86" s="111">
        <v>0.898929</v>
      </c>
      <c r="K86" s="111">
        <v>0.886406</v>
      </c>
    </row>
    <row r="87">
      <c r="A87" s="111">
        <v>85.0</v>
      </c>
      <c r="B87" s="111">
        <v>0.897895</v>
      </c>
      <c r="C87" s="111">
        <v>0.86066</v>
      </c>
      <c r="D87" s="111">
        <v>0.953857</v>
      </c>
      <c r="E87" s="111">
        <v>0.865034</v>
      </c>
      <c r="F87" s="111">
        <v>0.933792</v>
      </c>
      <c r="G87" s="111">
        <v>0.829852</v>
      </c>
      <c r="H87" s="111">
        <v>0.808114</v>
      </c>
      <c r="I87" s="111">
        <v>0.950703</v>
      </c>
      <c r="J87" s="111">
        <v>0.899265</v>
      </c>
      <c r="K87" s="111">
        <v>0.886616</v>
      </c>
    </row>
    <row r="88">
      <c r="A88" s="111">
        <v>86.0</v>
      </c>
      <c r="B88" s="111">
        <v>0.898248</v>
      </c>
      <c r="C88" s="111">
        <v>0.861217</v>
      </c>
      <c r="D88" s="111">
        <v>0.953883</v>
      </c>
      <c r="E88" s="111">
        <v>0.865311</v>
      </c>
      <c r="F88" s="111">
        <v>0.93386</v>
      </c>
      <c r="G88" s="111">
        <v>0.830294</v>
      </c>
      <c r="H88" s="111">
        <v>0.808488</v>
      </c>
      <c r="I88" s="111">
        <v>0.950732</v>
      </c>
      <c r="J88" s="111">
        <v>0.899594</v>
      </c>
      <c r="K88" s="111">
        <v>0.886814</v>
      </c>
    </row>
    <row r="89">
      <c r="A89" s="111">
        <v>87.0</v>
      </c>
      <c r="B89" s="111">
        <v>0.898609</v>
      </c>
      <c r="C89" s="111">
        <v>0.861762</v>
      </c>
      <c r="D89" s="111">
        <v>0.953908</v>
      </c>
      <c r="E89" s="111">
        <v>0.865571</v>
      </c>
      <c r="F89" s="111">
        <v>0.933946</v>
      </c>
      <c r="G89" s="111">
        <v>0.830841</v>
      </c>
      <c r="H89" s="111">
        <v>0.808857</v>
      </c>
      <c r="I89" s="111">
        <v>0.950758</v>
      </c>
      <c r="J89" s="111">
        <v>0.899919</v>
      </c>
      <c r="K89" s="111">
        <v>0.887025</v>
      </c>
    </row>
    <row r="90">
      <c r="A90" s="111">
        <v>88.0</v>
      </c>
      <c r="B90" s="111">
        <v>0.898982</v>
      </c>
      <c r="C90" s="111">
        <v>0.862306</v>
      </c>
      <c r="D90" s="111">
        <v>0.953933</v>
      </c>
      <c r="E90" s="111">
        <v>0.865809</v>
      </c>
      <c r="F90" s="111">
        <v>0.934174</v>
      </c>
      <c r="G90" s="111">
        <v>0.8315</v>
      </c>
      <c r="H90" s="111">
        <v>0.809216</v>
      </c>
      <c r="I90" s="111">
        <v>0.950782</v>
      </c>
      <c r="J90" s="111">
        <v>0.90025</v>
      </c>
      <c r="K90" s="111">
        <v>0.88723</v>
      </c>
    </row>
    <row r="91">
      <c r="A91" s="111">
        <v>89.0</v>
      </c>
      <c r="B91" s="111">
        <v>0.899378</v>
      </c>
      <c r="C91" s="111">
        <v>0.862816</v>
      </c>
      <c r="D91" s="111">
        <v>0.953959</v>
      </c>
      <c r="E91" s="111">
        <v>0.866047</v>
      </c>
      <c r="F91" s="111">
        <v>0.935181</v>
      </c>
      <c r="G91" s="111">
        <v>0.832188</v>
      </c>
      <c r="H91" s="111">
        <v>0.809584</v>
      </c>
      <c r="I91" s="111">
        <v>0.950808</v>
      </c>
      <c r="J91" s="111">
        <v>0.900577</v>
      </c>
      <c r="K91" s="111">
        <v>0.887533</v>
      </c>
    </row>
    <row r="92">
      <c r="A92" s="111">
        <v>90.0</v>
      </c>
      <c r="B92" s="111">
        <v>0.899762</v>
      </c>
      <c r="C92" s="111">
        <v>0.863341</v>
      </c>
      <c r="D92" s="111">
        <v>0.953984</v>
      </c>
      <c r="E92" s="111">
        <v>0.866281</v>
      </c>
      <c r="F92" s="111">
        <v>0.93547</v>
      </c>
      <c r="G92" s="111">
        <v>0.832889</v>
      </c>
      <c r="H92" s="111">
        <v>0.809951</v>
      </c>
      <c r="I92" s="111">
        <v>0.950832</v>
      </c>
      <c r="J92" s="111">
        <v>0.900889</v>
      </c>
      <c r="K92" s="111">
        <v>0.887808</v>
      </c>
    </row>
    <row r="93">
      <c r="A93" s="111">
        <v>91.0</v>
      </c>
      <c r="B93" s="111">
        <v>0.900148</v>
      </c>
      <c r="C93" s="111">
        <v>0.863878</v>
      </c>
      <c r="D93" s="111">
        <v>0.954034</v>
      </c>
      <c r="E93" s="111">
        <v>0.866516</v>
      </c>
      <c r="F93" s="111">
        <v>0.935588</v>
      </c>
      <c r="G93" s="111">
        <v>0.833569</v>
      </c>
      <c r="H93" s="111">
        <v>0.810322</v>
      </c>
      <c r="I93" s="111">
        <v>0.950858</v>
      </c>
      <c r="J93" s="111">
        <v>0.901198</v>
      </c>
      <c r="K93" s="111">
        <v>0.888107</v>
      </c>
    </row>
    <row r="94">
      <c r="A94" s="111">
        <v>92.0</v>
      </c>
      <c r="B94" s="111">
        <v>0.900523</v>
      </c>
      <c r="C94" s="111">
        <v>0.864426</v>
      </c>
      <c r="D94" s="111">
        <v>0.954064</v>
      </c>
      <c r="E94" s="111">
        <v>0.866768</v>
      </c>
      <c r="F94" s="111">
        <v>0.935661</v>
      </c>
      <c r="G94" s="111">
        <v>0.834325</v>
      </c>
      <c r="H94" s="111">
        <v>0.810694</v>
      </c>
      <c r="I94" s="111">
        <v>0.950882</v>
      </c>
      <c r="J94" s="111">
        <v>0.901503</v>
      </c>
      <c r="K94" s="111">
        <v>0.88843</v>
      </c>
    </row>
    <row r="95">
      <c r="A95" s="111">
        <v>93.0</v>
      </c>
      <c r="B95" s="111">
        <v>0.90086</v>
      </c>
      <c r="C95" s="111">
        <v>0.864973</v>
      </c>
      <c r="D95" s="111">
        <v>0.954096</v>
      </c>
      <c r="E95" s="111">
        <v>0.867022</v>
      </c>
      <c r="F95" s="111">
        <v>0.935733</v>
      </c>
      <c r="G95" s="111">
        <v>0.835048</v>
      </c>
      <c r="H95" s="111">
        <v>0.811067</v>
      </c>
      <c r="I95" s="111">
        <v>0.950906</v>
      </c>
      <c r="J95" s="111">
        <v>0.901818</v>
      </c>
      <c r="K95" s="111">
        <v>0.888764</v>
      </c>
    </row>
    <row r="96">
      <c r="A96" s="111">
        <v>94.0</v>
      </c>
      <c r="B96" s="111">
        <v>0.901207</v>
      </c>
      <c r="C96" s="111">
        <v>0.865495</v>
      </c>
      <c r="D96" s="111">
        <v>0.954119</v>
      </c>
      <c r="E96" s="111">
        <v>0.867268</v>
      </c>
      <c r="F96" s="111">
        <v>0.935795</v>
      </c>
      <c r="G96" s="111">
        <v>0.835667</v>
      </c>
      <c r="H96" s="111">
        <v>0.811421</v>
      </c>
      <c r="I96" s="111">
        <v>0.950928</v>
      </c>
      <c r="J96" s="111">
        <v>0.902118</v>
      </c>
      <c r="K96" s="111">
        <v>0.889102</v>
      </c>
    </row>
    <row r="97">
      <c r="A97" s="111">
        <v>95.0</v>
      </c>
      <c r="B97" s="111">
        <v>0.901534</v>
      </c>
      <c r="C97" s="111">
        <v>0.866048</v>
      </c>
      <c r="D97" s="111">
        <v>0.954143</v>
      </c>
      <c r="E97" s="111">
        <v>0.867534</v>
      </c>
      <c r="F97" s="111">
        <v>0.935874</v>
      </c>
      <c r="G97" s="111">
        <v>0.836213</v>
      </c>
      <c r="H97" s="111">
        <v>0.811776</v>
      </c>
      <c r="I97" s="111">
        <v>0.950949</v>
      </c>
      <c r="J97" s="111">
        <v>0.902425</v>
      </c>
      <c r="K97" s="111">
        <v>0.889428</v>
      </c>
    </row>
    <row r="98">
      <c r="A98" s="111">
        <v>96.0</v>
      </c>
      <c r="B98" s="111">
        <v>0.901852</v>
      </c>
      <c r="C98" s="111">
        <v>0.866584</v>
      </c>
      <c r="D98" s="111">
        <v>0.954167</v>
      </c>
      <c r="E98" s="111">
        <v>0.867781</v>
      </c>
      <c r="F98" s="111">
        <v>0.936089</v>
      </c>
      <c r="G98" s="111">
        <v>0.836696</v>
      </c>
      <c r="H98" s="111">
        <v>0.812143</v>
      </c>
      <c r="I98" s="111">
        <v>0.950971</v>
      </c>
      <c r="J98" s="111">
        <v>0.902726</v>
      </c>
      <c r="K98" s="111">
        <v>0.889738</v>
      </c>
    </row>
    <row r="99">
      <c r="A99" s="111">
        <v>97.0</v>
      </c>
      <c r="B99" s="111">
        <v>0.902241</v>
      </c>
      <c r="C99" s="111">
        <v>0.86718</v>
      </c>
      <c r="D99" s="111">
        <v>0.955269</v>
      </c>
      <c r="E99" s="111">
        <v>0.868161</v>
      </c>
      <c r="F99" s="111">
        <v>0.937342</v>
      </c>
      <c r="G99" s="111">
        <v>0.837169</v>
      </c>
      <c r="H99" s="111">
        <v>0.812647</v>
      </c>
      <c r="I99" s="111">
        <v>0.95169</v>
      </c>
      <c r="J99" s="111">
        <v>0.903265</v>
      </c>
      <c r="K99" s="111">
        <v>0.891008</v>
      </c>
    </row>
    <row r="100">
      <c r="A100" s="111">
        <v>98.0</v>
      </c>
      <c r="B100" s="111">
        <v>0.902544</v>
      </c>
      <c r="C100" s="111">
        <v>0.867698</v>
      </c>
      <c r="D100" s="111">
        <v>0.955307</v>
      </c>
      <c r="E100" s="111">
        <v>0.868415</v>
      </c>
      <c r="F100" s="111">
        <v>0.937643</v>
      </c>
      <c r="G100" s="111">
        <v>0.837582</v>
      </c>
      <c r="H100" s="111">
        <v>0.813007</v>
      </c>
      <c r="I100" s="111">
        <v>0.951738</v>
      </c>
      <c r="J100" s="111">
        <v>0.903558</v>
      </c>
      <c r="K100" s="111">
        <v>0.891321</v>
      </c>
    </row>
    <row r="101">
      <c r="A101" s="111">
        <v>99.0</v>
      </c>
      <c r="B101" s="111">
        <v>0.902841</v>
      </c>
      <c r="C101" s="111">
        <v>0.868211</v>
      </c>
      <c r="D101" s="111">
        <v>0.955333</v>
      </c>
      <c r="E101" s="111">
        <v>0.868668</v>
      </c>
      <c r="F101" s="111">
        <v>0.937769</v>
      </c>
      <c r="G101" s="111">
        <v>0.837997</v>
      </c>
      <c r="H101" s="111">
        <v>0.813357</v>
      </c>
      <c r="I101" s="111">
        <v>0.951771</v>
      </c>
      <c r="J101" s="111">
        <v>0.90385</v>
      </c>
      <c r="K101" s="111">
        <v>0.891619</v>
      </c>
    </row>
    <row r="102">
      <c r="A102" s="111">
        <v>100.0</v>
      </c>
      <c r="B102" s="111">
        <v>0.903123</v>
      </c>
      <c r="C102" s="111">
        <v>0.868694</v>
      </c>
      <c r="D102" s="111">
        <v>0.955355</v>
      </c>
      <c r="E102" s="111">
        <v>0.868932</v>
      </c>
      <c r="F102" s="111">
        <v>0.937848</v>
      </c>
      <c r="G102" s="111">
        <v>0.838421</v>
      </c>
      <c r="H102" s="111">
        <v>0.813711</v>
      </c>
      <c r="I102" s="111">
        <v>0.951797</v>
      </c>
      <c r="J102" s="111">
        <v>0.904132</v>
      </c>
      <c r="K102" s="111">
        <v>0.891903</v>
      </c>
    </row>
    <row r="103">
      <c r="A103" s="111">
        <v>101.0</v>
      </c>
      <c r="B103" s="111">
        <v>0.903408</v>
      </c>
      <c r="C103" s="111">
        <v>0.869218</v>
      </c>
      <c r="D103" s="111">
        <v>0.955378</v>
      </c>
      <c r="E103" s="111">
        <v>0.869184</v>
      </c>
      <c r="F103" s="111">
        <v>0.937924</v>
      </c>
      <c r="G103" s="111">
        <v>0.838912</v>
      </c>
      <c r="H103" s="111">
        <v>0.814063</v>
      </c>
      <c r="I103" s="111">
        <v>0.95182</v>
      </c>
      <c r="J103" s="111">
        <v>0.904413</v>
      </c>
      <c r="K103" s="111">
        <v>0.892158</v>
      </c>
    </row>
    <row r="104">
      <c r="A104" s="111">
        <v>102.0</v>
      </c>
      <c r="B104" s="111">
        <v>0.90369</v>
      </c>
      <c r="C104" s="111">
        <v>0.869745</v>
      </c>
      <c r="D104" s="111">
        <v>0.955399</v>
      </c>
      <c r="E104" s="111">
        <v>0.869429</v>
      </c>
      <c r="F104" s="111">
        <v>0.937989</v>
      </c>
      <c r="G104" s="111">
        <v>0.83947</v>
      </c>
      <c r="H104" s="111">
        <v>0.81441</v>
      </c>
      <c r="I104" s="111">
        <v>0.951842</v>
      </c>
      <c r="J104" s="111">
        <v>0.904689</v>
      </c>
      <c r="K104" s="111">
        <v>0.892401</v>
      </c>
    </row>
    <row r="105">
      <c r="A105" s="111">
        <v>103.0</v>
      </c>
      <c r="B105" s="111">
        <v>0.903961</v>
      </c>
      <c r="C105" s="111">
        <v>0.870296</v>
      </c>
      <c r="D105" s="111">
        <v>0.955419</v>
      </c>
      <c r="E105" s="111">
        <v>0.869672</v>
      </c>
      <c r="F105" s="111">
        <v>0.938072</v>
      </c>
      <c r="G105" s="111">
        <v>0.840137</v>
      </c>
      <c r="H105" s="111">
        <v>0.814751</v>
      </c>
      <c r="I105" s="111">
        <v>0.951862</v>
      </c>
      <c r="J105" s="111">
        <v>0.904956</v>
      </c>
      <c r="K105" s="111">
        <v>0.892631</v>
      </c>
    </row>
    <row r="106">
      <c r="A106" s="111">
        <v>104.0</v>
      </c>
      <c r="B106" s="111">
        <v>0.904244</v>
      </c>
      <c r="C106" s="111">
        <v>0.870849</v>
      </c>
      <c r="D106" s="111">
        <v>0.955439</v>
      </c>
      <c r="E106" s="111">
        <v>0.869892</v>
      </c>
      <c r="F106" s="111">
        <v>0.938281</v>
      </c>
      <c r="G106" s="111">
        <v>0.840816</v>
      </c>
      <c r="H106" s="111">
        <v>0.815099</v>
      </c>
      <c r="I106" s="111">
        <v>0.951881</v>
      </c>
      <c r="J106" s="111">
        <v>0.905216</v>
      </c>
      <c r="K106" s="111">
        <v>0.892852</v>
      </c>
    </row>
    <row r="107">
      <c r="A107" s="111">
        <v>105.0</v>
      </c>
      <c r="B107" s="111">
        <v>0.904515</v>
      </c>
      <c r="C107" s="111">
        <v>0.87139</v>
      </c>
      <c r="D107" s="111">
        <v>0.955462</v>
      </c>
      <c r="E107" s="111">
        <v>0.870121</v>
      </c>
      <c r="F107" s="111">
        <v>0.939145</v>
      </c>
      <c r="G107" s="111">
        <v>0.841562</v>
      </c>
      <c r="H107" s="111">
        <v>0.815444</v>
      </c>
      <c r="I107" s="111">
        <v>0.951899</v>
      </c>
      <c r="J107" s="111">
        <v>0.905492</v>
      </c>
      <c r="K107" s="111">
        <v>0.893079</v>
      </c>
    </row>
    <row r="108">
      <c r="A108" s="111">
        <v>106.0</v>
      </c>
      <c r="B108" s="111">
        <v>0.904782</v>
      </c>
      <c r="C108" s="111">
        <v>0.871932</v>
      </c>
      <c r="D108" s="111">
        <v>0.955498</v>
      </c>
      <c r="E108" s="111">
        <v>0.870328</v>
      </c>
      <c r="F108" s="111">
        <v>0.939412</v>
      </c>
      <c r="G108" s="111">
        <v>0.842372</v>
      </c>
      <c r="H108" s="111">
        <v>0.815792</v>
      </c>
      <c r="I108" s="111">
        <v>0.951918</v>
      </c>
      <c r="J108" s="111">
        <v>0.905752</v>
      </c>
      <c r="K108" s="111">
        <v>0.893292</v>
      </c>
    </row>
    <row r="109">
      <c r="A109" s="111">
        <v>107.0</v>
      </c>
      <c r="B109" s="111">
        <v>0.905057</v>
      </c>
      <c r="C109" s="111">
        <v>0.872503</v>
      </c>
      <c r="D109" s="111">
        <v>0.955528</v>
      </c>
      <c r="E109" s="111">
        <v>0.870539</v>
      </c>
      <c r="F109" s="111">
        <v>0.939525</v>
      </c>
      <c r="G109" s="111">
        <v>0.843215</v>
      </c>
      <c r="H109" s="111">
        <v>0.816129</v>
      </c>
      <c r="I109" s="111">
        <v>0.951938</v>
      </c>
      <c r="J109" s="111">
        <v>0.906004</v>
      </c>
      <c r="K109" s="111">
        <v>0.893488</v>
      </c>
    </row>
    <row r="110">
      <c r="A110" s="111">
        <v>108.0</v>
      </c>
      <c r="B110" s="111">
        <v>0.905316</v>
      </c>
      <c r="C110" s="111">
        <v>0.873074</v>
      </c>
      <c r="D110" s="111">
        <v>0.955561</v>
      </c>
      <c r="E110" s="111">
        <v>0.870742</v>
      </c>
      <c r="F110" s="111">
        <v>0.939596</v>
      </c>
      <c r="G110" s="111">
        <v>0.844018</v>
      </c>
      <c r="H110" s="111">
        <v>0.816462</v>
      </c>
      <c r="I110" s="111">
        <v>0.951955</v>
      </c>
      <c r="J110" s="111">
        <v>0.906265</v>
      </c>
      <c r="K110" s="111">
        <v>0.893685</v>
      </c>
    </row>
    <row r="111">
      <c r="A111" s="111">
        <v>109.0</v>
      </c>
      <c r="B111" s="111">
        <v>0.905563</v>
      </c>
      <c r="C111" s="111">
        <v>0.873622</v>
      </c>
      <c r="D111" s="111">
        <v>0.955583</v>
      </c>
      <c r="E111" s="111">
        <v>0.870972</v>
      </c>
      <c r="F111" s="111">
        <v>0.939666</v>
      </c>
      <c r="G111" s="111">
        <v>0.844699</v>
      </c>
      <c r="H111" s="111">
        <v>0.816804</v>
      </c>
      <c r="I111" s="111">
        <v>0.951974</v>
      </c>
      <c r="J111" s="111">
        <v>0.906518</v>
      </c>
      <c r="K111" s="111">
        <v>0.893874</v>
      </c>
    </row>
    <row r="112">
      <c r="A112" s="111">
        <v>110.0</v>
      </c>
      <c r="B112" s="111">
        <v>0.905804</v>
      </c>
      <c r="C112" s="111">
        <v>0.874176</v>
      </c>
      <c r="D112" s="111">
        <v>0.955604</v>
      </c>
      <c r="E112" s="111">
        <v>0.871189</v>
      </c>
      <c r="F112" s="111">
        <v>0.939727</v>
      </c>
      <c r="G112" s="111">
        <v>0.845301</v>
      </c>
      <c r="H112" s="111">
        <v>0.817141</v>
      </c>
      <c r="I112" s="111">
        <v>0.95199</v>
      </c>
      <c r="J112" s="111">
        <v>0.906762</v>
      </c>
      <c r="K112" s="111">
        <v>0.894067</v>
      </c>
    </row>
    <row r="113">
      <c r="A113" s="111">
        <v>111.0</v>
      </c>
      <c r="B113" s="111">
        <v>0.906048</v>
      </c>
      <c r="C113" s="111">
        <v>0.874719</v>
      </c>
      <c r="D113" s="111">
        <v>0.955624</v>
      </c>
      <c r="E113" s="111">
        <v>0.871394</v>
      </c>
      <c r="F113" s="111">
        <v>0.939804</v>
      </c>
      <c r="G113" s="111">
        <v>0.84583</v>
      </c>
      <c r="H113" s="111">
        <v>0.817483</v>
      </c>
      <c r="I113" s="111">
        <v>0.952007</v>
      </c>
      <c r="J113" s="111">
        <v>0.907003</v>
      </c>
      <c r="K113" s="111">
        <v>0.894249</v>
      </c>
    </row>
    <row r="114">
      <c r="A114" s="111">
        <v>112.0</v>
      </c>
      <c r="B114" s="111">
        <v>0.906285</v>
      </c>
      <c r="C114" s="111">
        <v>0.875243</v>
      </c>
      <c r="D114" s="111">
        <v>0.955643</v>
      </c>
      <c r="E114" s="111">
        <v>0.871614</v>
      </c>
      <c r="F114" s="111">
        <v>0.940002</v>
      </c>
      <c r="G114" s="111">
        <v>0.846257</v>
      </c>
      <c r="H114" s="111">
        <v>0.817818</v>
      </c>
      <c r="I114" s="111">
        <v>0.952024</v>
      </c>
      <c r="J114" s="111">
        <v>0.907234</v>
      </c>
      <c r="K114" s="111">
        <v>0.894438</v>
      </c>
    </row>
    <row r="115">
      <c r="A115" s="111">
        <v>113.0</v>
      </c>
      <c r="B115" s="111">
        <v>0.906569</v>
      </c>
      <c r="C115" s="111">
        <v>0.875846</v>
      </c>
      <c r="D115" s="111">
        <v>0.956454</v>
      </c>
      <c r="E115" s="111">
        <v>0.871936</v>
      </c>
      <c r="F115" s="111">
        <v>0.941081</v>
      </c>
      <c r="G115" s="111">
        <v>0.84668</v>
      </c>
      <c r="H115" s="111">
        <v>0.81824</v>
      </c>
      <c r="I115" s="111">
        <v>0.952512</v>
      </c>
      <c r="J115" s="111">
        <v>0.907658</v>
      </c>
      <c r="K115" s="111">
        <v>0.895447</v>
      </c>
    </row>
    <row r="116">
      <c r="A116" s="111">
        <v>114.0</v>
      </c>
      <c r="B116" s="111">
        <v>0.906782</v>
      </c>
      <c r="C116" s="111">
        <v>0.876378</v>
      </c>
      <c r="D116" s="111">
        <v>0.956491</v>
      </c>
      <c r="E116" s="111">
        <v>0.872151</v>
      </c>
      <c r="F116" s="111">
        <v>0.941359</v>
      </c>
      <c r="G116" s="111">
        <v>0.847062</v>
      </c>
      <c r="H116" s="111">
        <v>0.818555</v>
      </c>
      <c r="I116" s="111">
        <v>0.952548</v>
      </c>
      <c r="J116" s="111">
        <v>0.907881</v>
      </c>
      <c r="K116" s="111">
        <v>0.895644</v>
      </c>
    </row>
    <row r="117">
      <c r="A117" s="111">
        <v>115.0</v>
      </c>
      <c r="B117" s="111">
        <v>0.906984</v>
      </c>
      <c r="C117" s="111">
        <v>0.876924</v>
      </c>
      <c r="D117" s="111">
        <v>0.956514</v>
      </c>
      <c r="E117" s="111">
        <v>0.872354</v>
      </c>
      <c r="F117" s="111">
        <v>0.94148</v>
      </c>
      <c r="G117" s="111">
        <v>0.847453</v>
      </c>
      <c r="H117" s="111">
        <v>0.818875</v>
      </c>
      <c r="I117" s="111">
        <v>0.952574</v>
      </c>
      <c r="J117" s="111">
        <v>0.908096</v>
      </c>
      <c r="K117" s="111">
        <v>0.895834</v>
      </c>
    </row>
    <row r="118">
      <c r="A118" s="111">
        <v>116.0</v>
      </c>
      <c r="B118" s="111">
        <v>0.907177</v>
      </c>
      <c r="C118" s="111">
        <v>0.877446</v>
      </c>
      <c r="D118" s="111">
        <v>0.956533</v>
      </c>
      <c r="E118" s="111">
        <v>0.872565</v>
      </c>
      <c r="F118" s="111">
        <v>0.941555</v>
      </c>
      <c r="G118" s="111">
        <v>0.847862</v>
      </c>
      <c r="H118" s="111">
        <v>0.819171</v>
      </c>
      <c r="I118" s="111">
        <v>0.952594</v>
      </c>
      <c r="J118" s="111">
        <v>0.908309</v>
      </c>
      <c r="K118" s="111">
        <v>0.896021</v>
      </c>
    </row>
    <row r="119">
      <c r="A119" s="111">
        <v>117.0</v>
      </c>
      <c r="B119" s="111">
        <v>0.907375</v>
      </c>
      <c r="C119" s="111">
        <v>0.877949</v>
      </c>
      <c r="D119" s="111">
        <v>0.956552</v>
      </c>
      <c r="E119" s="111">
        <v>0.872783</v>
      </c>
      <c r="F119" s="111">
        <v>0.941627</v>
      </c>
      <c r="G119" s="111">
        <v>0.848316</v>
      </c>
      <c r="H119" s="111">
        <v>0.819485</v>
      </c>
      <c r="I119" s="111">
        <v>0.952612</v>
      </c>
      <c r="J119" s="111">
        <v>0.908522</v>
      </c>
      <c r="K119" s="111">
        <v>0.896203</v>
      </c>
    </row>
    <row r="120">
      <c r="A120" s="111">
        <v>118.0</v>
      </c>
      <c r="B120" s="111">
        <v>0.90757</v>
      </c>
      <c r="C120" s="111">
        <v>0.878477</v>
      </c>
      <c r="D120" s="111">
        <v>0.95657</v>
      </c>
      <c r="E120" s="111">
        <v>0.872986</v>
      </c>
      <c r="F120" s="111">
        <v>0.941689</v>
      </c>
      <c r="G120" s="111">
        <v>0.848811</v>
      </c>
      <c r="H120" s="111">
        <v>0.819785</v>
      </c>
      <c r="I120" s="111">
        <v>0.952629</v>
      </c>
      <c r="J120" s="111">
        <v>0.908729</v>
      </c>
      <c r="K120" s="111">
        <v>0.896389</v>
      </c>
    </row>
    <row r="121">
      <c r="A121" s="111">
        <v>119.0</v>
      </c>
      <c r="B121" s="111">
        <v>0.907767</v>
      </c>
      <c r="C121" s="111">
        <v>0.878993</v>
      </c>
      <c r="D121" s="111">
        <v>0.956587</v>
      </c>
      <c r="E121" s="111">
        <v>0.873201</v>
      </c>
      <c r="F121" s="111">
        <v>0.941768</v>
      </c>
      <c r="G121" s="111">
        <v>0.849374</v>
      </c>
      <c r="H121" s="111">
        <v>0.82009</v>
      </c>
      <c r="I121" s="111">
        <v>0.952644</v>
      </c>
      <c r="J121" s="111">
        <v>0.908936</v>
      </c>
      <c r="K121" s="111">
        <v>0.896581</v>
      </c>
    </row>
    <row r="122">
      <c r="A122" s="111">
        <v>120.0</v>
      </c>
      <c r="B122" s="111">
        <v>0.907957</v>
      </c>
      <c r="C122" s="111">
        <v>0.879517</v>
      </c>
      <c r="D122" s="111">
        <v>0.956603</v>
      </c>
      <c r="E122" s="111">
        <v>0.873396</v>
      </c>
      <c r="F122" s="111">
        <v>0.941959</v>
      </c>
      <c r="G122" s="111">
        <v>0.849983</v>
      </c>
      <c r="H122" s="111">
        <v>0.820379</v>
      </c>
      <c r="I122" s="111">
        <v>0.952659</v>
      </c>
      <c r="J122" s="111">
        <v>0.909125</v>
      </c>
      <c r="K122" s="111">
        <v>0.896773</v>
      </c>
    </row>
    <row r="123">
      <c r="A123" s="111">
        <v>121.0</v>
      </c>
      <c r="B123" s="111">
        <v>0.908144</v>
      </c>
      <c r="C123" s="111">
        <v>0.880024</v>
      </c>
      <c r="D123" s="111">
        <v>0.956631</v>
      </c>
      <c r="E123" s="111">
        <v>0.873609</v>
      </c>
      <c r="F123" s="111">
        <v>0.942701</v>
      </c>
      <c r="G123" s="111">
        <v>0.850633</v>
      </c>
      <c r="H123" s="111">
        <v>0.82067</v>
      </c>
      <c r="I123" s="111">
        <v>0.952675</v>
      </c>
      <c r="J123" s="111">
        <v>0.909323</v>
      </c>
      <c r="K123" s="111">
        <v>0.896975</v>
      </c>
    </row>
    <row r="124">
      <c r="A124" s="111">
        <v>122.0</v>
      </c>
      <c r="B124" s="111">
        <v>0.908325</v>
      </c>
      <c r="C124" s="111">
        <v>0.88049</v>
      </c>
      <c r="D124" s="111">
        <v>0.956655</v>
      </c>
      <c r="E124" s="111">
        <v>0.873806</v>
      </c>
      <c r="F124" s="111">
        <v>0.942946</v>
      </c>
      <c r="G124" s="111">
        <v>0.851279</v>
      </c>
      <c r="H124" s="111">
        <v>0.820962</v>
      </c>
      <c r="I124" s="111">
        <v>0.952689</v>
      </c>
      <c r="J124" s="111">
        <v>0.909512</v>
      </c>
      <c r="K124" s="111">
        <v>0.897171</v>
      </c>
    </row>
    <row r="125">
      <c r="A125" s="111">
        <v>123.0</v>
      </c>
      <c r="B125" s="111">
        <v>0.908501</v>
      </c>
      <c r="C125" s="111">
        <v>0.880957</v>
      </c>
      <c r="D125" s="111">
        <v>0.956691</v>
      </c>
      <c r="E125" s="111">
        <v>0.874008</v>
      </c>
      <c r="F125" s="111">
        <v>0.943053</v>
      </c>
      <c r="G125" s="111">
        <v>0.851894</v>
      </c>
      <c r="H125" s="111">
        <v>0.82125</v>
      </c>
      <c r="I125" s="111">
        <v>0.952705</v>
      </c>
      <c r="J125" s="111">
        <v>0.909695</v>
      </c>
      <c r="K125" s="111">
        <v>0.89736</v>
      </c>
    </row>
    <row r="126">
      <c r="A126" s="111">
        <v>124.0</v>
      </c>
      <c r="B126" s="111">
        <v>0.908666</v>
      </c>
      <c r="C126" s="111">
        <v>0.881452</v>
      </c>
      <c r="D126" s="111">
        <v>0.956709</v>
      </c>
      <c r="E126" s="111">
        <v>0.874208</v>
      </c>
      <c r="F126" s="111">
        <v>0.943122</v>
      </c>
      <c r="G126" s="111">
        <v>0.852464</v>
      </c>
      <c r="H126" s="111">
        <v>0.821535</v>
      </c>
      <c r="I126" s="111">
        <v>0.952719</v>
      </c>
      <c r="J126" s="111">
        <v>0.909881</v>
      </c>
      <c r="K126" s="111">
        <v>0.89756</v>
      </c>
    </row>
    <row r="127">
      <c r="A127" s="111">
        <v>125.0</v>
      </c>
      <c r="B127" s="111">
        <v>0.908826</v>
      </c>
      <c r="C127" s="111">
        <v>0.881904</v>
      </c>
      <c r="D127" s="111">
        <v>0.956727</v>
      </c>
      <c r="E127" s="111">
        <v>0.874414</v>
      </c>
      <c r="F127" s="111">
        <v>0.943188</v>
      </c>
      <c r="G127" s="111">
        <v>0.852954</v>
      </c>
      <c r="H127" s="111">
        <v>0.821822</v>
      </c>
      <c r="I127" s="111">
        <v>0.952732</v>
      </c>
      <c r="J127" s="111">
        <v>0.910064</v>
      </c>
      <c r="K127" s="111">
        <v>0.897777</v>
      </c>
    </row>
    <row r="128">
      <c r="A128" s="111">
        <v>126.0</v>
      </c>
      <c r="B128" s="111">
        <v>0.908981</v>
      </c>
      <c r="C128" s="111">
        <v>0.882328</v>
      </c>
      <c r="D128" s="111">
        <v>0.956743</v>
      </c>
      <c r="E128" s="111">
        <v>0.874618</v>
      </c>
      <c r="F128" s="111">
        <v>0.943247</v>
      </c>
      <c r="G128" s="111">
        <v>0.853395</v>
      </c>
      <c r="H128" s="111">
        <v>0.8221</v>
      </c>
      <c r="I128" s="111">
        <v>0.952746</v>
      </c>
      <c r="J128" s="111">
        <v>0.910243</v>
      </c>
      <c r="K128" s="111">
        <v>0.897976</v>
      </c>
    </row>
    <row r="129">
      <c r="A129" s="111">
        <v>127.0</v>
      </c>
      <c r="B129" s="111">
        <v>0.909131</v>
      </c>
      <c r="C129" s="111">
        <v>0.882747</v>
      </c>
      <c r="D129" s="111">
        <v>0.956759</v>
      </c>
      <c r="E129" s="111">
        <v>0.874817</v>
      </c>
      <c r="F129" s="111">
        <v>0.94332</v>
      </c>
      <c r="G129" s="111">
        <v>0.853782</v>
      </c>
      <c r="H129" s="111">
        <v>0.822388</v>
      </c>
      <c r="I129" s="111">
        <v>0.952759</v>
      </c>
      <c r="J129" s="111">
        <v>0.910414</v>
      </c>
      <c r="K129" s="111">
        <v>0.898181</v>
      </c>
    </row>
    <row r="130">
      <c r="A130" s="111">
        <v>128.0</v>
      </c>
      <c r="B130" s="111">
        <v>0.909275</v>
      </c>
      <c r="C130" s="111">
        <v>0.883183</v>
      </c>
      <c r="D130" s="111">
        <v>0.956774</v>
      </c>
      <c r="E130" s="111">
        <v>0.87501</v>
      </c>
      <c r="F130" s="111">
        <v>0.9435</v>
      </c>
      <c r="G130" s="111">
        <v>0.854139</v>
      </c>
      <c r="H130" s="111">
        <v>0.822676</v>
      </c>
      <c r="I130" s="111">
        <v>0.952773</v>
      </c>
      <c r="J130" s="111">
        <v>0.910582</v>
      </c>
      <c r="K130" s="111">
        <v>0.898385</v>
      </c>
    </row>
    <row r="131">
      <c r="A131" s="111">
        <v>129.0</v>
      </c>
      <c r="B131" s="111">
        <v>0.909477</v>
      </c>
      <c r="C131" s="111">
        <v>0.883645</v>
      </c>
      <c r="D131" s="111">
        <v>0.95735</v>
      </c>
      <c r="E131" s="111">
        <v>0.875297</v>
      </c>
      <c r="F131" s="111">
        <v>0.944428</v>
      </c>
      <c r="G131" s="111">
        <v>0.8545</v>
      </c>
      <c r="H131" s="111">
        <v>0.823061</v>
      </c>
      <c r="I131" s="111">
        <v>0.953106</v>
      </c>
      <c r="J131" s="111">
        <v>0.910918</v>
      </c>
      <c r="K131" s="111">
        <v>0.899292</v>
      </c>
    </row>
    <row r="132">
      <c r="A132" s="111">
        <v>130.0</v>
      </c>
      <c r="B132" s="111">
        <v>0.909634</v>
      </c>
      <c r="C132" s="111">
        <v>0.884018</v>
      </c>
      <c r="D132" s="111">
        <v>0.957376</v>
      </c>
      <c r="E132" s="111">
        <v>0.875502</v>
      </c>
      <c r="F132" s="111">
        <v>0.944682</v>
      </c>
      <c r="G132" s="111">
        <v>0.854813</v>
      </c>
      <c r="H132" s="111">
        <v>0.823333</v>
      </c>
      <c r="I132" s="111">
        <v>0.953135</v>
      </c>
      <c r="J132" s="111">
        <v>0.911078</v>
      </c>
      <c r="K132" s="111">
        <v>0.899498</v>
      </c>
    </row>
    <row r="133">
      <c r="A133" s="111">
        <v>131.0</v>
      </c>
      <c r="B133" s="111">
        <v>0.909788</v>
      </c>
      <c r="C133" s="111">
        <v>0.884396</v>
      </c>
      <c r="D133" s="111">
        <v>0.957395</v>
      </c>
      <c r="E133" s="111">
        <v>0.875702</v>
      </c>
      <c r="F133" s="111">
        <v>0.944795</v>
      </c>
      <c r="G133" s="111">
        <v>0.855121</v>
      </c>
      <c r="H133" s="111">
        <v>0.823605</v>
      </c>
      <c r="I133" s="111">
        <v>0.953155</v>
      </c>
      <c r="J133" s="111">
        <v>0.911237</v>
      </c>
      <c r="K133" s="111">
        <v>0.899709</v>
      </c>
    </row>
    <row r="134">
      <c r="A134" s="111">
        <v>132.0</v>
      </c>
      <c r="B134" s="111">
        <v>0.909926</v>
      </c>
      <c r="C134" s="111">
        <v>0.884787</v>
      </c>
      <c r="D134" s="111">
        <v>0.957411</v>
      </c>
      <c r="E134" s="111">
        <v>0.875904</v>
      </c>
      <c r="F134" s="111">
        <v>0.944866</v>
      </c>
      <c r="G134" s="111">
        <v>0.855452</v>
      </c>
      <c r="H134" s="111">
        <v>0.823877</v>
      </c>
      <c r="I134" s="111">
        <v>0.953171</v>
      </c>
      <c r="J134" s="111">
        <v>0.911397</v>
      </c>
      <c r="K134" s="111">
        <v>0.899917</v>
      </c>
    </row>
    <row r="135">
      <c r="A135" s="111">
        <v>133.0</v>
      </c>
      <c r="B135" s="111">
        <v>0.910069</v>
      </c>
      <c r="C135" s="111">
        <v>0.885146</v>
      </c>
      <c r="D135" s="111">
        <v>0.957427</v>
      </c>
      <c r="E135" s="111">
        <v>0.876111</v>
      </c>
      <c r="F135" s="111">
        <v>0.944934</v>
      </c>
      <c r="G135" s="111">
        <v>0.855819</v>
      </c>
      <c r="H135" s="111">
        <v>0.824141</v>
      </c>
      <c r="I135" s="111">
        <v>0.953186</v>
      </c>
      <c r="J135" s="111">
        <v>0.911546</v>
      </c>
      <c r="K135" s="111">
        <v>0.900128</v>
      </c>
    </row>
    <row r="136">
      <c r="A136" s="111">
        <v>134.0</v>
      </c>
      <c r="B136" s="111">
        <v>0.910212</v>
      </c>
      <c r="C136" s="111">
        <v>0.885503</v>
      </c>
      <c r="D136" s="111">
        <v>0.957441</v>
      </c>
      <c r="E136" s="111">
        <v>0.876303</v>
      </c>
      <c r="F136" s="111">
        <v>0.944994</v>
      </c>
      <c r="G136" s="111">
        <v>0.856189</v>
      </c>
      <c r="H136" s="111">
        <v>0.824405</v>
      </c>
      <c r="I136" s="111">
        <v>0.953199</v>
      </c>
      <c r="J136" s="111">
        <v>0.911694</v>
      </c>
      <c r="K136" s="111">
        <v>0.900334</v>
      </c>
    </row>
    <row r="137">
      <c r="A137" s="111">
        <v>135.0</v>
      </c>
      <c r="B137" s="111">
        <v>0.910354</v>
      </c>
      <c r="C137" s="111">
        <v>0.885833</v>
      </c>
      <c r="D137" s="111">
        <v>0.957456</v>
      </c>
      <c r="E137" s="111">
        <v>0.876505</v>
      </c>
      <c r="F137" s="111">
        <v>0.945069</v>
      </c>
      <c r="G137" s="111">
        <v>0.856583</v>
      </c>
      <c r="H137" s="111">
        <v>0.824647</v>
      </c>
      <c r="I137" s="111">
        <v>0.953212</v>
      </c>
      <c r="J137" s="111">
        <v>0.911835</v>
      </c>
      <c r="K137" s="111">
        <v>0.900559</v>
      </c>
    </row>
    <row r="138">
      <c r="A138" s="111">
        <v>136.0</v>
      </c>
      <c r="B138" s="111">
        <v>0.910492</v>
      </c>
      <c r="C138" s="111">
        <v>0.886142</v>
      </c>
      <c r="D138" s="111">
        <v>0.957473</v>
      </c>
      <c r="E138" s="111">
        <v>0.87671</v>
      </c>
      <c r="F138" s="111">
        <v>0.945244</v>
      </c>
      <c r="G138" s="111">
        <v>0.856999</v>
      </c>
      <c r="H138" s="111">
        <v>0.824907</v>
      </c>
      <c r="I138" s="111">
        <v>0.953225</v>
      </c>
      <c r="J138" s="111">
        <v>0.911974</v>
      </c>
      <c r="K138" s="111">
        <v>0.900784</v>
      </c>
    </row>
    <row r="139">
      <c r="A139" s="111">
        <v>137.0</v>
      </c>
      <c r="B139" s="111">
        <v>0.910625</v>
      </c>
      <c r="C139" s="111">
        <v>0.886456</v>
      </c>
      <c r="D139" s="111">
        <v>0.957492</v>
      </c>
      <c r="E139" s="111">
        <v>0.876914</v>
      </c>
      <c r="F139" s="111">
        <v>0.945889</v>
      </c>
      <c r="G139" s="111">
        <v>0.857408</v>
      </c>
      <c r="H139" s="111">
        <v>0.825176</v>
      </c>
      <c r="I139" s="111">
        <v>0.953237</v>
      </c>
      <c r="J139" s="111">
        <v>0.91211</v>
      </c>
      <c r="K139" s="111">
        <v>0.901011</v>
      </c>
    </row>
    <row r="140">
      <c r="A140" s="111">
        <v>138.0</v>
      </c>
      <c r="B140" s="111">
        <v>0.910751</v>
      </c>
      <c r="C140" s="111">
        <v>0.886786</v>
      </c>
      <c r="D140" s="111">
        <v>0.957523</v>
      </c>
      <c r="E140" s="111">
        <v>0.877104</v>
      </c>
      <c r="F140" s="111">
        <v>0.946112</v>
      </c>
      <c r="G140" s="111">
        <v>0.857816</v>
      </c>
      <c r="H140" s="111">
        <v>0.825425</v>
      </c>
      <c r="I140" s="111">
        <v>0.95325</v>
      </c>
      <c r="J140" s="111">
        <v>0.91224</v>
      </c>
      <c r="K140" s="111">
        <v>0.901229</v>
      </c>
    </row>
    <row r="141">
      <c r="A141" s="111">
        <v>139.0</v>
      </c>
      <c r="B141" s="111">
        <v>0.910888</v>
      </c>
      <c r="C141" s="111">
        <v>0.887107</v>
      </c>
      <c r="D141" s="111">
        <v>0.957538</v>
      </c>
      <c r="E141" s="111">
        <v>0.877301</v>
      </c>
      <c r="F141" s="111">
        <v>0.946212</v>
      </c>
      <c r="G141" s="111">
        <v>0.858203</v>
      </c>
      <c r="H141" s="111">
        <v>0.825677</v>
      </c>
      <c r="I141" s="111">
        <v>0.953262</v>
      </c>
      <c r="J141" s="111">
        <v>0.912367</v>
      </c>
      <c r="K141" s="111">
        <v>0.901452</v>
      </c>
    </row>
    <row r="142">
      <c r="A142" s="111">
        <v>140.0</v>
      </c>
      <c r="B142" s="111">
        <v>0.911023</v>
      </c>
      <c r="C142" s="111">
        <v>0.887403</v>
      </c>
      <c r="D142" s="111">
        <v>0.957552</v>
      </c>
      <c r="E142" s="111">
        <v>0.8775</v>
      </c>
      <c r="F142" s="111">
        <v>0.946277</v>
      </c>
      <c r="G142" s="111">
        <v>0.858563</v>
      </c>
      <c r="H142" s="111">
        <v>0.825922</v>
      </c>
      <c r="I142" s="111">
        <v>0.953274</v>
      </c>
      <c r="J142" s="111">
        <v>0.912496</v>
      </c>
      <c r="K142" s="111">
        <v>0.901687</v>
      </c>
    </row>
    <row r="143">
      <c r="A143" s="111">
        <v>141.0</v>
      </c>
      <c r="B143" s="111">
        <v>0.911154</v>
      </c>
      <c r="C143" s="111">
        <v>0.887674</v>
      </c>
      <c r="D143" s="111">
        <v>0.957566</v>
      </c>
      <c r="E143" s="111">
        <v>0.877709</v>
      </c>
      <c r="F143" s="111">
        <v>0.946341</v>
      </c>
      <c r="G143" s="111">
        <v>0.858887</v>
      </c>
      <c r="H143" s="111">
        <v>0.826169</v>
      </c>
      <c r="I143" s="111">
        <v>0.953285</v>
      </c>
      <c r="J143" s="111">
        <v>0.912618</v>
      </c>
      <c r="K143" s="111">
        <v>0.901932</v>
      </c>
    </row>
    <row r="144">
      <c r="A144" s="111">
        <v>142.0</v>
      </c>
      <c r="B144" s="111">
        <v>0.911287</v>
      </c>
      <c r="C144" s="111">
        <v>0.887952</v>
      </c>
      <c r="D144" s="111">
        <v>0.957579</v>
      </c>
      <c r="E144" s="111">
        <v>0.877901</v>
      </c>
      <c r="F144" s="111">
        <v>0.946395</v>
      </c>
      <c r="G144" s="111">
        <v>0.859184</v>
      </c>
      <c r="H144" s="111">
        <v>0.826403</v>
      </c>
      <c r="I144" s="111">
        <v>0.953296</v>
      </c>
      <c r="J144" s="111">
        <v>0.912737</v>
      </c>
      <c r="K144" s="111">
        <v>0.902196</v>
      </c>
    </row>
    <row r="145">
      <c r="A145" s="111">
        <v>143.0</v>
      </c>
      <c r="B145" s="111">
        <v>0.911423</v>
      </c>
      <c r="C145" s="111">
        <v>0.888213</v>
      </c>
      <c r="D145" s="111">
        <v>0.957592</v>
      </c>
      <c r="E145" s="111">
        <v>0.878111</v>
      </c>
      <c r="F145" s="111">
        <v>0.946466</v>
      </c>
      <c r="G145" s="111">
        <v>0.859471</v>
      </c>
      <c r="H145" s="111">
        <v>0.826636</v>
      </c>
      <c r="I145" s="111">
        <v>0.953308</v>
      </c>
      <c r="J145" s="111">
        <v>0.91285</v>
      </c>
      <c r="K145" s="111">
        <v>0.902449</v>
      </c>
    </row>
    <row r="146">
      <c r="A146" s="111">
        <v>144.0</v>
      </c>
      <c r="B146" s="111">
        <v>0.911557</v>
      </c>
      <c r="C146" s="111">
        <v>0.888484</v>
      </c>
      <c r="D146" s="111">
        <v>0.957606</v>
      </c>
      <c r="E146" s="111">
        <v>0.878324</v>
      </c>
      <c r="F146" s="111">
        <v>0.946631</v>
      </c>
      <c r="G146" s="111">
        <v>0.859741</v>
      </c>
      <c r="H146" s="111">
        <v>0.826875</v>
      </c>
      <c r="I146" s="111">
        <v>0.95332</v>
      </c>
      <c r="J146" s="111">
        <v>0.912967</v>
      </c>
      <c r="K146" s="111">
        <v>0.902706</v>
      </c>
    </row>
    <row r="147">
      <c r="A147" s="111">
        <v>145.0</v>
      </c>
      <c r="B147" s="111">
        <v>0.911733</v>
      </c>
      <c r="C147" s="111">
        <v>0.888797</v>
      </c>
      <c r="D147" s="111">
        <v>0.957982</v>
      </c>
      <c r="E147" s="111">
        <v>0.878613</v>
      </c>
      <c r="F147" s="111">
        <v>0.947427</v>
      </c>
      <c r="G147" s="111">
        <v>0.860021</v>
      </c>
      <c r="H147" s="111">
        <v>0.827195</v>
      </c>
      <c r="I147" s="111">
        <v>0.953557</v>
      </c>
      <c r="J147" s="111">
        <v>0.913229</v>
      </c>
      <c r="K147" s="111">
        <v>0.903579</v>
      </c>
    </row>
    <row r="148">
      <c r="A148" s="111">
        <v>146.0</v>
      </c>
      <c r="B148" s="111">
        <v>0.911879</v>
      </c>
      <c r="C148" s="111">
        <v>0.889039</v>
      </c>
      <c r="D148" s="111">
        <v>0.958002</v>
      </c>
      <c r="E148" s="111">
        <v>0.878824</v>
      </c>
      <c r="F148" s="111">
        <v>0.947659</v>
      </c>
      <c r="G148" s="111">
        <v>0.860302</v>
      </c>
      <c r="H148" s="111">
        <v>0.827433</v>
      </c>
      <c r="I148" s="111">
        <v>0.953581</v>
      </c>
      <c r="J148" s="111">
        <v>0.913339</v>
      </c>
      <c r="K148" s="111">
        <v>0.903857</v>
      </c>
    </row>
    <row r="149">
      <c r="A149" s="111">
        <v>147.0</v>
      </c>
      <c r="B149" s="111">
        <v>0.912015</v>
      </c>
      <c r="C149" s="111">
        <v>0.889288</v>
      </c>
      <c r="D149" s="111">
        <v>0.958017</v>
      </c>
      <c r="E149" s="111">
        <v>0.879041</v>
      </c>
      <c r="F149" s="111">
        <v>0.947765</v>
      </c>
      <c r="G149" s="111">
        <v>0.860581</v>
      </c>
      <c r="H149" s="111">
        <v>0.827666</v>
      </c>
      <c r="I149" s="111">
        <v>0.953597</v>
      </c>
      <c r="J149" s="111">
        <v>0.913448</v>
      </c>
      <c r="K149" s="111">
        <v>0.904142</v>
      </c>
    </row>
    <row r="150">
      <c r="A150" s="111">
        <v>148.0</v>
      </c>
      <c r="B150" s="111">
        <v>0.912151</v>
      </c>
      <c r="C150" s="111">
        <v>0.889533</v>
      </c>
      <c r="D150" s="111">
        <v>0.95803</v>
      </c>
      <c r="E150" s="111">
        <v>0.879264</v>
      </c>
      <c r="F150" s="111">
        <v>0.947833</v>
      </c>
      <c r="G150" s="111">
        <v>0.860885</v>
      </c>
      <c r="H150" s="111">
        <v>0.827904</v>
      </c>
      <c r="I150" s="111">
        <v>0.953611</v>
      </c>
      <c r="J150" s="111">
        <v>0.913559</v>
      </c>
      <c r="K150" s="111">
        <v>0.904428</v>
      </c>
    </row>
    <row r="151">
      <c r="A151" s="111">
        <v>149.0</v>
      </c>
      <c r="B151" s="111">
        <v>0.912286</v>
      </c>
      <c r="C151" s="111">
        <v>0.88976</v>
      </c>
      <c r="D151" s="111">
        <v>0.958042</v>
      </c>
      <c r="E151" s="111">
        <v>0.87947</v>
      </c>
      <c r="F151" s="111">
        <v>0.947898</v>
      </c>
      <c r="G151" s="111">
        <v>0.861187</v>
      </c>
      <c r="H151" s="111">
        <v>0.828131</v>
      </c>
      <c r="I151" s="111">
        <v>0.953623</v>
      </c>
      <c r="J151" s="111">
        <v>0.913668</v>
      </c>
      <c r="K151" s="111">
        <v>0.904732</v>
      </c>
    </row>
    <row r="152">
      <c r="A152" s="111">
        <v>150.0</v>
      </c>
      <c r="B152" s="111">
        <v>0.912414</v>
      </c>
      <c r="C152" s="111">
        <v>0.889994</v>
      </c>
      <c r="D152" s="111">
        <v>0.958054</v>
      </c>
      <c r="E152" s="111">
        <v>0.879693</v>
      </c>
      <c r="F152" s="111">
        <v>0.947954</v>
      </c>
      <c r="G152" s="111">
        <v>0.861524</v>
      </c>
      <c r="H152" s="111">
        <v>0.828349</v>
      </c>
      <c r="I152" s="111">
        <v>0.953634</v>
      </c>
      <c r="J152" s="111">
        <v>0.913771</v>
      </c>
      <c r="K152" s="111">
        <v>0.905021</v>
      </c>
    </row>
    <row r="153">
      <c r="A153" s="111">
        <v>151.0</v>
      </c>
      <c r="B153" s="111">
        <v>0.912548</v>
      </c>
      <c r="C153" s="111">
        <v>0.890213</v>
      </c>
      <c r="D153" s="111">
        <v>0.958068</v>
      </c>
      <c r="E153" s="111">
        <v>0.879919</v>
      </c>
      <c r="F153" s="111">
        <v>0.948024</v>
      </c>
      <c r="G153" s="111">
        <v>0.861853</v>
      </c>
      <c r="H153" s="111">
        <v>0.828579</v>
      </c>
      <c r="I153" s="111">
        <v>0.953646</v>
      </c>
      <c r="J153" s="111">
        <v>0.913877</v>
      </c>
      <c r="K153" s="111">
        <v>0.905323</v>
      </c>
    </row>
    <row r="154">
      <c r="A154" s="111">
        <v>152.0</v>
      </c>
      <c r="B154" s="111">
        <v>0.912681</v>
      </c>
      <c r="C154" s="111">
        <v>0.890436</v>
      </c>
      <c r="D154" s="111">
        <v>0.958081</v>
      </c>
      <c r="E154" s="111">
        <v>0.880133</v>
      </c>
      <c r="F154" s="111">
        <v>0.948184</v>
      </c>
      <c r="G154" s="111">
        <v>0.862167</v>
      </c>
      <c r="H154" s="111">
        <v>0.828805</v>
      </c>
      <c r="I154" s="111">
        <v>0.953656</v>
      </c>
      <c r="J154" s="111">
        <v>0.913975</v>
      </c>
      <c r="K154" s="111">
        <v>0.905612</v>
      </c>
    </row>
    <row r="155">
      <c r="A155" s="111">
        <v>153.0</v>
      </c>
      <c r="B155" s="111">
        <v>0.912819</v>
      </c>
      <c r="C155" s="111">
        <v>0.890653</v>
      </c>
      <c r="D155" s="111">
        <v>0.958103</v>
      </c>
      <c r="E155" s="111">
        <v>0.880362</v>
      </c>
      <c r="F155" s="111">
        <v>0.94874</v>
      </c>
      <c r="G155" s="111">
        <v>0.862482</v>
      </c>
      <c r="H155" s="111">
        <v>0.829039</v>
      </c>
      <c r="I155" s="111">
        <v>0.953667</v>
      </c>
      <c r="J155" s="111">
        <v>0.914075</v>
      </c>
      <c r="K155" s="111">
        <v>0.905912</v>
      </c>
    </row>
    <row r="156">
      <c r="A156" s="111">
        <v>154.0</v>
      </c>
      <c r="B156" s="111">
        <v>0.912957</v>
      </c>
      <c r="C156" s="111">
        <v>0.890863</v>
      </c>
      <c r="D156" s="111">
        <v>0.958115</v>
      </c>
      <c r="E156" s="111">
        <v>0.880582</v>
      </c>
      <c r="F156" s="111">
        <v>0.948944</v>
      </c>
      <c r="G156" s="111">
        <v>0.862794</v>
      </c>
      <c r="H156" s="111">
        <v>0.829243</v>
      </c>
      <c r="I156" s="111">
        <v>0.953677</v>
      </c>
      <c r="J156" s="111">
        <v>0.914171</v>
      </c>
      <c r="K156" s="111">
        <v>0.906208</v>
      </c>
    </row>
    <row r="157">
      <c r="A157" s="111">
        <v>155.0</v>
      </c>
      <c r="B157" s="111">
        <v>0.913093</v>
      </c>
      <c r="C157" s="111">
        <v>0.891065</v>
      </c>
      <c r="D157" s="111">
        <v>0.958127</v>
      </c>
      <c r="E157" s="111">
        <v>0.880806</v>
      </c>
      <c r="F157" s="111">
        <v>0.949039</v>
      </c>
      <c r="G157" s="111">
        <v>0.863075</v>
      </c>
      <c r="H157" s="111">
        <v>0.829462</v>
      </c>
      <c r="I157" s="111">
        <v>0.953688</v>
      </c>
      <c r="J157" s="111">
        <v>0.914268</v>
      </c>
      <c r="K157" s="111">
        <v>0.90651</v>
      </c>
    </row>
    <row r="158">
      <c r="A158" s="111">
        <v>156.0</v>
      </c>
      <c r="B158" s="111">
        <v>0.913231</v>
      </c>
      <c r="C158" s="111">
        <v>0.891274</v>
      </c>
      <c r="D158" s="111">
        <v>0.958138</v>
      </c>
      <c r="E158" s="111">
        <v>0.881041</v>
      </c>
      <c r="F158" s="111">
        <v>0.949101</v>
      </c>
      <c r="G158" s="111">
        <v>0.863334</v>
      </c>
      <c r="H158" s="111">
        <v>0.829676</v>
      </c>
      <c r="I158" s="111">
        <v>0.953698</v>
      </c>
      <c r="J158" s="111">
        <v>0.914362</v>
      </c>
      <c r="K158" s="111">
        <v>0.906807</v>
      </c>
    </row>
    <row r="159">
      <c r="A159" s="111">
        <v>157.0</v>
      </c>
      <c r="B159" s="111">
        <v>0.91337</v>
      </c>
      <c r="C159" s="111">
        <v>0.891456</v>
      </c>
      <c r="D159" s="111">
        <v>0.95815</v>
      </c>
      <c r="E159" s="111">
        <v>0.881278</v>
      </c>
      <c r="F159" s="111">
        <v>0.949161</v>
      </c>
      <c r="G159" s="111">
        <v>0.863599</v>
      </c>
      <c r="H159" s="111">
        <v>0.8299</v>
      </c>
      <c r="I159" s="111">
        <v>0.953708</v>
      </c>
      <c r="J159" s="111">
        <v>0.914459</v>
      </c>
      <c r="K159" s="111">
        <v>0.907088</v>
      </c>
    </row>
    <row r="160">
      <c r="A160" s="111">
        <v>158.0</v>
      </c>
      <c r="B160" s="111">
        <v>0.913507</v>
      </c>
      <c r="C160" s="111">
        <v>0.891655</v>
      </c>
      <c r="D160" s="111">
        <v>0.95816</v>
      </c>
      <c r="E160" s="111">
        <v>0.881512</v>
      </c>
      <c r="F160" s="111">
        <v>0.949214</v>
      </c>
      <c r="G160" s="111">
        <v>0.863849</v>
      </c>
      <c r="H160" s="111">
        <v>0.830107</v>
      </c>
      <c r="I160" s="111">
        <v>0.953718</v>
      </c>
      <c r="J160" s="111">
        <v>0.914549</v>
      </c>
      <c r="K160" s="111">
        <v>0.907389</v>
      </c>
    </row>
    <row r="161">
      <c r="A161" s="111">
        <v>159.0</v>
      </c>
      <c r="B161" s="111">
        <v>0.913649</v>
      </c>
      <c r="C161" s="111">
        <v>0.891853</v>
      </c>
      <c r="D161" s="111">
        <v>0.958172</v>
      </c>
      <c r="E161" s="111">
        <v>0.881751</v>
      </c>
      <c r="F161" s="111">
        <v>0.94928</v>
      </c>
      <c r="G161" s="111">
        <v>0.864119</v>
      </c>
      <c r="H161" s="111">
        <v>0.830321</v>
      </c>
      <c r="I161" s="111">
        <v>0.953728</v>
      </c>
      <c r="J161" s="111">
        <v>0.91464</v>
      </c>
      <c r="K161" s="111">
        <v>0.907683</v>
      </c>
    </row>
    <row r="162">
      <c r="A162" s="111">
        <v>160.0</v>
      </c>
      <c r="B162" s="111">
        <v>0.913789</v>
      </c>
      <c r="C162" s="111">
        <v>0.892042</v>
      </c>
      <c r="D162" s="111">
        <v>0.958183</v>
      </c>
      <c r="E162" s="111">
        <v>0.881991</v>
      </c>
      <c r="F162" s="111">
        <v>0.94943</v>
      </c>
      <c r="G162" s="111">
        <v>0.864377</v>
      </c>
      <c r="H162" s="111">
        <v>0.830538</v>
      </c>
      <c r="I162" s="111">
        <v>0.953739</v>
      </c>
      <c r="J162" s="111">
        <v>0.914726</v>
      </c>
      <c r="K162" s="111">
        <v>0.907976</v>
      </c>
    </row>
    <row r="163">
      <c r="A163" s="111">
        <v>161.0</v>
      </c>
      <c r="B163" s="111">
        <v>0.913955</v>
      </c>
      <c r="C163" s="111">
        <v>0.892285</v>
      </c>
      <c r="D163" s="111">
        <v>0.958449</v>
      </c>
      <c r="E163" s="111">
        <v>0.882328</v>
      </c>
      <c r="F163" s="111">
        <v>0.950116</v>
      </c>
      <c r="G163" s="111">
        <v>0.864668</v>
      </c>
      <c r="H163" s="111">
        <v>0.830813</v>
      </c>
      <c r="I163" s="111">
        <v>0.953917</v>
      </c>
      <c r="J163" s="111">
        <v>0.914942</v>
      </c>
      <c r="K163" s="111">
        <v>0.90882</v>
      </c>
    </row>
    <row r="164">
      <c r="A164" s="111">
        <v>162.0</v>
      </c>
      <c r="B164" s="111">
        <v>0.914107</v>
      </c>
      <c r="C164" s="111">
        <v>0.892466</v>
      </c>
      <c r="D164" s="111">
        <v>0.958465</v>
      </c>
      <c r="E164" s="111">
        <v>0.882594</v>
      </c>
      <c r="F164" s="111">
        <v>0.950325</v>
      </c>
      <c r="G164" s="111">
        <v>0.864947</v>
      </c>
      <c r="H164" s="111">
        <v>0.831028</v>
      </c>
      <c r="I164" s="111">
        <v>0.953937</v>
      </c>
      <c r="J164" s="111">
        <v>0.915036</v>
      </c>
      <c r="K164" s="111">
        <v>0.909122</v>
      </c>
    </row>
    <row r="165">
      <c r="A165" s="111">
        <v>163.0</v>
      </c>
      <c r="B165" s="111">
        <v>0.914253</v>
      </c>
      <c r="C165" s="111">
        <v>0.892671</v>
      </c>
      <c r="D165" s="111">
        <v>0.958477</v>
      </c>
      <c r="E165" s="111">
        <v>0.882875</v>
      </c>
      <c r="F165" s="111">
        <v>0.950424</v>
      </c>
      <c r="G165" s="111">
        <v>0.865232</v>
      </c>
      <c r="H165" s="111">
        <v>0.831235</v>
      </c>
      <c r="I165" s="111">
        <v>0.953951</v>
      </c>
      <c r="J165" s="111">
        <v>0.915125</v>
      </c>
      <c r="K165" s="111">
        <v>0.909423</v>
      </c>
    </row>
    <row r="166">
      <c r="A166" s="111">
        <v>164.0</v>
      </c>
      <c r="B166" s="111">
        <v>0.914417</v>
      </c>
      <c r="C166" s="111">
        <v>0.892872</v>
      </c>
      <c r="D166" s="111">
        <v>0.958487</v>
      </c>
      <c r="E166" s="111">
        <v>0.883151</v>
      </c>
      <c r="F166" s="111">
        <v>0.950489</v>
      </c>
      <c r="G166" s="111">
        <v>0.865538</v>
      </c>
      <c r="H166" s="111">
        <v>0.831431</v>
      </c>
      <c r="I166" s="111">
        <v>0.953963</v>
      </c>
      <c r="J166" s="111">
        <v>0.915211</v>
      </c>
      <c r="K166" s="111">
        <v>0.909715</v>
      </c>
    </row>
    <row r="167">
      <c r="A167" s="111">
        <v>165.0</v>
      </c>
      <c r="B167" s="111">
        <v>0.914587</v>
      </c>
      <c r="C167" s="111">
        <v>0.893056</v>
      </c>
      <c r="D167" s="111">
        <v>0.958498</v>
      </c>
      <c r="E167" s="111">
        <v>0.883444</v>
      </c>
      <c r="F167" s="111">
        <v>0.95055</v>
      </c>
      <c r="G167" s="111">
        <v>0.865876</v>
      </c>
      <c r="H167" s="111">
        <v>0.831639</v>
      </c>
      <c r="I167" s="111">
        <v>0.953974</v>
      </c>
      <c r="J167" s="111">
        <v>0.915296</v>
      </c>
      <c r="K167" s="111">
        <v>0.91</v>
      </c>
    </row>
    <row r="168">
      <c r="A168" s="111">
        <v>166.0</v>
      </c>
      <c r="B168" s="111">
        <v>0.914756</v>
      </c>
      <c r="C168" s="111">
        <v>0.893237</v>
      </c>
      <c r="D168" s="111">
        <v>0.958509</v>
      </c>
      <c r="E168" s="111">
        <v>0.883728</v>
      </c>
      <c r="F168" s="111">
        <v>0.950604</v>
      </c>
      <c r="G168" s="111">
        <v>0.866223</v>
      </c>
      <c r="H168" s="111">
        <v>0.831832</v>
      </c>
      <c r="I168" s="111">
        <v>0.953984</v>
      </c>
      <c r="J168" s="111">
        <v>0.915379</v>
      </c>
      <c r="K168" s="111">
        <v>0.910287</v>
      </c>
    </row>
    <row r="169">
      <c r="A169" s="111">
        <v>167.0</v>
      </c>
      <c r="B169" s="111">
        <v>0.914925</v>
      </c>
      <c r="C169" s="111">
        <v>0.893423</v>
      </c>
      <c r="D169" s="111">
        <v>0.95852</v>
      </c>
      <c r="E169" s="111">
        <v>0.884018</v>
      </c>
      <c r="F169" s="111">
        <v>0.95067</v>
      </c>
      <c r="G169" s="111">
        <v>0.866561</v>
      </c>
      <c r="H169" s="111">
        <v>0.83203</v>
      </c>
      <c r="I169" s="111">
        <v>0.953993</v>
      </c>
      <c r="J169" s="111">
        <v>0.915458</v>
      </c>
      <c r="K169" s="111">
        <v>0.910582</v>
      </c>
    </row>
    <row r="170">
      <c r="A170" s="111">
        <v>168.0</v>
      </c>
      <c r="B170" s="111">
        <v>0.915102</v>
      </c>
      <c r="C170" s="111">
        <v>0.893601</v>
      </c>
      <c r="D170" s="111">
        <v>0.958533</v>
      </c>
      <c r="E170" s="111">
        <v>0.884297</v>
      </c>
      <c r="F170" s="111">
        <v>0.950813</v>
      </c>
      <c r="G170" s="111">
        <v>0.866887</v>
      </c>
      <c r="H170" s="111">
        <v>0.832228</v>
      </c>
      <c r="I170" s="111">
        <v>0.954003</v>
      </c>
      <c r="J170" s="111">
        <v>0.91554</v>
      </c>
      <c r="K170" s="111">
        <v>0.910866</v>
      </c>
    </row>
    <row r="171">
      <c r="A171" s="111">
        <v>169.0</v>
      </c>
      <c r="B171" s="111">
        <v>0.915286</v>
      </c>
      <c r="C171" s="111">
        <v>0.893775</v>
      </c>
      <c r="D171" s="111">
        <v>0.958545</v>
      </c>
      <c r="E171" s="111">
        <v>0.884585</v>
      </c>
      <c r="F171" s="111">
        <v>0.951295</v>
      </c>
      <c r="G171" s="111">
        <v>0.867197</v>
      </c>
      <c r="H171" s="111">
        <v>0.832427</v>
      </c>
      <c r="I171" s="111">
        <v>0.954013</v>
      </c>
      <c r="J171" s="111">
        <v>0.915623</v>
      </c>
      <c r="K171" s="111">
        <v>0.91114</v>
      </c>
    </row>
    <row r="172">
      <c r="A172" s="111">
        <v>170.0</v>
      </c>
      <c r="B172" s="111">
        <v>0.915483</v>
      </c>
      <c r="C172" s="111">
        <v>0.893948</v>
      </c>
      <c r="D172" s="111">
        <v>0.958555</v>
      </c>
      <c r="E172" s="111">
        <v>0.884861</v>
      </c>
      <c r="F172" s="111">
        <v>0.951478</v>
      </c>
      <c r="G172" s="111">
        <v>0.867507</v>
      </c>
      <c r="H172" s="111">
        <v>0.832618</v>
      </c>
      <c r="I172" s="111">
        <v>0.954022</v>
      </c>
      <c r="J172" s="111">
        <v>0.915706</v>
      </c>
      <c r="K172" s="111">
        <v>0.911415</v>
      </c>
    </row>
    <row r="173">
      <c r="A173" s="111">
        <v>171.0</v>
      </c>
      <c r="B173" s="111">
        <v>0.915705</v>
      </c>
      <c r="C173" s="111">
        <v>0.894098</v>
      </c>
      <c r="D173" s="111">
        <v>0.958565</v>
      </c>
      <c r="E173" s="111">
        <v>0.88514</v>
      </c>
      <c r="F173" s="111">
        <v>0.951565</v>
      </c>
      <c r="G173" s="111">
        <v>0.867791</v>
      </c>
      <c r="H173" s="111">
        <v>0.832809</v>
      </c>
      <c r="I173" s="111">
        <v>0.954031</v>
      </c>
      <c r="J173" s="111">
        <v>0.915783</v>
      </c>
      <c r="K173" s="111">
        <v>0.911697</v>
      </c>
    </row>
    <row r="174">
      <c r="A174" s="111">
        <v>172.0</v>
      </c>
      <c r="B174" s="111">
        <v>0.915917</v>
      </c>
      <c r="C174" s="111">
        <v>0.894272</v>
      </c>
      <c r="D174" s="111">
        <v>0.958574</v>
      </c>
      <c r="E174" s="111">
        <v>0.885425</v>
      </c>
      <c r="F174" s="111">
        <v>0.951624</v>
      </c>
      <c r="G174" s="111">
        <v>0.868082</v>
      </c>
      <c r="H174" s="111">
        <v>0.833001</v>
      </c>
      <c r="I174" s="111">
        <v>0.95404</v>
      </c>
      <c r="J174" s="111">
        <v>0.915858</v>
      </c>
      <c r="K174" s="111">
        <v>0.911973</v>
      </c>
    </row>
    <row r="175">
      <c r="A175" s="111">
        <v>173.0</v>
      </c>
      <c r="B175" s="111">
        <v>0.916146</v>
      </c>
      <c r="C175" s="111">
        <v>0.89443</v>
      </c>
      <c r="D175" s="111">
        <v>0.958584</v>
      </c>
      <c r="E175" s="111">
        <v>0.885735</v>
      </c>
      <c r="F175" s="111">
        <v>0.95168</v>
      </c>
      <c r="G175" s="111">
        <v>0.868392</v>
      </c>
      <c r="H175" s="111">
        <v>0.833193</v>
      </c>
      <c r="I175" s="111">
        <v>0.95405</v>
      </c>
      <c r="J175" s="111">
        <v>0.915936</v>
      </c>
      <c r="K175" s="111">
        <v>0.912261</v>
      </c>
    </row>
    <row r="176">
      <c r="A176" s="111">
        <v>174.0</v>
      </c>
      <c r="B176" s="111">
        <v>0.91639</v>
      </c>
      <c r="C176" s="111">
        <v>0.894601</v>
      </c>
      <c r="D176" s="111">
        <v>0.958593</v>
      </c>
      <c r="E176" s="111">
        <v>0.886044</v>
      </c>
      <c r="F176" s="111">
        <v>0.95173</v>
      </c>
      <c r="G176" s="111">
        <v>0.868695</v>
      </c>
      <c r="H176" s="111">
        <v>0.833385</v>
      </c>
      <c r="I176" s="111">
        <v>0.954058</v>
      </c>
      <c r="J176" s="111">
        <v>0.916007</v>
      </c>
      <c r="K176" s="111">
        <v>0.912544</v>
      </c>
    </row>
    <row r="177">
      <c r="A177" s="111">
        <v>175.0</v>
      </c>
      <c r="B177" s="111">
        <v>0.91663</v>
      </c>
      <c r="C177" s="111">
        <v>0.89477</v>
      </c>
      <c r="D177" s="111">
        <v>0.958602</v>
      </c>
      <c r="E177" s="111">
        <v>0.886357</v>
      </c>
      <c r="F177" s="111">
        <v>0.951792</v>
      </c>
      <c r="G177" s="111">
        <v>0.869013</v>
      </c>
      <c r="H177" s="111">
        <v>0.833581</v>
      </c>
      <c r="I177" s="111">
        <v>0.954067</v>
      </c>
      <c r="J177" s="111">
        <v>0.916079</v>
      </c>
      <c r="K177" s="111">
        <v>0.912838</v>
      </c>
    </row>
    <row r="178">
      <c r="A178" s="111">
        <v>176.0</v>
      </c>
      <c r="B178" s="111">
        <v>0.916878</v>
      </c>
      <c r="C178" s="111">
        <v>0.894932</v>
      </c>
      <c r="D178" s="111">
        <v>0.958612</v>
      </c>
      <c r="E178" s="111">
        <v>0.886682</v>
      </c>
      <c r="F178" s="111">
        <v>0.951926</v>
      </c>
      <c r="G178" s="111">
        <v>0.869335</v>
      </c>
      <c r="H178" s="111">
        <v>0.833778</v>
      </c>
      <c r="I178" s="111">
        <v>0.954076</v>
      </c>
      <c r="J178" s="111">
        <v>0.916157</v>
      </c>
      <c r="K178" s="111">
        <v>0.913128</v>
      </c>
    </row>
    <row r="179">
      <c r="A179" s="111">
        <v>177.0</v>
      </c>
      <c r="B179" s="111">
        <v>0.917153</v>
      </c>
      <c r="C179" s="111">
        <v>0.895123</v>
      </c>
      <c r="D179" s="111">
        <v>0.958822</v>
      </c>
      <c r="E179" s="111">
        <v>0.887073</v>
      </c>
      <c r="F179" s="111">
        <v>0.952514</v>
      </c>
      <c r="G179" s="111">
        <v>0.869693</v>
      </c>
      <c r="H179" s="111">
        <v>0.834029</v>
      </c>
      <c r="I179" s="111">
        <v>0.954211</v>
      </c>
      <c r="J179" s="111">
        <v>0.916343</v>
      </c>
      <c r="K179" s="111">
        <v>0.913923</v>
      </c>
    </row>
    <row r="180">
      <c r="A180" s="111">
        <v>178.0</v>
      </c>
      <c r="B180" s="111">
        <v>0.917424</v>
      </c>
      <c r="C180" s="111">
        <v>0.895279</v>
      </c>
      <c r="D180" s="111">
        <v>0.958839</v>
      </c>
      <c r="E180" s="111">
        <v>0.887417</v>
      </c>
      <c r="F180" s="111">
        <v>0.9527</v>
      </c>
      <c r="G180" s="111">
        <v>0.870041</v>
      </c>
      <c r="H180" s="111">
        <v>0.834217</v>
      </c>
      <c r="I180" s="111">
        <v>0.954227</v>
      </c>
      <c r="J180" s="111">
        <v>0.916419</v>
      </c>
      <c r="K180" s="111">
        <v>0.914227</v>
      </c>
    </row>
    <row r="181">
      <c r="A181" s="111">
        <v>179.0</v>
      </c>
      <c r="B181" s="111">
        <v>0.917693</v>
      </c>
      <c r="C181" s="111">
        <v>0.895421</v>
      </c>
      <c r="D181" s="111">
        <v>0.958849</v>
      </c>
      <c r="E181" s="111">
        <v>0.887753</v>
      </c>
      <c r="F181" s="111">
        <v>0.952791</v>
      </c>
      <c r="G181" s="111">
        <v>0.870407</v>
      </c>
      <c r="H181" s="111">
        <v>0.834419</v>
      </c>
      <c r="I181" s="111">
        <v>0.954239</v>
      </c>
      <c r="J181" s="111">
        <v>0.91649</v>
      </c>
      <c r="K181" s="111">
        <v>0.914544</v>
      </c>
    </row>
    <row r="182">
      <c r="A182" s="111">
        <v>180.0</v>
      </c>
      <c r="B182" s="111">
        <v>0.917964</v>
      </c>
      <c r="C182" s="111">
        <v>0.895568</v>
      </c>
      <c r="D182" s="111">
        <v>0.958858</v>
      </c>
      <c r="E182" s="111">
        <v>0.888086</v>
      </c>
      <c r="F182" s="111">
        <v>0.952851</v>
      </c>
      <c r="G182" s="111">
        <v>0.870778</v>
      </c>
      <c r="H182" s="111">
        <v>0.834612</v>
      </c>
      <c r="I182" s="111">
        <v>0.954249</v>
      </c>
      <c r="J182" s="111">
        <v>0.916559</v>
      </c>
      <c r="K182" s="111">
        <v>0.914842</v>
      </c>
    </row>
    <row r="183">
      <c r="A183" s="111">
        <v>181.0</v>
      </c>
      <c r="B183" s="111">
        <v>0.918239</v>
      </c>
      <c r="C183" s="111">
        <v>0.895704</v>
      </c>
      <c r="D183" s="111">
        <v>0.958869</v>
      </c>
      <c r="E183" s="111">
        <v>0.888424</v>
      </c>
      <c r="F183" s="111">
        <v>0.952908</v>
      </c>
      <c r="G183" s="111">
        <v>0.87117</v>
      </c>
      <c r="H183" s="111">
        <v>0.834812</v>
      </c>
      <c r="I183" s="111">
        <v>0.954259</v>
      </c>
      <c r="J183" s="111">
        <v>0.916628</v>
      </c>
      <c r="K183" s="111">
        <v>0.915162</v>
      </c>
    </row>
    <row r="184">
      <c r="A184" s="111">
        <v>182.0</v>
      </c>
      <c r="B184" s="111">
        <v>0.918499</v>
      </c>
      <c r="C184" s="111">
        <v>0.895852</v>
      </c>
      <c r="D184" s="111">
        <v>0.958879</v>
      </c>
      <c r="E184" s="111">
        <v>0.888763</v>
      </c>
      <c r="F184" s="111">
        <v>0.952959</v>
      </c>
      <c r="G184" s="111">
        <v>0.871564</v>
      </c>
      <c r="H184" s="111">
        <v>0.835004</v>
      </c>
      <c r="I184" s="111">
        <v>0.954268</v>
      </c>
      <c r="J184" s="111">
        <v>0.916697</v>
      </c>
      <c r="K184" s="111">
        <v>0.915472</v>
      </c>
    </row>
    <row r="185">
      <c r="A185" s="111">
        <v>183.0</v>
      </c>
      <c r="B185" s="111">
        <v>0.918771</v>
      </c>
      <c r="C185" s="111">
        <v>0.895983</v>
      </c>
      <c r="D185" s="111">
        <v>0.958888</v>
      </c>
      <c r="E185" s="111">
        <v>0.889092</v>
      </c>
      <c r="F185" s="111">
        <v>0.953021</v>
      </c>
      <c r="G185" s="111">
        <v>0.871951</v>
      </c>
      <c r="H185" s="111">
        <v>0.835198</v>
      </c>
      <c r="I185" s="111">
        <v>0.954277</v>
      </c>
      <c r="J185" s="111">
        <v>0.916764</v>
      </c>
      <c r="K185" s="111">
        <v>0.915761</v>
      </c>
    </row>
    <row r="186">
      <c r="A186" s="111">
        <v>184.0</v>
      </c>
      <c r="B186" s="111">
        <v>0.919058</v>
      </c>
      <c r="C186" s="111">
        <v>0.896117</v>
      </c>
      <c r="D186" s="111">
        <v>0.958897</v>
      </c>
      <c r="E186" s="111">
        <v>0.889407</v>
      </c>
      <c r="F186" s="111">
        <v>0.953149</v>
      </c>
      <c r="G186" s="111">
        <v>0.87236</v>
      </c>
      <c r="H186" s="111">
        <v>0.835389</v>
      </c>
      <c r="I186" s="111">
        <v>0.954285</v>
      </c>
      <c r="J186" s="111">
        <v>0.916833</v>
      </c>
      <c r="K186" s="111">
        <v>0.916082</v>
      </c>
    </row>
    <row r="187">
      <c r="A187" s="111">
        <v>185.0</v>
      </c>
      <c r="B187" s="111">
        <v>0.919342</v>
      </c>
      <c r="C187" s="111">
        <v>0.89625</v>
      </c>
      <c r="D187" s="111">
        <v>0.958906</v>
      </c>
      <c r="E187" s="111">
        <v>0.889735</v>
      </c>
      <c r="F187" s="111">
        <v>0.953562</v>
      </c>
      <c r="G187" s="111">
        <v>0.87276</v>
      </c>
      <c r="H187" s="111">
        <v>0.835587</v>
      </c>
      <c r="I187" s="111">
        <v>0.954294</v>
      </c>
      <c r="J187" s="111">
        <v>0.916903</v>
      </c>
      <c r="K187" s="111">
        <v>0.916406</v>
      </c>
    </row>
    <row r="188">
      <c r="A188" s="111">
        <v>186.0</v>
      </c>
      <c r="B188" s="111">
        <v>0.919629</v>
      </c>
      <c r="C188" s="111">
        <v>0.896381</v>
      </c>
      <c r="D188" s="111">
        <v>0.958915</v>
      </c>
      <c r="E188" s="111">
        <v>0.89005</v>
      </c>
      <c r="F188" s="111">
        <v>0.953725</v>
      </c>
      <c r="G188" s="111">
        <v>0.873123</v>
      </c>
      <c r="H188" s="111">
        <v>0.835782</v>
      </c>
      <c r="I188" s="111">
        <v>0.954302</v>
      </c>
      <c r="J188" s="111">
        <v>0.916969</v>
      </c>
      <c r="K188" s="111">
        <v>0.916718</v>
      </c>
    </row>
    <row r="189">
      <c r="A189" s="111">
        <v>187.0</v>
      </c>
      <c r="B189" s="111">
        <v>0.919909</v>
      </c>
      <c r="C189" s="111">
        <v>0.896505</v>
      </c>
      <c r="D189" s="111">
        <v>0.958923</v>
      </c>
      <c r="E189" s="111">
        <v>0.890369</v>
      </c>
      <c r="F189" s="111">
        <v>0.953806</v>
      </c>
      <c r="G189" s="111">
        <v>0.873527</v>
      </c>
      <c r="H189" s="111">
        <v>0.835982</v>
      </c>
      <c r="I189" s="111">
        <v>0.954311</v>
      </c>
      <c r="J189" s="111">
        <v>0.917032</v>
      </c>
      <c r="K189" s="111">
        <v>0.917052</v>
      </c>
    </row>
    <row r="190">
      <c r="A190" s="111">
        <v>188.0</v>
      </c>
      <c r="B190" s="111">
        <v>0.920208</v>
      </c>
      <c r="C190" s="111">
        <v>0.896641</v>
      </c>
      <c r="D190" s="111">
        <v>0.958932</v>
      </c>
      <c r="E190" s="111">
        <v>0.890688</v>
      </c>
      <c r="F190" s="111">
        <v>0.953861</v>
      </c>
      <c r="G190" s="111">
        <v>0.873928</v>
      </c>
      <c r="H190" s="111">
        <v>0.836175</v>
      </c>
      <c r="I190" s="111">
        <v>0.954318</v>
      </c>
      <c r="J190" s="111">
        <v>0.917094</v>
      </c>
      <c r="K190" s="111">
        <v>0.917362</v>
      </c>
    </row>
    <row r="191">
      <c r="A191" s="111">
        <v>189.0</v>
      </c>
      <c r="B191" s="111">
        <v>0.920503</v>
      </c>
      <c r="C191" s="111">
        <v>0.896774</v>
      </c>
      <c r="D191" s="111">
        <v>0.95894</v>
      </c>
      <c r="E191" s="111">
        <v>0.891</v>
      </c>
      <c r="F191" s="111">
        <v>0.953913</v>
      </c>
      <c r="G191" s="111">
        <v>0.874332</v>
      </c>
      <c r="H191" s="111">
        <v>0.836383</v>
      </c>
      <c r="I191" s="111">
        <v>0.954326</v>
      </c>
      <c r="J191" s="111">
        <v>0.917157</v>
      </c>
      <c r="K191" s="111">
        <v>0.917669</v>
      </c>
    </row>
    <row r="192">
      <c r="A192" s="111">
        <v>190.0</v>
      </c>
      <c r="B192" s="111">
        <v>0.920799</v>
      </c>
      <c r="C192" s="111">
        <v>0.896896</v>
      </c>
      <c r="D192" s="111">
        <v>0.958948</v>
      </c>
      <c r="E192" s="111">
        <v>0.891326</v>
      </c>
      <c r="F192" s="111">
        <v>0.95396</v>
      </c>
      <c r="G192" s="111">
        <v>0.874759</v>
      </c>
      <c r="H192" s="111">
        <v>0.836598</v>
      </c>
      <c r="I192" s="111">
        <v>0.954335</v>
      </c>
      <c r="J192" s="111">
        <v>0.917224</v>
      </c>
      <c r="K192" s="111">
        <v>0.917979</v>
      </c>
    </row>
    <row r="193">
      <c r="A193" s="111">
        <v>191.0</v>
      </c>
      <c r="B193" s="111">
        <v>0.921102</v>
      </c>
      <c r="C193" s="111">
        <v>0.897008</v>
      </c>
      <c r="D193" s="111">
        <v>0.958956</v>
      </c>
      <c r="E193" s="111">
        <v>0.891658</v>
      </c>
      <c r="F193" s="111">
        <v>0.954018</v>
      </c>
      <c r="G193" s="111">
        <v>0.875198</v>
      </c>
      <c r="H193" s="111">
        <v>0.83681</v>
      </c>
      <c r="I193" s="111">
        <v>0.954343</v>
      </c>
      <c r="J193" s="111">
        <v>0.917284</v>
      </c>
      <c r="K193" s="111">
        <v>0.918276</v>
      </c>
    </row>
    <row r="194">
      <c r="A194" s="111">
        <v>192.0</v>
      </c>
      <c r="B194" s="111">
        <v>0.921391</v>
      </c>
      <c r="C194" s="111">
        <v>0.897142</v>
      </c>
      <c r="D194" s="111">
        <v>0.958964</v>
      </c>
      <c r="E194" s="111">
        <v>0.892005</v>
      </c>
      <c r="F194" s="111">
        <v>0.954137</v>
      </c>
      <c r="G194" s="111">
        <v>0.875669</v>
      </c>
      <c r="H194" s="111">
        <v>0.837035</v>
      </c>
      <c r="I194" s="111">
        <v>0.954351</v>
      </c>
      <c r="J194" s="111">
        <v>0.917347</v>
      </c>
      <c r="K194" s="111">
        <v>0.918587</v>
      </c>
    </row>
    <row r="195">
      <c r="A195" s="111">
        <v>193.0</v>
      </c>
      <c r="B195" s="111">
        <v>0.921706</v>
      </c>
      <c r="C195" s="111">
        <v>0.897298</v>
      </c>
      <c r="D195" s="111">
        <v>0.959129</v>
      </c>
      <c r="E195" s="111">
        <v>0.892395</v>
      </c>
      <c r="F195" s="111">
        <v>0.954641</v>
      </c>
      <c r="G195" s="111">
        <v>0.876197</v>
      </c>
      <c r="H195" s="111">
        <v>0.837304</v>
      </c>
      <c r="I195" s="111">
        <v>0.954453</v>
      </c>
      <c r="J195" s="111">
        <v>0.917502</v>
      </c>
      <c r="K195" s="111">
        <v>0.919323</v>
      </c>
    </row>
    <row r="196">
      <c r="A196" s="111">
        <v>194.0</v>
      </c>
      <c r="B196" s="111">
        <v>0.922003</v>
      </c>
      <c r="C196" s="111">
        <v>0.897437</v>
      </c>
      <c r="D196" s="111">
        <v>0.959141</v>
      </c>
      <c r="E196" s="111">
        <v>0.892735</v>
      </c>
      <c r="F196" s="111">
        <v>0.954807</v>
      </c>
      <c r="G196" s="111">
        <v>0.876751</v>
      </c>
      <c r="H196" s="111">
        <v>0.837519</v>
      </c>
      <c r="I196" s="111">
        <v>0.954468</v>
      </c>
      <c r="J196" s="111">
        <v>0.917565</v>
      </c>
      <c r="K196" s="111">
        <v>0.91963</v>
      </c>
    </row>
    <row r="197">
      <c r="A197" s="111">
        <v>195.0</v>
      </c>
      <c r="B197" s="111">
        <v>0.922295</v>
      </c>
      <c r="C197" s="111">
        <v>0.897552</v>
      </c>
      <c r="D197" s="111">
        <v>0.95915</v>
      </c>
      <c r="E197" s="111">
        <v>0.893096</v>
      </c>
      <c r="F197" s="111">
        <v>0.954891</v>
      </c>
      <c r="G197" s="111">
        <v>0.877304</v>
      </c>
      <c r="H197" s="111">
        <v>0.837738</v>
      </c>
      <c r="I197" s="111">
        <v>0.954478</v>
      </c>
      <c r="J197" s="111">
        <v>0.917623</v>
      </c>
      <c r="K197" s="111">
        <v>0.919906</v>
      </c>
    </row>
    <row r="198">
      <c r="A198" s="111">
        <v>196.0</v>
      </c>
      <c r="B198" s="111">
        <v>0.922589</v>
      </c>
      <c r="C198" s="111">
        <v>0.897664</v>
      </c>
      <c r="D198" s="111">
        <v>0.959159</v>
      </c>
      <c r="E198" s="111">
        <v>0.893449</v>
      </c>
      <c r="F198" s="111">
        <v>0.954947</v>
      </c>
      <c r="G198" s="111">
        <v>0.877892</v>
      </c>
      <c r="H198" s="111">
        <v>0.837955</v>
      </c>
      <c r="I198" s="111">
        <v>0.954488</v>
      </c>
      <c r="J198" s="111">
        <v>0.917683</v>
      </c>
      <c r="K198" s="111">
        <v>0.920179</v>
      </c>
    </row>
    <row r="199">
      <c r="A199" s="111">
        <v>197.0</v>
      </c>
      <c r="B199" s="111">
        <v>0.922876</v>
      </c>
      <c r="C199" s="111">
        <v>0.897767</v>
      </c>
      <c r="D199" s="111">
        <v>0.959168</v>
      </c>
      <c r="E199" s="111">
        <v>0.893778</v>
      </c>
      <c r="F199" s="111">
        <v>0.955</v>
      </c>
      <c r="G199" s="111">
        <v>0.878466</v>
      </c>
      <c r="H199" s="111">
        <v>0.838176</v>
      </c>
      <c r="I199" s="111">
        <v>0.954496</v>
      </c>
      <c r="J199" s="111">
        <v>0.917739</v>
      </c>
      <c r="K199" s="111">
        <v>0.920467</v>
      </c>
    </row>
    <row r="200">
      <c r="A200" s="111">
        <v>198.0</v>
      </c>
      <c r="B200" s="111">
        <v>0.92316</v>
      </c>
      <c r="C200" s="111">
        <v>0.897902</v>
      </c>
      <c r="D200" s="111">
        <v>0.959176</v>
      </c>
      <c r="E200" s="111">
        <v>0.894125</v>
      </c>
      <c r="F200" s="111">
        <v>0.955047</v>
      </c>
      <c r="G200" s="111">
        <v>0.879063</v>
      </c>
      <c r="H200" s="111">
        <v>0.838397</v>
      </c>
      <c r="I200" s="111">
        <v>0.954504</v>
      </c>
      <c r="J200" s="111">
        <v>0.917798</v>
      </c>
      <c r="K200" s="111">
        <v>0.920732</v>
      </c>
    </row>
    <row r="201">
      <c r="A201" s="111">
        <v>199.0</v>
      </c>
      <c r="B201" s="111">
        <v>0.92344</v>
      </c>
      <c r="C201" s="111">
        <v>0.898004</v>
      </c>
      <c r="D201" s="111">
        <v>0.959184</v>
      </c>
      <c r="E201" s="111">
        <v>0.894467</v>
      </c>
      <c r="F201" s="111">
        <v>0.955104</v>
      </c>
      <c r="G201" s="111">
        <v>0.879645</v>
      </c>
      <c r="H201" s="111">
        <v>0.838617</v>
      </c>
      <c r="I201" s="111">
        <v>0.954512</v>
      </c>
      <c r="J201" s="111">
        <v>0.917859</v>
      </c>
      <c r="K201" s="111">
        <v>0.921002</v>
      </c>
    </row>
    <row r="202">
      <c r="A202" s="111">
        <v>200.0</v>
      </c>
      <c r="B202" s="111">
        <v>0.923711</v>
      </c>
      <c r="C202" s="111">
        <v>0.898126</v>
      </c>
      <c r="D202" s="111">
        <v>0.959192</v>
      </c>
      <c r="E202" s="111">
        <v>0.894793</v>
      </c>
      <c r="F202" s="111">
        <v>0.955218</v>
      </c>
      <c r="G202" s="111">
        <v>0.880208</v>
      </c>
      <c r="H202" s="111">
        <v>0.838841</v>
      </c>
      <c r="I202" s="111">
        <v>0.95452</v>
      </c>
      <c r="J202" s="111">
        <v>0.917915</v>
      </c>
      <c r="K202" s="111">
        <v>0.921273</v>
      </c>
    </row>
    <row r="203">
      <c r="A203" s="111">
        <v>201.0</v>
      </c>
      <c r="B203" s="111">
        <v>0.923965</v>
      </c>
      <c r="C203" s="111">
        <v>0.898254</v>
      </c>
      <c r="D203" s="111">
        <v>0.9592</v>
      </c>
      <c r="E203" s="111">
        <v>0.895113</v>
      </c>
      <c r="F203" s="111">
        <v>0.955574</v>
      </c>
      <c r="G203" s="111">
        <v>0.880775</v>
      </c>
      <c r="H203" s="111">
        <v>0.839066</v>
      </c>
      <c r="I203" s="111">
        <v>0.954527</v>
      </c>
      <c r="J203" s="111">
        <v>0.91797</v>
      </c>
      <c r="K203" s="111">
        <v>0.921546</v>
      </c>
    </row>
    <row r="204">
      <c r="A204" s="111">
        <v>202.0</v>
      </c>
      <c r="B204" s="111">
        <v>0.924229</v>
      </c>
      <c r="C204" s="111">
        <v>0.898377</v>
      </c>
      <c r="D204" s="111">
        <v>0.959208</v>
      </c>
      <c r="E204" s="111">
        <v>0.89544</v>
      </c>
      <c r="F204" s="111">
        <v>0.95572</v>
      </c>
      <c r="G204" s="111">
        <v>0.881365</v>
      </c>
      <c r="H204" s="111">
        <v>0.839304</v>
      </c>
      <c r="I204" s="111">
        <v>0.954535</v>
      </c>
      <c r="J204" s="111">
        <v>0.918023</v>
      </c>
      <c r="K204" s="111">
        <v>0.921814</v>
      </c>
    </row>
    <row r="205">
      <c r="A205" s="111">
        <v>203.0</v>
      </c>
      <c r="B205" s="111">
        <v>0.924484</v>
      </c>
      <c r="C205" s="111">
        <v>0.898482</v>
      </c>
      <c r="D205" s="111">
        <v>0.959216</v>
      </c>
      <c r="E205" s="111">
        <v>0.895753</v>
      </c>
      <c r="F205" s="111">
        <v>0.955795</v>
      </c>
      <c r="G205" s="111">
        <v>0.881958</v>
      </c>
      <c r="H205" s="111">
        <v>0.839533</v>
      </c>
      <c r="I205" s="111">
        <v>0.954542</v>
      </c>
      <c r="J205" s="111">
        <v>0.918078</v>
      </c>
      <c r="K205" s="111">
        <v>0.922068</v>
      </c>
    </row>
    <row r="206">
      <c r="A206" s="111">
        <v>204.0</v>
      </c>
      <c r="B206" s="111">
        <v>0.924727</v>
      </c>
      <c r="C206" s="111">
        <v>0.898616</v>
      </c>
      <c r="D206" s="111">
        <v>0.959224</v>
      </c>
      <c r="E206" s="111">
        <v>0.896055</v>
      </c>
      <c r="F206" s="111">
        <v>0.955845</v>
      </c>
      <c r="G206" s="111">
        <v>0.882572</v>
      </c>
      <c r="H206" s="111">
        <v>0.839772</v>
      </c>
      <c r="I206" s="111">
        <v>0.954549</v>
      </c>
      <c r="J206" s="111">
        <v>0.918133</v>
      </c>
      <c r="K206" s="111">
        <v>0.92232</v>
      </c>
    </row>
    <row r="207">
      <c r="A207" s="111">
        <v>205.0</v>
      </c>
      <c r="B207" s="111">
        <v>0.924963</v>
      </c>
      <c r="C207" s="111">
        <v>0.898722</v>
      </c>
      <c r="D207" s="111">
        <v>0.959231</v>
      </c>
      <c r="E207" s="111">
        <v>0.896359</v>
      </c>
      <c r="F207" s="111">
        <v>0.955894</v>
      </c>
      <c r="G207" s="111">
        <v>0.88322</v>
      </c>
      <c r="H207" s="111">
        <v>0.840012</v>
      </c>
      <c r="I207" s="111">
        <v>0.954556</v>
      </c>
      <c r="J207" s="111">
        <v>0.918187</v>
      </c>
      <c r="K207" s="111">
        <v>0.922578</v>
      </c>
    </row>
    <row r="208">
      <c r="A208" s="111">
        <v>206.0</v>
      </c>
      <c r="B208" s="111">
        <v>0.92519</v>
      </c>
      <c r="C208" s="111">
        <v>0.898843</v>
      </c>
      <c r="D208" s="111">
        <v>0.959238</v>
      </c>
      <c r="E208" s="111">
        <v>0.896642</v>
      </c>
      <c r="F208" s="111">
        <v>0.955937</v>
      </c>
      <c r="G208" s="111">
        <v>0.883897</v>
      </c>
      <c r="H208" s="111">
        <v>0.84024</v>
      </c>
      <c r="I208" s="111">
        <v>0.954563</v>
      </c>
      <c r="J208" s="111">
        <v>0.918248</v>
      </c>
      <c r="K208" s="111">
        <v>0.922821</v>
      </c>
    </row>
    <row r="209">
      <c r="A209" s="111">
        <v>207.0</v>
      </c>
      <c r="B209" s="111">
        <v>0.925404</v>
      </c>
      <c r="C209" s="111">
        <v>0.898956</v>
      </c>
      <c r="D209" s="111">
        <v>0.959246</v>
      </c>
      <c r="E209" s="111">
        <v>0.896929</v>
      </c>
      <c r="F209" s="111">
        <v>0.955991</v>
      </c>
      <c r="G209" s="111">
        <v>0.884594</v>
      </c>
      <c r="H209" s="111">
        <v>0.840475</v>
      </c>
      <c r="I209" s="111">
        <v>0.95457</v>
      </c>
      <c r="J209" s="111">
        <v>0.918302</v>
      </c>
      <c r="K209" s="111">
        <v>0.923073</v>
      </c>
    </row>
    <row r="210">
      <c r="A210" s="111">
        <v>208.0</v>
      </c>
      <c r="B210" s="111">
        <v>0.925621</v>
      </c>
      <c r="C210" s="111">
        <v>0.899062</v>
      </c>
      <c r="D210" s="111">
        <v>0.959254</v>
      </c>
      <c r="E210" s="111">
        <v>0.897202</v>
      </c>
      <c r="F210" s="111">
        <v>0.956097</v>
      </c>
      <c r="G210" s="111">
        <v>0.885318</v>
      </c>
      <c r="H210" s="111">
        <v>0.840727</v>
      </c>
      <c r="I210" s="111">
        <v>0.954577</v>
      </c>
      <c r="J210" s="111">
        <v>0.918354</v>
      </c>
      <c r="K210" s="111">
        <v>0.923289</v>
      </c>
    </row>
    <row r="211">
      <c r="A211" s="111">
        <v>209.0</v>
      </c>
      <c r="B211" s="111">
        <v>0.925838</v>
      </c>
      <c r="C211" s="111">
        <v>0.899203</v>
      </c>
      <c r="D211" s="111">
        <v>0.959378</v>
      </c>
      <c r="E211" s="111">
        <v>0.897518</v>
      </c>
      <c r="F211" s="111">
        <v>0.956527</v>
      </c>
      <c r="G211" s="111">
        <v>0.886061</v>
      </c>
      <c r="H211" s="111">
        <v>0.841013</v>
      </c>
      <c r="I211" s="111">
        <v>0.954661</v>
      </c>
      <c r="J211" s="111">
        <v>0.918496</v>
      </c>
      <c r="K211" s="111">
        <v>0.923952</v>
      </c>
    </row>
    <row r="212">
      <c r="A212" s="111">
        <v>210.0</v>
      </c>
      <c r="B212" s="111">
        <v>0.926044</v>
      </c>
      <c r="C212" s="111">
        <v>0.899325</v>
      </c>
      <c r="D212" s="111">
        <v>0.959388</v>
      </c>
      <c r="E212" s="111">
        <v>0.897787</v>
      </c>
      <c r="F212" s="111">
        <v>0.956675</v>
      </c>
      <c r="G212" s="111">
        <v>0.886849</v>
      </c>
      <c r="H212" s="111">
        <v>0.841275</v>
      </c>
      <c r="I212" s="111">
        <v>0.954674</v>
      </c>
      <c r="J212" s="111">
        <v>0.918549</v>
      </c>
      <c r="K212" s="111">
        <v>0.924189</v>
      </c>
    </row>
    <row r="213">
      <c r="A213" s="111">
        <v>211.0</v>
      </c>
      <c r="B213" s="111">
        <v>0.926241</v>
      </c>
      <c r="C213" s="111">
        <v>0.899436</v>
      </c>
      <c r="D213" s="111">
        <v>0.959396</v>
      </c>
      <c r="E213" s="111">
        <v>0.898064</v>
      </c>
      <c r="F213" s="111">
        <v>0.956751</v>
      </c>
      <c r="G213" s="111">
        <v>0.887626</v>
      </c>
      <c r="H213" s="111">
        <v>0.841532</v>
      </c>
      <c r="I213" s="111">
        <v>0.954684</v>
      </c>
      <c r="J213" s="111">
        <v>0.918603</v>
      </c>
      <c r="K213" s="111">
        <v>0.924423</v>
      </c>
    </row>
    <row r="214">
      <c r="A214" s="111">
        <v>212.0</v>
      </c>
      <c r="B214" s="111">
        <v>0.926424</v>
      </c>
      <c r="C214" s="111">
        <v>0.899553</v>
      </c>
      <c r="D214" s="111">
        <v>0.959405</v>
      </c>
      <c r="E214" s="111">
        <v>0.898331</v>
      </c>
      <c r="F214" s="111">
        <v>0.956803</v>
      </c>
      <c r="G214" s="111">
        <v>0.888436</v>
      </c>
      <c r="H214" s="111">
        <v>0.841782</v>
      </c>
      <c r="I214" s="111">
        <v>0.954692</v>
      </c>
      <c r="J214" s="111">
        <v>0.918656</v>
      </c>
      <c r="K214" s="111">
        <v>0.924655</v>
      </c>
    </row>
    <row r="215">
      <c r="A215" s="111">
        <v>213.0</v>
      </c>
      <c r="B215" s="111">
        <v>0.926604</v>
      </c>
      <c r="C215" s="111">
        <v>0.899657</v>
      </c>
      <c r="D215" s="111">
        <v>0.959412</v>
      </c>
      <c r="E215" s="111">
        <v>0.898609</v>
      </c>
      <c r="F215" s="111">
        <v>0.956852</v>
      </c>
      <c r="G215" s="111">
        <v>0.889263</v>
      </c>
      <c r="H215" s="111">
        <v>0.842036</v>
      </c>
      <c r="I215" s="111">
        <v>0.9547</v>
      </c>
      <c r="J215" s="111">
        <v>0.918709</v>
      </c>
      <c r="K215" s="111">
        <v>0.924894</v>
      </c>
    </row>
    <row r="216">
      <c r="A216" s="111">
        <v>214.0</v>
      </c>
      <c r="B216" s="111">
        <v>0.926783</v>
      </c>
      <c r="C216" s="111">
        <v>0.899777</v>
      </c>
      <c r="D216" s="111">
        <v>0.959419</v>
      </c>
      <c r="E216" s="111">
        <v>0.898872</v>
      </c>
      <c r="F216" s="111">
        <v>0.956896</v>
      </c>
      <c r="G216" s="111">
        <v>0.890052</v>
      </c>
      <c r="H216" s="111">
        <v>0.842297</v>
      </c>
      <c r="I216" s="111">
        <v>0.954707</v>
      </c>
      <c r="J216" s="111">
        <v>0.918758</v>
      </c>
      <c r="K216" s="111">
        <v>0.925127</v>
      </c>
    </row>
    <row r="217">
      <c r="A217" s="111">
        <v>215.0</v>
      </c>
      <c r="B217" s="111">
        <v>0.926941</v>
      </c>
      <c r="C217" s="111">
        <v>0.89988</v>
      </c>
      <c r="D217" s="111">
        <v>0.959426</v>
      </c>
      <c r="E217" s="111">
        <v>0.899129</v>
      </c>
      <c r="F217" s="111">
        <v>0.956948</v>
      </c>
      <c r="G217" s="111">
        <v>0.890819</v>
      </c>
      <c r="H217" s="111">
        <v>0.842548</v>
      </c>
      <c r="I217" s="111">
        <v>0.954714</v>
      </c>
      <c r="J217" s="111">
        <v>0.918815</v>
      </c>
      <c r="K217" s="111">
        <v>0.92537</v>
      </c>
    </row>
    <row r="218">
      <c r="A218" s="111">
        <v>216.0</v>
      </c>
      <c r="B218" s="111">
        <v>0.927107</v>
      </c>
      <c r="C218" s="111">
        <v>0.899993</v>
      </c>
      <c r="D218" s="111">
        <v>0.959433</v>
      </c>
      <c r="E218" s="111">
        <v>0.899383</v>
      </c>
      <c r="F218" s="111">
        <v>0.957049</v>
      </c>
      <c r="G218" s="111">
        <v>0.891592</v>
      </c>
      <c r="H218" s="111">
        <v>0.842805</v>
      </c>
      <c r="I218" s="111">
        <v>0.954721</v>
      </c>
      <c r="J218" s="111">
        <v>0.918866</v>
      </c>
      <c r="K218" s="111">
        <v>0.925595</v>
      </c>
    </row>
    <row r="219">
      <c r="A219" s="111">
        <v>217.0</v>
      </c>
      <c r="B219" s="111">
        <v>0.927266</v>
      </c>
      <c r="C219" s="111">
        <v>0.900104</v>
      </c>
      <c r="D219" s="111">
        <v>0.95944</v>
      </c>
      <c r="E219" s="111">
        <v>0.899661</v>
      </c>
      <c r="F219" s="111">
        <v>0.957355</v>
      </c>
      <c r="G219" s="111">
        <v>0.892326</v>
      </c>
      <c r="H219" s="111">
        <v>0.843062</v>
      </c>
      <c r="I219" s="111">
        <v>0.954728</v>
      </c>
      <c r="J219" s="111">
        <v>0.918916</v>
      </c>
      <c r="K219" s="111">
        <v>0.92581</v>
      </c>
    </row>
    <row r="220">
      <c r="A220" s="111">
        <v>218.0</v>
      </c>
      <c r="B220" s="111">
        <v>0.927433</v>
      </c>
      <c r="C220" s="111">
        <v>0.90022</v>
      </c>
      <c r="D220" s="111">
        <v>0.959447</v>
      </c>
      <c r="E220" s="111">
        <v>0.899909</v>
      </c>
      <c r="F220" s="111">
        <v>0.957484</v>
      </c>
      <c r="G220" s="111">
        <v>0.893057</v>
      </c>
      <c r="H220" s="111">
        <v>0.843324</v>
      </c>
      <c r="I220" s="111">
        <v>0.954735</v>
      </c>
      <c r="J220" s="111">
        <v>0.918967</v>
      </c>
      <c r="K220" s="111">
        <v>0.926047</v>
      </c>
    </row>
    <row r="221">
      <c r="A221" s="111">
        <v>219.0</v>
      </c>
      <c r="B221" s="111">
        <v>0.927585</v>
      </c>
      <c r="C221" s="111">
        <v>0.900329</v>
      </c>
      <c r="D221" s="111">
        <v>0.959453</v>
      </c>
      <c r="E221" s="111">
        <v>0.900154</v>
      </c>
      <c r="F221" s="111">
        <v>0.957552</v>
      </c>
      <c r="G221" s="111">
        <v>0.893839</v>
      </c>
      <c r="H221" s="111">
        <v>0.843592</v>
      </c>
      <c r="I221" s="111">
        <v>0.954741</v>
      </c>
      <c r="J221" s="111">
        <v>0.919018</v>
      </c>
      <c r="K221" s="111">
        <v>0.926261</v>
      </c>
    </row>
    <row r="222">
      <c r="A222" s="111">
        <v>220.0</v>
      </c>
      <c r="B222" s="111">
        <v>0.927732</v>
      </c>
      <c r="C222" s="111">
        <v>0.900435</v>
      </c>
      <c r="D222" s="111">
        <v>0.95946</v>
      </c>
      <c r="E222" s="111">
        <v>0.9004</v>
      </c>
      <c r="F222" s="111">
        <v>0.9576</v>
      </c>
      <c r="G222" s="111">
        <v>0.894622</v>
      </c>
      <c r="H222" s="111">
        <v>0.84386</v>
      </c>
      <c r="I222" s="111">
        <v>0.954748</v>
      </c>
      <c r="J222" s="111">
        <v>0.919064</v>
      </c>
      <c r="K222" s="111">
        <v>0.926478</v>
      </c>
    </row>
    <row r="223">
      <c r="A223" s="111">
        <v>221.0</v>
      </c>
      <c r="B223" s="111">
        <v>0.927882</v>
      </c>
      <c r="C223" s="111">
        <v>0.900542</v>
      </c>
      <c r="D223" s="111">
        <v>0.959466</v>
      </c>
      <c r="E223" s="111">
        <v>0.900639</v>
      </c>
      <c r="F223" s="111">
        <v>0.957645</v>
      </c>
      <c r="G223" s="111">
        <v>0.895466</v>
      </c>
      <c r="H223" s="111">
        <v>0.844124</v>
      </c>
      <c r="I223" s="111">
        <v>0.954754</v>
      </c>
      <c r="J223" s="111">
        <v>0.919112</v>
      </c>
      <c r="K223" s="111">
        <v>0.926672</v>
      </c>
    </row>
    <row r="224">
      <c r="A224" s="111">
        <v>222.0</v>
      </c>
      <c r="B224" s="111">
        <v>0.928029</v>
      </c>
      <c r="C224" s="111">
        <v>0.900661</v>
      </c>
      <c r="D224" s="111">
        <v>0.959472</v>
      </c>
      <c r="E224" s="111">
        <v>0.900879</v>
      </c>
      <c r="F224" s="111">
        <v>0.957685</v>
      </c>
      <c r="G224" s="111">
        <v>0.896295</v>
      </c>
      <c r="H224" s="111">
        <v>0.84438</v>
      </c>
      <c r="I224" s="111">
        <v>0.954761</v>
      </c>
      <c r="J224" s="111">
        <v>0.919162</v>
      </c>
      <c r="K224" s="111">
        <v>0.92689</v>
      </c>
    </row>
    <row r="225">
      <c r="A225" s="111">
        <v>223.0</v>
      </c>
      <c r="B225" s="111">
        <v>0.928175</v>
      </c>
      <c r="C225" s="111">
        <v>0.900758</v>
      </c>
      <c r="D225" s="111">
        <v>0.959479</v>
      </c>
      <c r="E225" s="111">
        <v>0.901094</v>
      </c>
      <c r="F225" s="111">
        <v>0.957734</v>
      </c>
      <c r="G225" s="111">
        <v>0.897162</v>
      </c>
      <c r="H225" s="111">
        <v>0.844631</v>
      </c>
      <c r="I225" s="111">
        <v>0.954767</v>
      </c>
      <c r="J225" s="111">
        <v>0.919211</v>
      </c>
      <c r="K225" s="111">
        <v>0.92711</v>
      </c>
    </row>
    <row r="226">
      <c r="A226" s="111">
        <v>224.0</v>
      </c>
      <c r="B226" s="111">
        <v>0.928308</v>
      </c>
      <c r="C226" s="111">
        <v>0.900872</v>
      </c>
      <c r="D226" s="111">
        <v>0.959485</v>
      </c>
      <c r="E226" s="111">
        <v>0.901299</v>
      </c>
      <c r="F226" s="111">
        <v>0.957829</v>
      </c>
      <c r="G226" s="111">
        <v>0.898023</v>
      </c>
      <c r="H226" s="111">
        <v>0.844883</v>
      </c>
      <c r="I226" s="111">
        <v>0.954774</v>
      </c>
      <c r="J226" s="111">
        <v>0.91926</v>
      </c>
      <c r="K226" s="111">
        <v>0.927323</v>
      </c>
    </row>
    <row r="227">
      <c r="A227" s="111">
        <v>225.0</v>
      </c>
      <c r="B227" s="111">
        <v>0.928461</v>
      </c>
      <c r="C227" s="111">
        <v>0.900995</v>
      </c>
      <c r="D227" s="111">
        <v>0.959578</v>
      </c>
      <c r="E227" s="111">
        <v>0.901563</v>
      </c>
      <c r="F227" s="111">
        <v>0.958198</v>
      </c>
      <c r="G227" s="111">
        <v>0.898925</v>
      </c>
      <c r="H227" s="111">
        <v>0.84518</v>
      </c>
      <c r="I227" s="111">
        <v>0.954841</v>
      </c>
      <c r="J227" s="111">
        <v>0.919391</v>
      </c>
      <c r="K227" s="111">
        <v>0.927925</v>
      </c>
    </row>
    <row r="228">
      <c r="A228" s="111">
        <v>226.0</v>
      </c>
      <c r="B228" s="111">
        <v>0.928596</v>
      </c>
      <c r="C228" s="111">
        <v>0.901114</v>
      </c>
      <c r="D228" s="111">
        <v>0.959588</v>
      </c>
      <c r="E228" s="111">
        <v>0.901776</v>
      </c>
      <c r="F228" s="111">
        <v>0.958329</v>
      </c>
      <c r="G228" s="111">
        <v>0.899853</v>
      </c>
      <c r="H228" s="111">
        <v>0.845432</v>
      </c>
      <c r="I228" s="111">
        <v>0.954854</v>
      </c>
      <c r="J228" s="111">
        <v>0.919443</v>
      </c>
      <c r="K228" s="111">
        <v>0.928115</v>
      </c>
    </row>
    <row r="229">
      <c r="A229" s="111">
        <v>227.0</v>
      </c>
      <c r="B229" s="111">
        <v>0.928712</v>
      </c>
      <c r="C229" s="111">
        <v>0.901224</v>
      </c>
      <c r="D229" s="111">
        <v>0.959596</v>
      </c>
      <c r="E229" s="111">
        <v>0.90199</v>
      </c>
      <c r="F229" s="111">
        <v>0.958398</v>
      </c>
      <c r="G229" s="111">
        <v>0.900765</v>
      </c>
      <c r="H229" s="111">
        <v>0.845673</v>
      </c>
      <c r="I229" s="111">
        <v>0.954862</v>
      </c>
      <c r="J229" s="111">
        <v>0.919488</v>
      </c>
      <c r="K229" s="111">
        <v>0.92829</v>
      </c>
    </row>
    <row r="230">
      <c r="A230" s="111">
        <v>228.0</v>
      </c>
      <c r="B230" s="111">
        <v>0.928839</v>
      </c>
      <c r="C230" s="111">
        <v>0.901346</v>
      </c>
      <c r="D230" s="111">
        <v>0.959602</v>
      </c>
      <c r="E230" s="111">
        <v>0.902207</v>
      </c>
      <c r="F230" s="111">
        <v>0.958446</v>
      </c>
      <c r="G230" s="111">
        <v>0.901649</v>
      </c>
      <c r="H230" s="111">
        <v>0.845919</v>
      </c>
      <c r="I230" s="111">
        <v>0.95487</v>
      </c>
      <c r="J230" s="111">
        <v>0.919537</v>
      </c>
      <c r="K230" s="111">
        <v>0.9285</v>
      </c>
    </row>
    <row r="231">
      <c r="A231" s="111">
        <v>229.0</v>
      </c>
      <c r="B231" s="111">
        <v>0.928962</v>
      </c>
      <c r="C231" s="111">
        <v>0.90146</v>
      </c>
      <c r="D231" s="111">
        <v>0.959609</v>
      </c>
      <c r="E231" s="111">
        <v>0.902412</v>
      </c>
      <c r="F231" s="111">
        <v>0.958491</v>
      </c>
      <c r="G231" s="111">
        <v>0.902512</v>
      </c>
      <c r="H231" s="111">
        <v>0.846163</v>
      </c>
      <c r="I231" s="111">
        <v>0.954877</v>
      </c>
      <c r="J231" s="111">
        <v>0.919586</v>
      </c>
      <c r="K231" s="111">
        <v>0.928686</v>
      </c>
    </row>
    <row r="232">
      <c r="A232" s="111">
        <v>230.0</v>
      </c>
      <c r="B232" s="111">
        <v>0.929083</v>
      </c>
      <c r="C232" s="111">
        <v>0.901572</v>
      </c>
      <c r="D232" s="111">
        <v>0.959614</v>
      </c>
      <c r="E232" s="111">
        <v>0.902626</v>
      </c>
      <c r="F232" s="111">
        <v>0.958532</v>
      </c>
      <c r="G232" s="111">
        <v>0.903344</v>
      </c>
      <c r="H232" s="111">
        <v>0.846407</v>
      </c>
      <c r="I232" s="111">
        <v>0.954883</v>
      </c>
      <c r="J232" s="111">
        <v>0.919636</v>
      </c>
      <c r="K232" s="111">
        <v>0.928881</v>
      </c>
    </row>
    <row r="233">
      <c r="A233" s="111">
        <v>231.0</v>
      </c>
      <c r="B233" s="111">
        <v>0.929201</v>
      </c>
      <c r="C233" s="111">
        <v>0.901685</v>
      </c>
      <c r="D233" s="111">
        <v>0.95962</v>
      </c>
      <c r="E233" s="111">
        <v>0.902811</v>
      </c>
      <c r="F233" s="111">
        <v>0.95858</v>
      </c>
      <c r="G233" s="111">
        <v>0.904185</v>
      </c>
      <c r="H233" s="111">
        <v>0.846663</v>
      </c>
      <c r="I233" s="111">
        <v>0.954889</v>
      </c>
      <c r="J233" s="111">
        <v>0.919683</v>
      </c>
      <c r="K233" s="111">
        <v>0.929075</v>
      </c>
    </row>
    <row r="234">
      <c r="A234" s="111">
        <v>232.0</v>
      </c>
      <c r="B234" s="111">
        <v>0.929313</v>
      </c>
      <c r="C234" s="111">
        <v>0.901819</v>
      </c>
      <c r="D234" s="111">
        <v>0.959626</v>
      </c>
      <c r="E234" s="111">
        <v>0.902998</v>
      </c>
      <c r="F234" s="111">
        <v>0.95867</v>
      </c>
      <c r="G234" s="111">
        <v>0.904963</v>
      </c>
      <c r="H234" s="111">
        <v>0.846903</v>
      </c>
      <c r="I234" s="111">
        <v>0.954896</v>
      </c>
      <c r="J234" s="111">
        <v>0.919731</v>
      </c>
      <c r="K234" s="111">
        <v>0.929256</v>
      </c>
    </row>
    <row r="235">
      <c r="A235" s="111">
        <v>233.0</v>
      </c>
      <c r="B235" s="111">
        <v>0.929426</v>
      </c>
      <c r="C235" s="111">
        <v>0.901933</v>
      </c>
      <c r="D235" s="111">
        <v>0.959633</v>
      </c>
      <c r="E235" s="111">
        <v>0.903181</v>
      </c>
      <c r="F235" s="111">
        <v>0.958935</v>
      </c>
      <c r="G235" s="111">
        <v>0.905723</v>
      </c>
      <c r="H235" s="111">
        <v>0.847138</v>
      </c>
      <c r="I235" s="111">
        <v>0.954902</v>
      </c>
      <c r="J235" s="111">
        <v>0.919775</v>
      </c>
      <c r="K235" s="111">
        <v>0.929423</v>
      </c>
    </row>
    <row r="236">
      <c r="A236" s="111">
        <v>234.0</v>
      </c>
      <c r="B236" s="111">
        <v>0.929533</v>
      </c>
      <c r="C236" s="111">
        <v>0.902058</v>
      </c>
      <c r="D236" s="111">
        <v>0.959639</v>
      </c>
      <c r="E236" s="111">
        <v>0.903377</v>
      </c>
      <c r="F236" s="111">
        <v>0.95905</v>
      </c>
      <c r="G236" s="111">
        <v>0.906444</v>
      </c>
      <c r="H236" s="111">
        <v>0.847371</v>
      </c>
      <c r="I236" s="111">
        <v>0.954908</v>
      </c>
      <c r="J236" s="111">
        <v>0.919824</v>
      </c>
      <c r="K236" s="111">
        <v>0.929605</v>
      </c>
    </row>
    <row r="237">
      <c r="A237" s="111">
        <v>235.0</v>
      </c>
      <c r="B237" s="111">
        <v>0.929633</v>
      </c>
      <c r="C237" s="111">
        <v>0.902165</v>
      </c>
      <c r="D237" s="111">
        <v>0.959645</v>
      </c>
      <c r="E237" s="111">
        <v>0.903554</v>
      </c>
      <c r="F237" s="111">
        <v>0.959112</v>
      </c>
      <c r="G237" s="111">
        <v>0.907172</v>
      </c>
      <c r="H237" s="111">
        <v>0.847599</v>
      </c>
      <c r="I237" s="111">
        <v>0.954915</v>
      </c>
      <c r="J237" s="111">
        <v>0.91987</v>
      </c>
      <c r="K237" s="111">
        <v>0.929792</v>
      </c>
    </row>
    <row r="238">
      <c r="A238" s="111">
        <v>236.0</v>
      </c>
      <c r="B238" s="111">
        <v>0.929735</v>
      </c>
      <c r="C238" s="111">
        <v>0.902272</v>
      </c>
      <c r="D238" s="111">
        <v>0.959651</v>
      </c>
      <c r="E238" s="111">
        <v>0.903743</v>
      </c>
      <c r="F238" s="111">
        <v>0.959156</v>
      </c>
      <c r="G238" s="111">
        <v>0.907886</v>
      </c>
      <c r="H238" s="111">
        <v>0.847828</v>
      </c>
      <c r="I238" s="111">
        <v>0.954921</v>
      </c>
      <c r="J238" s="111">
        <v>0.919917</v>
      </c>
      <c r="K238" s="111">
        <v>0.92996</v>
      </c>
    </row>
    <row r="239">
      <c r="A239" s="111">
        <v>237.0</v>
      </c>
      <c r="B239" s="111">
        <v>0.929837</v>
      </c>
      <c r="C239" s="111">
        <v>0.902376</v>
      </c>
      <c r="D239" s="111">
        <v>0.959657</v>
      </c>
      <c r="E239" s="111">
        <v>0.903929</v>
      </c>
      <c r="F239" s="111">
        <v>0.959197</v>
      </c>
      <c r="G239" s="111">
        <v>0.908571</v>
      </c>
      <c r="H239" s="111">
        <v>0.848068</v>
      </c>
      <c r="I239" s="111">
        <v>0.954927</v>
      </c>
      <c r="J239" s="111">
        <v>0.919962</v>
      </c>
      <c r="K239" s="111">
        <v>0.930136</v>
      </c>
    </row>
    <row r="240">
      <c r="A240" s="111">
        <v>238.0</v>
      </c>
      <c r="B240" s="111">
        <v>0.929931</v>
      </c>
      <c r="C240" s="111">
        <v>0.902489</v>
      </c>
      <c r="D240" s="111">
        <v>0.959662</v>
      </c>
      <c r="E240" s="111">
        <v>0.904103</v>
      </c>
      <c r="F240" s="111">
        <v>0.959234</v>
      </c>
      <c r="G240" s="111">
        <v>0.909236</v>
      </c>
      <c r="H240" s="111">
        <v>0.8483</v>
      </c>
      <c r="I240" s="111">
        <v>0.954933</v>
      </c>
      <c r="J240" s="111">
        <v>0.920008</v>
      </c>
      <c r="K240" s="111">
        <v>0.930295</v>
      </c>
    </row>
    <row r="241">
      <c r="A241" s="111">
        <v>239.0</v>
      </c>
      <c r="B241" s="111">
        <v>0.930017</v>
      </c>
      <c r="C241" s="111">
        <v>0.902597</v>
      </c>
      <c r="D241" s="111">
        <v>0.959668</v>
      </c>
      <c r="E241" s="111">
        <v>0.904293</v>
      </c>
      <c r="F241" s="111">
        <v>0.959279</v>
      </c>
      <c r="G241" s="111">
        <v>0.909909</v>
      </c>
      <c r="H241" s="111">
        <v>0.848527</v>
      </c>
      <c r="I241" s="111">
        <v>0.954939</v>
      </c>
      <c r="J241" s="111">
        <v>0.920056</v>
      </c>
      <c r="K241" s="111">
        <v>0.930451</v>
      </c>
    </row>
    <row r="242">
      <c r="A242" s="111">
        <v>240.0</v>
      </c>
      <c r="B242" s="111">
        <v>0.930114</v>
      </c>
      <c r="C242" s="111">
        <v>0.902713</v>
      </c>
      <c r="D242" s="111">
        <v>0.959674</v>
      </c>
      <c r="E242" s="111">
        <v>0.904467</v>
      </c>
      <c r="F242" s="111">
        <v>0.959363</v>
      </c>
      <c r="G242" s="111">
        <v>0.910603</v>
      </c>
      <c r="H242" s="111">
        <v>0.848748</v>
      </c>
      <c r="I242" s="111">
        <v>0.954945</v>
      </c>
      <c r="J242" s="111">
        <v>0.920105</v>
      </c>
      <c r="K242" s="111">
        <v>0.93061</v>
      </c>
    </row>
    <row r="243">
      <c r="A243" s="111">
        <v>241.0</v>
      </c>
      <c r="B243" s="111">
        <v>0.930217</v>
      </c>
      <c r="C243" s="111">
        <v>0.902837</v>
      </c>
      <c r="D243" s="111">
        <v>0.959739</v>
      </c>
      <c r="E243" s="111">
        <v>0.904676</v>
      </c>
      <c r="F243" s="111">
        <v>0.959682</v>
      </c>
      <c r="G243" s="111">
        <v>0.911284</v>
      </c>
      <c r="H243" s="111">
        <v>0.848996</v>
      </c>
      <c r="I243" s="111">
        <v>0.955</v>
      </c>
      <c r="J243" s="111">
        <v>0.920223</v>
      </c>
      <c r="K243" s="111">
        <v>0.931109</v>
      </c>
    </row>
    <row r="244">
      <c r="A244" s="111">
        <v>242.0</v>
      </c>
      <c r="B244" s="111">
        <v>0.930312</v>
      </c>
      <c r="C244" s="111">
        <v>0.902964</v>
      </c>
      <c r="D244" s="111">
        <v>0.959748</v>
      </c>
      <c r="E244" s="111">
        <v>0.904845</v>
      </c>
      <c r="F244" s="111">
        <v>0.959797</v>
      </c>
      <c r="G244" s="111">
        <v>0.911951</v>
      </c>
      <c r="H244" s="111">
        <v>0.849206</v>
      </c>
      <c r="I244" s="111">
        <v>0.955011</v>
      </c>
      <c r="J244" s="111">
        <v>0.92027</v>
      </c>
      <c r="K244" s="111">
        <v>0.931263</v>
      </c>
    </row>
    <row r="245">
      <c r="A245" s="111">
        <v>243.0</v>
      </c>
      <c r="B245" s="111">
        <v>0.930399</v>
      </c>
      <c r="C245" s="111">
        <v>0.903063</v>
      </c>
      <c r="D245" s="111">
        <v>0.959754</v>
      </c>
      <c r="E245" s="111">
        <v>0.905016</v>
      </c>
      <c r="F245" s="111">
        <v>0.959861</v>
      </c>
      <c r="G245" s="111">
        <v>0.912606</v>
      </c>
      <c r="H245" s="111">
        <v>0.849429</v>
      </c>
      <c r="I245" s="111">
        <v>0.955019</v>
      </c>
      <c r="J245" s="111">
        <v>0.920315</v>
      </c>
      <c r="K245" s="111">
        <v>0.931408</v>
      </c>
    </row>
    <row r="246">
      <c r="A246" s="111">
        <v>244.0</v>
      </c>
      <c r="B246" s="111">
        <v>0.930483</v>
      </c>
      <c r="C246" s="111">
        <v>0.903155</v>
      </c>
      <c r="D246" s="111">
        <v>0.95976</v>
      </c>
      <c r="E246" s="111">
        <v>0.905178</v>
      </c>
      <c r="F246" s="111">
        <v>0.959905</v>
      </c>
      <c r="G246" s="111">
        <v>0.913238</v>
      </c>
      <c r="H246" s="111">
        <v>0.849629</v>
      </c>
      <c r="I246" s="111">
        <v>0.955026</v>
      </c>
      <c r="J246" s="111">
        <v>0.920362</v>
      </c>
      <c r="K246" s="111">
        <v>0.931542</v>
      </c>
    </row>
    <row r="247">
      <c r="A247" s="111">
        <v>245.0</v>
      </c>
      <c r="B247" s="111">
        <v>0.930565</v>
      </c>
      <c r="C247" s="111">
        <v>0.903264</v>
      </c>
      <c r="D247" s="111">
        <v>0.959766</v>
      </c>
      <c r="E247" s="111">
        <v>0.905344</v>
      </c>
      <c r="F247" s="111">
        <v>0.959947</v>
      </c>
      <c r="G247" s="111">
        <v>0.913826</v>
      </c>
      <c r="H247" s="111">
        <v>0.849833</v>
      </c>
      <c r="I247" s="111">
        <v>0.955032</v>
      </c>
      <c r="J247" s="111">
        <v>0.920411</v>
      </c>
      <c r="K247" s="111">
        <v>0.931689</v>
      </c>
    </row>
    <row r="248">
      <c r="A248" s="111">
        <v>246.0</v>
      </c>
      <c r="B248" s="111">
        <v>0.930641</v>
      </c>
      <c r="C248" s="111">
        <v>0.903363</v>
      </c>
      <c r="D248" s="111">
        <v>0.959772</v>
      </c>
      <c r="E248" s="111">
        <v>0.905504</v>
      </c>
      <c r="F248" s="111">
        <v>0.959985</v>
      </c>
      <c r="G248" s="111">
        <v>0.914382</v>
      </c>
      <c r="H248" s="111">
        <v>0.850049</v>
      </c>
      <c r="I248" s="111">
        <v>0.955039</v>
      </c>
      <c r="J248" s="111">
        <v>0.92046</v>
      </c>
      <c r="K248" s="111">
        <v>0.931827</v>
      </c>
    </row>
    <row r="249">
      <c r="A249" s="111">
        <v>247.0</v>
      </c>
      <c r="B249" s="111">
        <v>0.930716</v>
      </c>
      <c r="C249" s="111">
        <v>0.903457</v>
      </c>
      <c r="D249" s="111">
        <v>0.959777</v>
      </c>
      <c r="E249" s="111">
        <v>0.905661</v>
      </c>
      <c r="F249" s="111">
        <v>0.960029</v>
      </c>
      <c r="G249" s="111">
        <v>0.914904</v>
      </c>
      <c r="H249" s="111">
        <v>0.850247</v>
      </c>
      <c r="I249" s="111">
        <v>0.955045</v>
      </c>
      <c r="J249" s="111">
        <v>0.920506</v>
      </c>
      <c r="K249" s="111">
        <v>0.931968</v>
      </c>
    </row>
    <row r="250">
      <c r="A250" s="111">
        <v>248.0</v>
      </c>
      <c r="B250" s="111">
        <v>0.930794</v>
      </c>
      <c r="C250" s="111">
        <v>0.903569</v>
      </c>
      <c r="D250" s="111">
        <v>0.959782</v>
      </c>
      <c r="E250" s="111">
        <v>0.905821</v>
      </c>
      <c r="F250" s="111">
        <v>0.96011</v>
      </c>
      <c r="G250" s="111">
        <v>0.915385</v>
      </c>
      <c r="H250" s="111">
        <v>0.850444</v>
      </c>
      <c r="I250" s="111">
        <v>0.955051</v>
      </c>
      <c r="J250" s="111">
        <v>0.920554</v>
      </c>
      <c r="K250" s="111">
        <v>0.932105</v>
      </c>
    </row>
    <row r="251">
      <c r="A251" s="111">
        <v>249.0</v>
      </c>
      <c r="B251" s="111">
        <v>0.93087</v>
      </c>
      <c r="C251" s="111">
        <v>0.903663</v>
      </c>
      <c r="D251" s="111">
        <v>0.959788</v>
      </c>
      <c r="E251" s="111">
        <v>0.905969</v>
      </c>
      <c r="F251" s="111">
        <v>0.960339</v>
      </c>
      <c r="G251" s="111">
        <v>0.915868</v>
      </c>
      <c r="H251" s="111">
        <v>0.85063</v>
      </c>
      <c r="I251" s="111">
        <v>0.955057</v>
      </c>
      <c r="J251" s="111">
        <v>0.920604</v>
      </c>
      <c r="K251" s="111">
        <v>0.932237</v>
      </c>
    </row>
    <row r="252">
      <c r="A252" s="111">
        <v>250.0</v>
      </c>
      <c r="B252" s="111">
        <v>0.930946</v>
      </c>
      <c r="C252" s="111">
        <v>0.903772</v>
      </c>
      <c r="D252" s="111">
        <v>0.959794</v>
      </c>
      <c r="E252" s="111">
        <v>0.906115</v>
      </c>
      <c r="F252" s="111">
        <v>0.96044</v>
      </c>
      <c r="G252" s="111">
        <v>0.916312</v>
      </c>
      <c r="H252" s="111">
        <v>0.850831</v>
      </c>
      <c r="I252" s="111">
        <v>0.955063</v>
      </c>
      <c r="J252" s="111">
        <v>0.920651</v>
      </c>
      <c r="K252" s="111">
        <v>0.932365</v>
      </c>
    </row>
    <row r="253">
      <c r="A253" s="111">
        <v>251.0</v>
      </c>
      <c r="B253" s="111">
        <v>0.93102</v>
      </c>
      <c r="C253" s="111">
        <v>0.903871</v>
      </c>
      <c r="D253" s="111">
        <v>0.959799</v>
      </c>
      <c r="E253" s="111">
        <v>0.90626</v>
      </c>
      <c r="F253" s="111">
        <v>0.960496</v>
      </c>
      <c r="G253" s="111">
        <v>0.916751</v>
      </c>
      <c r="H253" s="111">
        <v>0.851021</v>
      </c>
      <c r="I253" s="111">
        <v>0.955069</v>
      </c>
      <c r="J253" s="111">
        <v>0.9207</v>
      </c>
      <c r="K253" s="111">
        <v>0.932477</v>
      </c>
    </row>
    <row r="254">
      <c r="A254" s="111">
        <v>252.0</v>
      </c>
      <c r="B254" s="111">
        <v>0.931089</v>
      </c>
      <c r="C254" s="111">
        <v>0.903983</v>
      </c>
      <c r="D254" s="111">
        <v>0.959804</v>
      </c>
      <c r="E254" s="111">
        <v>0.906404</v>
      </c>
      <c r="F254" s="111">
        <v>0.960537</v>
      </c>
      <c r="G254" s="111">
        <v>0.917152</v>
      </c>
      <c r="H254" s="111">
        <v>0.851205</v>
      </c>
      <c r="I254" s="111">
        <v>0.955075</v>
      </c>
      <c r="J254" s="111">
        <v>0.920744</v>
      </c>
      <c r="K254" s="111">
        <v>0.932593</v>
      </c>
    </row>
    <row r="255">
      <c r="A255" s="111">
        <v>253.0</v>
      </c>
      <c r="B255" s="111">
        <v>0.93115</v>
      </c>
      <c r="C255" s="111">
        <v>0.904069</v>
      </c>
      <c r="D255" s="111">
        <v>0.95981</v>
      </c>
      <c r="E255" s="111">
        <v>0.906542</v>
      </c>
      <c r="F255" s="111">
        <v>0.960575</v>
      </c>
      <c r="G255" s="111">
        <v>0.917563</v>
      </c>
      <c r="H255" s="111">
        <v>0.851389</v>
      </c>
      <c r="I255" s="111">
        <v>0.955081</v>
      </c>
      <c r="J255" s="111">
        <v>0.920794</v>
      </c>
      <c r="K255" s="111">
        <v>0.932699</v>
      </c>
    </row>
    <row r="256">
      <c r="A256" s="111">
        <v>254.0</v>
      </c>
      <c r="B256" s="111">
        <v>0.931217</v>
      </c>
      <c r="C256" s="111">
        <v>0.904173</v>
      </c>
      <c r="D256" s="111">
        <v>0.959815</v>
      </c>
      <c r="E256" s="111">
        <v>0.906689</v>
      </c>
      <c r="F256" s="111">
        <v>0.96061</v>
      </c>
      <c r="G256" s="111">
        <v>0.917941</v>
      </c>
      <c r="H256" s="111">
        <v>0.851574</v>
      </c>
      <c r="I256" s="111">
        <v>0.955086</v>
      </c>
      <c r="J256" s="111">
        <v>0.920841</v>
      </c>
      <c r="K256" s="111">
        <v>0.932801</v>
      </c>
    </row>
    <row r="257">
      <c r="A257" s="111">
        <v>255.0</v>
      </c>
      <c r="B257" s="111">
        <v>0.931284</v>
      </c>
      <c r="C257" s="111">
        <v>0.904268</v>
      </c>
      <c r="D257" s="111">
        <v>0.95982</v>
      </c>
      <c r="E257" s="111">
        <v>0.906822</v>
      </c>
      <c r="F257" s="111">
        <v>0.960651</v>
      </c>
      <c r="G257" s="111">
        <v>0.918331</v>
      </c>
      <c r="H257" s="111">
        <v>0.851754</v>
      </c>
      <c r="I257" s="111">
        <v>0.955092</v>
      </c>
      <c r="J257" s="111">
        <v>0.920887</v>
      </c>
      <c r="K257" s="111">
        <v>0.932919</v>
      </c>
    </row>
    <row r="258">
      <c r="A258" s="111">
        <v>256.0</v>
      </c>
      <c r="B258" s="111">
        <v>0.931345</v>
      </c>
      <c r="C258" s="111">
        <v>0.904369</v>
      </c>
      <c r="D258" s="111">
        <v>0.959826</v>
      </c>
      <c r="E258" s="111">
        <v>0.906967</v>
      </c>
      <c r="F258" s="111">
        <v>0.960725</v>
      </c>
      <c r="G258" s="111">
        <v>0.918684</v>
      </c>
      <c r="H258" s="111">
        <v>0.851925</v>
      </c>
      <c r="I258" s="111">
        <v>0.955097</v>
      </c>
      <c r="J258" s="111">
        <v>0.920935</v>
      </c>
      <c r="K258" s="111">
        <v>0.933034</v>
      </c>
    </row>
    <row r="259">
      <c r="A259" s="111">
        <v>257.0</v>
      </c>
      <c r="B259" s="111">
        <v>0.931416</v>
      </c>
      <c r="C259" s="111">
        <v>0.904469</v>
      </c>
      <c r="D259" s="111">
        <v>0.959873</v>
      </c>
      <c r="E259" s="111">
        <v>0.90713</v>
      </c>
      <c r="F259" s="111">
        <v>0.960997</v>
      </c>
      <c r="G259" s="111">
        <v>0.919034</v>
      </c>
      <c r="H259" s="111">
        <v>0.85212</v>
      </c>
      <c r="I259" s="111">
        <v>0.955141</v>
      </c>
      <c r="J259" s="111">
        <v>0.921058</v>
      </c>
      <c r="K259" s="111">
        <v>0.933477</v>
      </c>
    </row>
    <row r="260">
      <c r="A260" s="111">
        <v>258.0</v>
      </c>
      <c r="B260" s="111">
        <v>0.931486</v>
      </c>
      <c r="C260" s="111">
        <v>0.904583</v>
      </c>
      <c r="D260" s="111">
        <v>0.95988</v>
      </c>
      <c r="E260" s="111">
        <v>0.90727</v>
      </c>
      <c r="F260" s="111">
        <v>0.9611</v>
      </c>
      <c r="G260" s="111">
        <v>0.919384</v>
      </c>
      <c r="H260" s="111">
        <v>0.852287</v>
      </c>
      <c r="I260" s="111">
        <v>0.955151</v>
      </c>
      <c r="J260" s="111">
        <v>0.921107</v>
      </c>
      <c r="K260" s="111">
        <v>0.933575</v>
      </c>
    </row>
    <row r="261">
      <c r="A261" s="111">
        <v>259.0</v>
      </c>
      <c r="B261" s="111">
        <v>0.931553</v>
      </c>
      <c r="C261" s="111">
        <v>0.904683</v>
      </c>
      <c r="D261" s="111">
        <v>0.959886</v>
      </c>
      <c r="E261" s="111">
        <v>0.907405</v>
      </c>
      <c r="F261" s="111">
        <v>0.961157</v>
      </c>
      <c r="G261" s="111">
        <v>0.919719</v>
      </c>
      <c r="H261" s="111">
        <v>0.852462</v>
      </c>
      <c r="I261" s="111">
        <v>0.955158</v>
      </c>
      <c r="J261" s="111">
        <v>0.921153</v>
      </c>
      <c r="K261" s="111">
        <v>0.933681</v>
      </c>
    </row>
    <row r="262">
      <c r="A262" s="111">
        <v>260.0</v>
      </c>
      <c r="B262" s="111">
        <v>0.931611</v>
      </c>
      <c r="C262" s="111">
        <v>0.904773</v>
      </c>
      <c r="D262" s="111">
        <v>0.959892</v>
      </c>
      <c r="E262" s="111">
        <v>0.90754</v>
      </c>
      <c r="F262" s="111">
        <v>0.961198</v>
      </c>
      <c r="G262" s="111">
        <v>0.920031</v>
      </c>
      <c r="H262" s="111">
        <v>0.852627</v>
      </c>
      <c r="I262" s="111">
        <v>0.955164</v>
      </c>
      <c r="J262" s="111">
        <v>0.921204</v>
      </c>
      <c r="K262" s="111">
        <v>0.933788</v>
      </c>
    </row>
    <row r="263">
      <c r="A263" s="111">
        <v>261.0</v>
      </c>
      <c r="B263" s="111">
        <v>0.931668</v>
      </c>
      <c r="C263" s="111">
        <v>0.904881</v>
      </c>
      <c r="D263" s="111">
        <v>0.959897</v>
      </c>
      <c r="E263" s="111">
        <v>0.907673</v>
      </c>
      <c r="F263" s="111">
        <v>0.961236</v>
      </c>
      <c r="G263" s="111">
        <v>0.920356</v>
      </c>
      <c r="H263" s="111">
        <v>0.852793</v>
      </c>
      <c r="I263" s="111">
        <v>0.955171</v>
      </c>
      <c r="J263" s="111">
        <v>0.921253</v>
      </c>
      <c r="K263" s="111">
        <v>0.933885</v>
      </c>
    </row>
    <row r="264">
      <c r="A264" s="111">
        <v>262.0</v>
      </c>
      <c r="B264" s="111">
        <v>0.931725</v>
      </c>
      <c r="C264" s="111">
        <v>0.904976</v>
      </c>
      <c r="D264" s="111">
        <v>0.959903</v>
      </c>
      <c r="E264" s="111">
        <v>0.907805</v>
      </c>
      <c r="F264" s="111">
        <v>0.96127</v>
      </c>
      <c r="G264" s="111">
        <v>0.92065</v>
      </c>
      <c r="H264" s="111">
        <v>0.852944</v>
      </c>
      <c r="I264" s="111">
        <v>0.955176</v>
      </c>
      <c r="J264" s="111">
        <v>0.921301</v>
      </c>
      <c r="K264" s="111">
        <v>0.933986</v>
      </c>
    </row>
    <row r="265">
      <c r="A265" s="111">
        <v>263.0</v>
      </c>
      <c r="B265" s="111">
        <v>0.931788</v>
      </c>
      <c r="C265" s="111">
        <v>0.905067</v>
      </c>
      <c r="D265" s="111">
        <v>0.959908</v>
      </c>
      <c r="E265" s="111">
        <v>0.907942</v>
      </c>
      <c r="F265" s="111">
        <v>0.96131</v>
      </c>
      <c r="G265" s="111">
        <v>0.92093</v>
      </c>
      <c r="H265" s="111">
        <v>0.853097</v>
      </c>
      <c r="I265" s="111">
        <v>0.955182</v>
      </c>
      <c r="J265" s="111">
        <v>0.92135</v>
      </c>
      <c r="K265" s="111">
        <v>0.934089</v>
      </c>
    </row>
    <row r="266">
      <c r="A266" s="111">
        <v>264.0</v>
      </c>
      <c r="B266" s="111">
        <v>0.931848</v>
      </c>
      <c r="C266" s="111">
        <v>0.905185</v>
      </c>
      <c r="D266" s="111">
        <v>0.959913</v>
      </c>
      <c r="E266" s="111">
        <v>0.908083</v>
      </c>
      <c r="F266" s="111">
        <v>0.961381</v>
      </c>
      <c r="G266" s="111">
        <v>0.921205</v>
      </c>
      <c r="H266" s="111">
        <v>0.853248</v>
      </c>
      <c r="I266" s="111">
        <v>0.955187</v>
      </c>
      <c r="J266" s="111">
        <v>0.921398</v>
      </c>
      <c r="K266" s="111">
        <v>0.934189</v>
      </c>
    </row>
    <row r="267">
      <c r="A267" s="111">
        <v>265.0</v>
      </c>
      <c r="B267" s="111">
        <v>0.931907</v>
      </c>
      <c r="C267" s="111">
        <v>0.905269</v>
      </c>
      <c r="D267" s="111">
        <v>0.959919</v>
      </c>
      <c r="E267" s="111">
        <v>0.908225</v>
      </c>
      <c r="F267" s="111">
        <v>0.961579</v>
      </c>
      <c r="G267" s="111">
        <v>0.921472</v>
      </c>
      <c r="H267" s="111">
        <v>0.853403</v>
      </c>
      <c r="I267" s="111">
        <v>0.955192</v>
      </c>
      <c r="J267" s="111">
        <v>0.921446</v>
      </c>
      <c r="K267" s="111">
        <v>0.934279</v>
      </c>
    </row>
    <row r="268">
      <c r="A268" s="111">
        <v>266.0</v>
      </c>
      <c r="B268" s="111">
        <v>0.931965</v>
      </c>
      <c r="C268" s="111">
        <v>0.905364</v>
      </c>
      <c r="D268" s="111">
        <v>0.959924</v>
      </c>
      <c r="E268" s="111">
        <v>0.908349</v>
      </c>
      <c r="F268" s="111">
        <v>0.961669</v>
      </c>
      <c r="G268" s="111">
        <v>0.921735</v>
      </c>
      <c r="H268" s="111">
        <v>0.853549</v>
      </c>
      <c r="I268" s="111">
        <v>0.955198</v>
      </c>
      <c r="J268" s="111">
        <v>0.921493</v>
      </c>
      <c r="K268" s="111">
        <v>0.934385</v>
      </c>
    </row>
    <row r="269">
      <c r="A269" s="111">
        <v>267.0</v>
      </c>
      <c r="B269" s="111">
        <v>0.932019</v>
      </c>
      <c r="C269" s="111">
        <v>0.905452</v>
      </c>
      <c r="D269" s="111">
        <v>0.959928</v>
      </c>
      <c r="E269" s="111">
        <v>0.908463</v>
      </c>
      <c r="F269" s="111">
        <v>0.961719</v>
      </c>
      <c r="G269" s="111">
        <v>0.921975</v>
      </c>
      <c r="H269" s="111">
        <v>0.853701</v>
      </c>
      <c r="I269" s="111">
        <v>0.955203</v>
      </c>
      <c r="J269" s="111">
        <v>0.921541</v>
      </c>
      <c r="K269" s="111">
        <v>0.934477</v>
      </c>
    </row>
    <row r="270">
      <c r="A270" s="111">
        <v>268.0</v>
      </c>
      <c r="B270" s="111">
        <v>0.93208</v>
      </c>
      <c r="C270" s="111">
        <v>0.905553</v>
      </c>
      <c r="D270" s="111">
        <v>0.959934</v>
      </c>
      <c r="E270" s="111">
        <v>0.908592</v>
      </c>
      <c r="F270" s="111">
        <v>0.961757</v>
      </c>
      <c r="G270" s="111">
        <v>0.922201</v>
      </c>
      <c r="H270" s="111">
        <v>0.853849</v>
      </c>
      <c r="I270" s="111">
        <v>0.955209</v>
      </c>
      <c r="J270" s="111">
        <v>0.921583</v>
      </c>
      <c r="K270" s="111">
        <v>0.934577</v>
      </c>
    </row>
    <row r="271">
      <c r="A271" s="111">
        <v>269.0</v>
      </c>
      <c r="B271" s="111">
        <v>0.932137</v>
      </c>
      <c r="C271" s="111">
        <v>0.905639</v>
      </c>
      <c r="D271" s="111">
        <v>0.959938</v>
      </c>
      <c r="E271" s="111">
        <v>0.908721</v>
      </c>
      <c r="F271" s="111">
        <v>0.961791</v>
      </c>
      <c r="G271" s="111">
        <v>0.922424</v>
      </c>
      <c r="H271" s="111">
        <v>0.853984</v>
      </c>
      <c r="I271" s="111">
        <v>0.955214</v>
      </c>
      <c r="J271" s="111">
        <v>0.92163</v>
      </c>
      <c r="K271" s="111">
        <v>0.93467</v>
      </c>
    </row>
    <row r="272">
      <c r="A272" s="111">
        <v>270.0</v>
      </c>
      <c r="B272" s="111">
        <v>0.932191</v>
      </c>
      <c r="C272" s="111">
        <v>0.905735</v>
      </c>
      <c r="D272" s="111">
        <v>0.959943</v>
      </c>
      <c r="E272" s="111">
        <v>0.908839</v>
      </c>
      <c r="F272" s="111">
        <v>0.961823</v>
      </c>
      <c r="G272" s="111">
        <v>0.922633</v>
      </c>
      <c r="H272" s="111">
        <v>0.854126</v>
      </c>
      <c r="I272" s="111">
        <v>0.955219</v>
      </c>
      <c r="J272" s="111">
        <v>0.921681</v>
      </c>
      <c r="K272" s="111">
        <v>0.934759</v>
      </c>
    </row>
    <row r="273">
      <c r="A273" s="111">
        <v>271.0</v>
      </c>
      <c r="B273" s="111">
        <v>0.932243</v>
      </c>
      <c r="C273" s="111">
        <v>0.905812</v>
      </c>
      <c r="D273" s="111">
        <v>0.959948</v>
      </c>
      <c r="E273" s="111">
        <v>0.908957</v>
      </c>
      <c r="F273" s="111">
        <v>0.96186</v>
      </c>
      <c r="G273" s="111">
        <v>0.922842</v>
      </c>
      <c r="H273" s="111">
        <v>0.854269</v>
      </c>
      <c r="I273" s="111">
        <v>0.955224</v>
      </c>
      <c r="J273" s="111">
        <v>0.921727</v>
      </c>
      <c r="K273" s="111">
        <v>0.934851</v>
      </c>
    </row>
    <row r="274">
      <c r="A274" s="111">
        <v>272.0</v>
      </c>
      <c r="B274" s="111">
        <v>0.932295</v>
      </c>
      <c r="C274" s="111">
        <v>0.905905</v>
      </c>
      <c r="D274" s="111">
        <v>0.959953</v>
      </c>
      <c r="E274" s="111">
        <v>0.909078</v>
      </c>
      <c r="F274" s="111">
        <v>0.961927</v>
      </c>
      <c r="G274" s="111">
        <v>0.923042</v>
      </c>
      <c r="H274" s="111">
        <v>0.854406</v>
      </c>
      <c r="I274" s="111">
        <v>0.955229</v>
      </c>
      <c r="J274" s="111">
        <v>0.921774</v>
      </c>
      <c r="K274" s="111">
        <v>0.934943</v>
      </c>
    </row>
    <row r="275">
      <c r="A275" s="111">
        <v>273.0</v>
      </c>
      <c r="B275" s="111">
        <v>0.932357</v>
      </c>
      <c r="C275" s="111">
        <v>0.905999</v>
      </c>
      <c r="D275" s="111">
        <v>0.959985</v>
      </c>
      <c r="E275" s="111">
        <v>0.909226</v>
      </c>
      <c r="F275" s="111">
        <v>0.962162</v>
      </c>
      <c r="G275" s="111">
        <v>0.923238</v>
      </c>
      <c r="H275" s="111">
        <v>0.854565</v>
      </c>
      <c r="I275" s="111">
        <v>0.955263</v>
      </c>
      <c r="J275" s="111">
        <v>0.921882</v>
      </c>
      <c r="K275" s="111">
        <v>0.935349</v>
      </c>
    </row>
    <row r="276">
      <c r="A276" s="111">
        <v>274.0</v>
      </c>
      <c r="B276" s="111">
        <v>0.932405</v>
      </c>
      <c r="C276" s="111">
        <v>0.906099</v>
      </c>
      <c r="D276" s="111">
        <v>0.959992</v>
      </c>
      <c r="E276" s="111">
        <v>0.909342</v>
      </c>
      <c r="F276" s="111">
        <v>0.962252</v>
      </c>
      <c r="G276" s="111">
        <v>0.923416</v>
      </c>
      <c r="H276" s="111">
        <v>0.854696</v>
      </c>
      <c r="I276" s="111">
        <v>0.955274</v>
      </c>
      <c r="J276" s="111">
        <v>0.921928</v>
      </c>
      <c r="K276" s="111">
        <v>0.935452</v>
      </c>
    </row>
    <row r="277">
      <c r="A277" s="111">
        <v>275.0</v>
      </c>
      <c r="B277" s="111">
        <v>0.93246</v>
      </c>
      <c r="C277" s="111">
        <v>0.906189</v>
      </c>
      <c r="D277" s="111">
        <v>0.959997</v>
      </c>
      <c r="E277" s="111">
        <v>0.909458</v>
      </c>
      <c r="F277" s="111">
        <v>0.962303</v>
      </c>
      <c r="G277" s="111">
        <v>0.923594</v>
      </c>
      <c r="H277" s="111">
        <v>0.85483</v>
      </c>
      <c r="I277" s="111">
        <v>0.95528</v>
      </c>
      <c r="J277" s="111">
        <v>0.921972</v>
      </c>
      <c r="K277" s="111">
        <v>0.935543</v>
      </c>
    </row>
    <row r="278">
      <c r="A278" s="111">
        <v>276.0</v>
      </c>
      <c r="B278" s="111">
        <v>0.93251</v>
      </c>
      <c r="C278" s="111">
        <v>0.906275</v>
      </c>
      <c r="D278" s="111">
        <v>0.960001</v>
      </c>
      <c r="E278" s="111">
        <v>0.909578</v>
      </c>
      <c r="F278" s="111">
        <v>0.96234</v>
      </c>
      <c r="G278" s="111">
        <v>0.923767</v>
      </c>
      <c r="H278" s="111">
        <v>0.854959</v>
      </c>
      <c r="I278" s="111">
        <v>0.955285</v>
      </c>
      <c r="J278" s="111">
        <v>0.922016</v>
      </c>
      <c r="K278" s="111">
        <v>0.935622</v>
      </c>
    </row>
    <row r="279">
      <c r="A279" s="111">
        <v>277.0</v>
      </c>
      <c r="B279" s="111">
        <v>0.932558</v>
      </c>
      <c r="C279" s="111">
        <v>0.906363</v>
      </c>
      <c r="D279" s="111">
        <v>0.960006</v>
      </c>
      <c r="E279" s="111">
        <v>0.909697</v>
      </c>
      <c r="F279" s="111">
        <v>0.962375</v>
      </c>
      <c r="G279" s="111">
        <v>0.923932</v>
      </c>
      <c r="H279" s="111">
        <v>0.85509</v>
      </c>
      <c r="I279" s="111">
        <v>0.955291</v>
      </c>
      <c r="J279" s="111">
        <v>0.922066</v>
      </c>
      <c r="K279" s="111">
        <v>0.935708</v>
      </c>
    </row>
    <row r="280">
      <c r="A280" s="111">
        <v>278.0</v>
      </c>
      <c r="B280" s="111">
        <v>0.932612</v>
      </c>
      <c r="C280" s="111">
        <v>0.906451</v>
      </c>
      <c r="D280" s="111">
        <v>0.960011</v>
      </c>
      <c r="E280" s="111">
        <v>0.909817</v>
      </c>
      <c r="F280" s="111">
        <v>0.962406</v>
      </c>
      <c r="G280" s="111">
        <v>0.924097</v>
      </c>
      <c r="H280" s="111">
        <v>0.855222</v>
      </c>
      <c r="I280" s="111">
        <v>0.955296</v>
      </c>
      <c r="J280" s="111">
        <v>0.922112</v>
      </c>
      <c r="K280" s="111">
        <v>0.935798</v>
      </c>
    </row>
    <row r="281">
      <c r="A281" s="111">
        <v>279.0</v>
      </c>
      <c r="B281" s="111">
        <v>0.932667</v>
      </c>
      <c r="C281" s="111">
        <v>0.906535</v>
      </c>
      <c r="D281" s="111">
        <v>0.960015</v>
      </c>
      <c r="E281" s="111">
        <v>0.909928</v>
      </c>
      <c r="F281" s="111">
        <v>0.962443</v>
      </c>
      <c r="G281" s="111">
        <v>0.924247</v>
      </c>
      <c r="H281" s="111">
        <v>0.855345</v>
      </c>
      <c r="I281" s="111">
        <v>0.955301</v>
      </c>
      <c r="J281" s="111">
        <v>0.922158</v>
      </c>
      <c r="K281" s="111">
        <v>0.935877</v>
      </c>
    </row>
    <row r="282">
      <c r="A282" s="111">
        <v>280.0</v>
      </c>
      <c r="B282" s="111">
        <v>0.932722</v>
      </c>
      <c r="C282" s="111">
        <v>0.906634</v>
      </c>
      <c r="D282" s="111">
        <v>0.96002</v>
      </c>
      <c r="E282" s="111">
        <v>0.910038</v>
      </c>
      <c r="F282" s="111">
        <v>0.962505</v>
      </c>
      <c r="G282" s="111">
        <v>0.924406</v>
      </c>
      <c r="H282" s="111">
        <v>0.855465</v>
      </c>
      <c r="I282" s="111">
        <v>0.955307</v>
      </c>
      <c r="J282" s="111">
        <v>0.922204</v>
      </c>
      <c r="K282" s="111">
        <v>0.935961</v>
      </c>
    </row>
    <row r="283">
      <c r="A283" s="111">
        <v>281.0</v>
      </c>
      <c r="B283" s="111">
        <v>0.932772</v>
      </c>
      <c r="C283" s="111">
        <v>0.906728</v>
      </c>
      <c r="D283" s="111">
        <v>0.960025</v>
      </c>
      <c r="E283" s="111">
        <v>0.910152</v>
      </c>
      <c r="F283" s="111">
        <v>0.962676</v>
      </c>
      <c r="G283" s="111">
        <v>0.924555</v>
      </c>
      <c r="H283" s="111">
        <v>0.855584</v>
      </c>
      <c r="I283" s="111">
        <v>0.955312</v>
      </c>
      <c r="J283" s="111">
        <v>0.92225</v>
      </c>
      <c r="K283" s="111">
        <v>0.93605</v>
      </c>
    </row>
    <row r="284">
      <c r="A284" s="111">
        <v>282.0</v>
      </c>
      <c r="B284" s="111">
        <v>0.932826</v>
      </c>
      <c r="C284" s="111">
        <v>0.906817</v>
      </c>
      <c r="D284" s="111">
        <v>0.96003</v>
      </c>
      <c r="E284" s="111">
        <v>0.910267</v>
      </c>
      <c r="F284" s="111">
        <v>0.962756</v>
      </c>
      <c r="G284" s="111">
        <v>0.924696</v>
      </c>
      <c r="H284" s="111">
        <v>0.855707</v>
      </c>
      <c r="I284" s="111">
        <v>0.955317</v>
      </c>
      <c r="J284" s="111">
        <v>0.922294</v>
      </c>
      <c r="K284" s="111">
        <v>0.93613</v>
      </c>
    </row>
    <row r="285">
      <c r="A285" s="111">
        <v>283.0</v>
      </c>
      <c r="B285" s="111">
        <v>0.932876</v>
      </c>
      <c r="C285" s="111">
        <v>0.906886</v>
      </c>
      <c r="D285" s="111">
        <v>0.960034</v>
      </c>
      <c r="E285" s="111">
        <v>0.91038</v>
      </c>
      <c r="F285" s="111">
        <v>0.962802</v>
      </c>
      <c r="G285" s="111">
        <v>0.924834</v>
      </c>
      <c r="H285" s="111">
        <v>0.855825</v>
      </c>
      <c r="I285" s="111">
        <v>0.955322</v>
      </c>
      <c r="J285" s="111">
        <v>0.922341</v>
      </c>
      <c r="K285" s="111">
        <v>0.936211</v>
      </c>
    </row>
    <row r="286">
      <c r="A286" s="111">
        <v>284.0</v>
      </c>
      <c r="B286" s="111">
        <v>0.932923</v>
      </c>
      <c r="C286" s="111">
        <v>0.906968</v>
      </c>
      <c r="D286" s="111">
        <v>0.960039</v>
      </c>
      <c r="E286" s="111">
        <v>0.910484</v>
      </c>
      <c r="F286" s="111">
        <v>0.962836</v>
      </c>
      <c r="G286" s="111">
        <v>0.924972</v>
      </c>
      <c r="H286" s="111">
        <v>0.855949</v>
      </c>
      <c r="I286" s="111">
        <v>0.955327</v>
      </c>
      <c r="J286" s="111">
        <v>0.922385</v>
      </c>
      <c r="K286" s="111">
        <v>0.936293</v>
      </c>
    </row>
    <row r="287">
      <c r="A287" s="111">
        <v>285.0</v>
      </c>
      <c r="B287" s="111">
        <v>0.932971</v>
      </c>
      <c r="C287" s="111">
        <v>0.907044</v>
      </c>
      <c r="D287" s="111">
        <v>0.960043</v>
      </c>
      <c r="E287" s="111">
        <v>0.910586</v>
      </c>
      <c r="F287" s="111">
        <v>0.962867</v>
      </c>
      <c r="G287" s="111">
        <v>0.925101</v>
      </c>
      <c r="H287" s="111">
        <v>0.856076</v>
      </c>
      <c r="I287" s="111">
        <v>0.955332</v>
      </c>
      <c r="J287" s="111">
        <v>0.92243</v>
      </c>
      <c r="K287" s="111">
        <v>0.936375</v>
      </c>
    </row>
    <row r="288">
      <c r="A288" s="111">
        <v>286.0</v>
      </c>
      <c r="B288" s="111">
        <v>0.933017</v>
      </c>
      <c r="C288" s="111">
        <v>0.907126</v>
      </c>
      <c r="D288" s="111">
        <v>0.960048</v>
      </c>
      <c r="E288" s="111">
        <v>0.910692</v>
      </c>
      <c r="F288" s="111">
        <v>0.962897</v>
      </c>
      <c r="G288" s="111">
        <v>0.92523</v>
      </c>
      <c r="H288" s="111">
        <v>0.856196</v>
      </c>
      <c r="I288" s="111">
        <v>0.955337</v>
      </c>
      <c r="J288" s="111">
        <v>0.922475</v>
      </c>
      <c r="K288" s="111">
        <v>0.936454</v>
      </c>
    </row>
    <row r="289">
      <c r="A289" s="111">
        <v>287.0</v>
      </c>
      <c r="B289" s="111">
        <v>0.933061</v>
      </c>
      <c r="C289" s="111">
        <v>0.907197</v>
      </c>
      <c r="D289" s="111">
        <v>0.960052</v>
      </c>
      <c r="E289" s="111">
        <v>0.91079</v>
      </c>
      <c r="F289" s="111">
        <v>0.96293</v>
      </c>
      <c r="G289" s="111">
        <v>0.925373</v>
      </c>
      <c r="H289" s="111">
        <v>0.856316</v>
      </c>
      <c r="I289" s="111">
        <v>0.955341</v>
      </c>
      <c r="J289" s="111">
        <v>0.922517</v>
      </c>
      <c r="K289" s="111">
        <v>0.93653</v>
      </c>
    </row>
    <row r="290">
      <c r="A290" s="111">
        <v>288.0</v>
      </c>
      <c r="B290" s="111">
        <v>0.933109</v>
      </c>
      <c r="C290" s="111">
        <v>0.907277</v>
      </c>
      <c r="D290" s="111">
        <v>0.960057</v>
      </c>
      <c r="E290" s="111">
        <v>0.91089</v>
      </c>
      <c r="F290" s="111">
        <v>0.962989</v>
      </c>
      <c r="G290" s="111">
        <v>0.9255</v>
      </c>
      <c r="H290" s="111">
        <v>0.856435</v>
      </c>
      <c r="I290" s="111">
        <v>0.955346</v>
      </c>
      <c r="J290" s="111">
        <v>0.922558</v>
      </c>
      <c r="K290" s="111">
        <v>0.936608</v>
      </c>
    </row>
    <row r="291">
      <c r="A291" s="111">
        <v>289.0</v>
      </c>
      <c r="B291" s="111">
        <v>0.933164</v>
      </c>
      <c r="C291" s="111">
        <v>0.90736</v>
      </c>
      <c r="D291" s="111">
        <v>0.96008</v>
      </c>
      <c r="E291" s="111">
        <v>0.911021</v>
      </c>
      <c r="F291" s="111">
        <v>0.963192</v>
      </c>
      <c r="G291" s="111">
        <v>0.925618</v>
      </c>
      <c r="H291" s="111">
        <v>0.856575</v>
      </c>
      <c r="I291" s="111">
        <v>0.955375</v>
      </c>
      <c r="J291" s="111">
        <v>0.922653</v>
      </c>
      <c r="K291" s="111">
        <v>0.936956</v>
      </c>
    </row>
    <row r="292">
      <c r="A292" s="111">
        <v>290.0</v>
      </c>
      <c r="B292" s="111">
        <v>0.933213</v>
      </c>
      <c r="C292" s="111">
        <v>0.907435</v>
      </c>
      <c r="D292" s="111">
        <v>0.960087</v>
      </c>
      <c r="E292" s="111">
        <v>0.911123</v>
      </c>
      <c r="F292" s="111">
        <v>0.963272</v>
      </c>
      <c r="G292" s="111">
        <v>0.92574</v>
      </c>
      <c r="H292" s="111">
        <v>0.856689</v>
      </c>
      <c r="I292" s="111">
        <v>0.955385</v>
      </c>
      <c r="J292" s="111">
        <v>0.922694</v>
      </c>
      <c r="K292" s="111">
        <v>0.937036</v>
      </c>
    </row>
    <row r="293">
      <c r="A293" s="111">
        <v>291.0</v>
      </c>
      <c r="B293" s="111">
        <v>0.933262</v>
      </c>
      <c r="C293" s="111">
        <v>0.907506</v>
      </c>
      <c r="D293" s="111">
        <v>0.960092</v>
      </c>
      <c r="E293" s="111">
        <v>0.911225</v>
      </c>
      <c r="F293" s="111">
        <v>0.963319</v>
      </c>
      <c r="G293" s="111">
        <v>0.925854</v>
      </c>
      <c r="H293" s="111">
        <v>0.856803</v>
      </c>
      <c r="I293" s="111">
        <v>0.955391</v>
      </c>
      <c r="J293" s="111">
        <v>0.922739</v>
      </c>
      <c r="K293" s="111">
        <v>0.937114</v>
      </c>
    </row>
    <row r="294">
      <c r="A294" s="111">
        <v>292.0</v>
      </c>
      <c r="B294" s="111">
        <v>0.933306</v>
      </c>
      <c r="C294" s="111">
        <v>0.907584</v>
      </c>
      <c r="D294" s="111">
        <v>0.960096</v>
      </c>
      <c r="E294" s="111">
        <v>0.911322</v>
      </c>
      <c r="F294" s="111">
        <v>0.963353</v>
      </c>
      <c r="G294" s="111">
        <v>0.925972</v>
      </c>
      <c r="H294" s="111">
        <v>0.856917</v>
      </c>
      <c r="I294" s="111">
        <v>0.955396</v>
      </c>
      <c r="J294" s="111">
        <v>0.922783</v>
      </c>
      <c r="K294" s="111">
        <v>0.937189</v>
      </c>
    </row>
    <row r="295">
      <c r="A295" s="111">
        <v>293.0</v>
      </c>
      <c r="B295" s="111">
        <v>0.933352</v>
      </c>
      <c r="C295" s="111">
        <v>0.907651</v>
      </c>
      <c r="D295" s="111">
        <v>0.9601</v>
      </c>
      <c r="E295" s="111">
        <v>0.911414</v>
      </c>
      <c r="F295" s="111">
        <v>0.963384</v>
      </c>
      <c r="G295" s="111">
        <v>0.926081</v>
      </c>
      <c r="H295" s="111">
        <v>0.857035</v>
      </c>
      <c r="I295" s="111">
        <v>0.955401</v>
      </c>
      <c r="J295" s="111">
        <v>0.922826</v>
      </c>
      <c r="K295" s="111">
        <v>0.937264</v>
      </c>
    </row>
    <row r="296">
      <c r="A296" s="111">
        <v>294.0</v>
      </c>
      <c r="B296" s="111">
        <v>0.933392</v>
      </c>
      <c r="C296" s="111">
        <v>0.907731</v>
      </c>
      <c r="D296" s="111">
        <v>0.960105</v>
      </c>
      <c r="E296" s="111">
        <v>0.911501</v>
      </c>
      <c r="F296" s="111">
        <v>0.963412</v>
      </c>
      <c r="G296" s="111">
        <v>0.926199</v>
      </c>
      <c r="H296" s="111">
        <v>0.857143</v>
      </c>
      <c r="I296" s="111">
        <v>0.955406</v>
      </c>
      <c r="J296" s="111">
        <v>0.922868</v>
      </c>
      <c r="K296" s="111">
        <v>0.937335</v>
      </c>
    </row>
    <row r="297">
      <c r="A297" s="111">
        <v>295.0</v>
      </c>
      <c r="B297" s="111">
        <v>0.933437</v>
      </c>
      <c r="C297" s="111">
        <v>0.907805</v>
      </c>
      <c r="D297" s="111">
        <v>0.960109</v>
      </c>
      <c r="E297" s="111">
        <v>0.911594</v>
      </c>
      <c r="F297" s="111">
        <v>0.963446</v>
      </c>
      <c r="G297" s="111">
        <v>0.926303</v>
      </c>
      <c r="H297" s="111">
        <v>0.857256</v>
      </c>
      <c r="I297" s="111">
        <v>0.955411</v>
      </c>
      <c r="J297" s="111">
        <v>0.922909</v>
      </c>
      <c r="K297" s="111">
        <v>0.93741</v>
      </c>
    </row>
    <row r="298">
      <c r="A298" s="111">
        <v>296.0</v>
      </c>
      <c r="B298" s="111">
        <v>0.933481</v>
      </c>
      <c r="C298" s="111">
        <v>0.907891</v>
      </c>
      <c r="D298" s="111">
        <v>0.960114</v>
      </c>
      <c r="E298" s="111">
        <v>0.911691</v>
      </c>
      <c r="F298" s="111">
        <v>0.963501</v>
      </c>
      <c r="G298" s="111">
        <v>0.926398</v>
      </c>
      <c r="H298" s="111">
        <v>0.857369</v>
      </c>
      <c r="I298" s="111">
        <v>0.955415</v>
      </c>
      <c r="J298" s="111">
        <v>0.922952</v>
      </c>
      <c r="K298" s="111">
        <v>0.937484</v>
      </c>
    </row>
    <row r="299">
      <c r="A299" s="111">
        <v>297.0</v>
      </c>
      <c r="B299" s="111">
        <v>0.933527</v>
      </c>
      <c r="C299" s="111">
        <v>0.907949</v>
      </c>
      <c r="D299" s="111">
        <v>0.960119</v>
      </c>
      <c r="E299" s="111">
        <v>0.91179</v>
      </c>
      <c r="F299" s="111">
        <v>0.96365</v>
      </c>
      <c r="G299" s="111">
        <v>0.926495</v>
      </c>
      <c r="H299" s="111">
        <v>0.857479</v>
      </c>
      <c r="I299" s="111">
        <v>0.95542</v>
      </c>
      <c r="J299" s="111">
        <v>0.922994</v>
      </c>
      <c r="K299" s="111">
        <v>0.93756</v>
      </c>
    </row>
    <row r="300">
      <c r="A300" s="111">
        <v>298.0</v>
      </c>
      <c r="B300" s="111">
        <v>0.933571</v>
      </c>
      <c r="C300" s="111">
        <v>0.908015</v>
      </c>
      <c r="D300" s="111">
        <v>0.960123</v>
      </c>
      <c r="E300" s="111">
        <v>0.911885</v>
      </c>
      <c r="F300" s="111">
        <v>0.963721</v>
      </c>
      <c r="G300" s="111">
        <v>0.926587</v>
      </c>
      <c r="H300" s="111">
        <v>0.857585</v>
      </c>
      <c r="I300" s="111">
        <v>0.955425</v>
      </c>
      <c r="J300" s="111">
        <v>0.923037</v>
      </c>
      <c r="K300" s="111">
        <v>0.937631</v>
      </c>
    </row>
    <row r="301">
      <c r="A301" s="111">
        <v>299.0</v>
      </c>
      <c r="B301" s="111">
        <v>0.933611</v>
      </c>
      <c r="C301" s="111">
        <v>0.908086</v>
      </c>
      <c r="D301" s="111">
        <v>0.960128</v>
      </c>
      <c r="E301" s="111">
        <v>0.911981</v>
      </c>
      <c r="F301" s="111">
        <v>0.963762</v>
      </c>
      <c r="G301" s="111">
        <v>0.926677</v>
      </c>
      <c r="H301" s="111">
        <v>0.857695</v>
      </c>
      <c r="I301" s="111">
        <v>0.95543</v>
      </c>
      <c r="J301" s="111">
        <v>0.92308</v>
      </c>
      <c r="K301" s="111">
        <v>0.937709</v>
      </c>
    </row>
    <row r="302">
      <c r="A302" s="111">
        <v>300.0</v>
      </c>
      <c r="B302" s="111">
        <v>0.93365</v>
      </c>
      <c r="C302" s="111">
        <v>0.908169</v>
      </c>
      <c r="D302" s="111">
        <v>0.960132</v>
      </c>
      <c r="E302" s="111">
        <v>0.912069</v>
      </c>
      <c r="F302" s="111">
        <v>0.963793</v>
      </c>
      <c r="G302" s="111">
        <v>0.926772</v>
      </c>
      <c r="H302" s="111">
        <v>0.857807</v>
      </c>
      <c r="I302" s="111">
        <v>0.955434</v>
      </c>
      <c r="J302" s="111">
        <v>0.923122</v>
      </c>
      <c r="K302" s="111">
        <v>0.937777</v>
      </c>
    </row>
    <row r="303">
      <c r="A303" s="111">
        <v>301.0</v>
      </c>
      <c r="B303" s="111">
        <v>0.933696</v>
      </c>
      <c r="C303" s="111">
        <v>0.908236</v>
      </c>
      <c r="D303" s="111">
        <v>0.960137</v>
      </c>
      <c r="E303" s="111">
        <v>0.912159</v>
      </c>
      <c r="F303" s="111">
        <v>0.963822</v>
      </c>
      <c r="G303" s="111">
        <v>0.926865</v>
      </c>
      <c r="H303" s="111">
        <v>0.857923</v>
      </c>
      <c r="I303" s="111">
        <v>0.955438</v>
      </c>
      <c r="J303" s="111">
        <v>0.923166</v>
      </c>
      <c r="K303" s="111">
        <v>0.937854</v>
      </c>
    </row>
    <row r="304">
      <c r="A304" s="111">
        <v>302.0</v>
      </c>
      <c r="B304" s="111">
        <v>0.933738</v>
      </c>
      <c r="C304" s="111">
        <v>0.908309</v>
      </c>
      <c r="D304" s="111">
        <v>0.960141</v>
      </c>
      <c r="E304" s="111">
        <v>0.912241</v>
      </c>
      <c r="F304" s="111">
        <v>0.963848</v>
      </c>
      <c r="G304" s="111">
        <v>0.926953</v>
      </c>
      <c r="H304" s="111">
        <v>0.858025</v>
      </c>
      <c r="I304" s="111">
        <v>0.955443</v>
      </c>
      <c r="J304" s="111">
        <v>0.923207</v>
      </c>
      <c r="K304" s="111">
        <v>0.937928</v>
      </c>
    </row>
    <row r="305">
      <c r="A305" s="111">
        <v>303.0</v>
      </c>
      <c r="B305" s="111">
        <v>0.933782</v>
      </c>
      <c r="C305" s="111">
        <v>0.908369</v>
      </c>
      <c r="D305" s="111">
        <v>0.960145</v>
      </c>
      <c r="E305" s="111">
        <v>0.912326</v>
      </c>
      <c r="F305" s="111">
        <v>0.963878</v>
      </c>
      <c r="G305" s="111">
        <v>0.927052</v>
      </c>
      <c r="H305" s="111">
        <v>0.85814</v>
      </c>
      <c r="I305" s="111">
        <v>0.955447</v>
      </c>
      <c r="J305" s="111">
        <v>0.923249</v>
      </c>
      <c r="K305" s="111">
        <v>0.938002</v>
      </c>
    </row>
    <row r="306">
      <c r="A306" s="111">
        <v>304.0</v>
      </c>
      <c r="B306" s="111">
        <v>0.933824</v>
      </c>
      <c r="C306" s="111">
        <v>0.908436</v>
      </c>
      <c r="D306" s="111">
        <v>0.96015</v>
      </c>
      <c r="E306" s="111">
        <v>0.912406</v>
      </c>
      <c r="F306" s="111">
        <v>0.963932</v>
      </c>
      <c r="G306" s="111">
        <v>0.927139</v>
      </c>
      <c r="H306" s="111">
        <v>0.858251</v>
      </c>
      <c r="I306" s="111">
        <v>0.955452</v>
      </c>
      <c r="J306" s="111">
        <v>0.923289</v>
      </c>
      <c r="K306" s="111">
        <v>0.938074</v>
      </c>
    </row>
    <row r="307">
      <c r="A307" s="111">
        <v>305.0</v>
      </c>
      <c r="B307" s="111">
        <v>0.933875</v>
      </c>
      <c r="C307" s="111">
        <v>0.908509</v>
      </c>
      <c r="D307" s="111">
        <v>0.960168</v>
      </c>
      <c r="E307" s="111">
        <v>0.912515</v>
      </c>
      <c r="F307" s="111">
        <v>0.964107</v>
      </c>
      <c r="G307" s="111">
        <v>0.927227</v>
      </c>
      <c r="H307" s="111">
        <v>0.858378</v>
      </c>
      <c r="I307" s="111">
        <v>0.955478</v>
      </c>
      <c r="J307" s="111">
        <v>0.923381</v>
      </c>
      <c r="K307" s="111">
        <v>0.938395</v>
      </c>
    </row>
    <row r="308">
      <c r="A308" s="111">
        <v>306.0</v>
      </c>
      <c r="B308" s="111">
        <v>0.933919</v>
      </c>
      <c r="C308" s="111">
        <v>0.908573</v>
      </c>
      <c r="D308" s="111">
        <v>0.960174</v>
      </c>
      <c r="E308" s="111">
        <v>0.912604</v>
      </c>
      <c r="F308" s="111">
        <v>0.964178</v>
      </c>
      <c r="G308" s="111">
        <v>0.927301</v>
      </c>
      <c r="H308" s="111">
        <v>0.858498</v>
      </c>
      <c r="I308" s="111">
        <v>0.955487</v>
      </c>
      <c r="J308" s="111">
        <v>0.923421</v>
      </c>
      <c r="K308" s="111">
        <v>0.938462</v>
      </c>
    </row>
    <row r="309">
      <c r="A309" s="111">
        <v>307.0</v>
      </c>
      <c r="B309" s="111">
        <v>0.933962</v>
      </c>
      <c r="C309" s="111">
        <v>0.908632</v>
      </c>
      <c r="D309" s="111">
        <v>0.960179</v>
      </c>
      <c r="E309" s="111">
        <v>0.912695</v>
      </c>
      <c r="F309" s="111">
        <v>0.96422</v>
      </c>
      <c r="G309" s="111">
        <v>0.927382</v>
      </c>
      <c r="H309" s="111">
        <v>0.858611</v>
      </c>
      <c r="I309" s="111">
        <v>0.955492</v>
      </c>
      <c r="J309" s="111">
        <v>0.92346</v>
      </c>
      <c r="K309" s="111">
        <v>0.938534</v>
      </c>
    </row>
    <row r="310">
      <c r="A310" s="111">
        <v>308.0</v>
      </c>
      <c r="B310" s="111">
        <v>0.934002</v>
      </c>
      <c r="C310" s="111">
        <v>0.908695</v>
      </c>
      <c r="D310" s="111">
        <v>0.960183</v>
      </c>
      <c r="E310" s="111">
        <v>0.912789</v>
      </c>
      <c r="F310" s="111">
        <v>0.96425</v>
      </c>
      <c r="G310" s="111">
        <v>0.927458</v>
      </c>
      <c r="H310" s="111">
        <v>0.858725</v>
      </c>
      <c r="I310" s="111">
        <v>0.955497</v>
      </c>
      <c r="J310" s="111">
        <v>0.923501</v>
      </c>
      <c r="K310" s="111">
        <v>0.938608</v>
      </c>
    </row>
    <row r="311">
      <c r="A311" s="111">
        <v>309.0</v>
      </c>
      <c r="B311" s="111">
        <v>0.934046</v>
      </c>
      <c r="C311" s="111">
        <v>0.908756</v>
      </c>
      <c r="D311" s="111">
        <v>0.960188</v>
      </c>
      <c r="E311" s="111">
        <v>0.912877</v>
      </c>
      <c r="F311" s="111">
        <v>0.964279</v>
      </c>
      <c r="G311" s="111">
        <v>0.927535</v>
      </c>
      <c r="H311" s="111">
        <v>0.85883</v>
      </c>
      <c r="I311" s="111">
        <v>0.955502</v>
      </c>
      <c r="J311" s="111">
        <v>0.923541</v>
      </c>
      <c r="K311" s="111">
        <v>0.938672</v>
      </c>
    </row>
    <row r="312">
      <c r="A312" s="111">
        <v>310.0</v>
      </c>
      <c r="B312" s="111">
        <v>0.934086</v>
      </c>
      <c r="C312" s="111">
        <v>0.908826</v>
      </c>
      <c r="D312" s="111">
        <v>0.960192</v>
      </c>
      <c r="E312" s="111">
        <v>0.912973</v>
      </c>
      <c r="F312" s="111">
        <v>0.964305</v>
      </c>
      <c r="G312" s="111">
        <v>0.927603</v>
      </c>
      <c r="H312" s="111">
        <v>0.858931</v>
      </c>
      <c r="I312" s="111">
        <v>0.955507</v>
      </c>
      <c r="J312" s="111">
        <v>0.923584</v>
      </c>
      <c r="K312" s="111">
        <v>0.938734</v>
      </c>
    </row>
    <row r="313">
      <c r="A313" s="111">
        <v>311.0</v>
      </c>
      <c r="B313" s="111">
        <v>0.934128</v>
      </c>
      <c r="C313" s="111">
        <v>0.908894</v>
      </c>
      <c r="D313" s="111">
        <v>0.960196</v>
      </c>
      <c r="E313" s="111">
        <v>0.913059</v>
      </c>
      <c r="F313" s="111">
        <v>0.964334</v>
      </c>
      <c r="G313" s="111">
        <v>0.927679</v>
      </c>
      <c r="H313" s="111">
        <v>0.859038</v>
      </c>
      <c r="I313" s="111">
        <v>0.955511</v>
      </c>
      <c r="J313" s="111">
        <v>0.923622</v>
      </c>
      <c r="K313" s="111">
        <v>0.938803</v>
      </c>
    </row>
    <row r="314">
      <c r="A314" s="111">
        <v>312.0</v>
      </c>
      <c r="B314" s="111">
        <v>0.934169</v>
      </c>
      <c r="C314" s="111">
        <v>0.908957</v>
      </c>
      <c r="D314" s="111">
        <v>0.9602</v>
      </c>
      <c r="E314" s="111">
        <v>0.913147</v>
      </c>
      <c r="F314" s="111">
        <v>0.964385</v>
      </c>
      <c r="G314" s="111">
        <v>0.927754</v>
      </c>
      <c r="H314" s="111">
        <v>0.859151</v>
      </c>
      <c r="I314" s="111">
        <v>0.955515</v>
      </c>
      <c r="J314" s="111">
        <v>0.923666</v>
      </c>
      <c r="K314" s="111">
        <v>0.938865</v>
      </c>
    </row>
    <row r="315">
      <c r="A315" s="111">
        <v>313.0</v>
      </c>
      <c r="B315" s="111">
        <v>0.934208</v>
      </c>
      <c r="C315" s="111">
        <v>0.909019</v>
      </c>
      <c r="D315" s="111">
        <v>0.960205</v>
      </c>
      <c r="E315" s="111">
        <v>0.913236</v>
      </c>
      <c r="F315" s="111">
        <v>0.964514</v>
      </c>
      <c r="G315" s="111">
        <v>0.927815</v>
      </c>
      <c r="H315" s="111">
        <v>0.859259</v>
      </c>
      <c r="I315" s="111">
        <v>0.955519</v>
      </c>
      <c r="J315" s="111">
        <v>0.923702</v>
      </c>
      <c r="K315" s="111">
        <v>0.938933</v>
      </c>
    </row>
    <row r="316">
      <c r="A316" s="111">
        <v>314.0</v>
      </c>
      <c r="B316" s="111">
        <v>0.934246</v>
      </c>
      <c r="C316" s="111">
        <v>0.909081</v>
      </c>
      <c r="D316" s="111">
        <v>0.960209</v>
      </c>
      <c r="E316" s="111">
        <v>0.913324</v>
      </c>
      <c r="F316" s="111">
        <v>0.964578</v>
      </c>
      <c r="G316" s="111">
        <v>0.927887</v>
      </c>
      <c r="H316" s="111">
        <v>0.859369</v>
      </c>
      <c r="I316" s="111">
        <v>0.955523</v>
      </c>
      <c r="J316" s="111">
        <v>0.923744</v>
      </c>
      <c r="K316" s="111">
        <v>0.938994</v>
      </c>
    </row>
    <row r="317">
      <c r="A317" s="111">
        <v>315.0</v>
      </c>
      <c r="B317" s="111">
        <v>0.934286</v>
      </c>
      <c r="C317" s="111">
        <v>0.909142</v>
      </c>
      <c r="D317" s="111">
        <v>0.960213</v>
      </c>
      <c r="E317" s="111">
        <v>0.913415</v>
      </c>
      <c r="F317" s="111">
        <v>0.964615</v>
      </c>
      <c r="G317" s="111">
        <v>0.927953</v>
      </c>
      <c r="H317" s="111">
        <v>0.859476</v>
      </c>
      <c r="I317" s="111">
        <v>0.955528</v>
      </c>
      <c r="J317" s="111">
        <v>0.923786</v>
      </c>
      <c r="K317" s="111">
        <v>0.939052</v>
      </c>
    </row>
    <row r="318">
      <c r="A318" s="111">
        <v>316.0</v>
      </c>
      <c r="B318" s="111">
        <v>0.934326</v>
      </c>
      <c r="C318" s="111">
        <v>0.909209</v>
      </c>
      <c r="D318" s="111">
        <v>0.960217</v>
      </c>
      <c r="E318" s="111">
        <v>0.913504</v>
      </c>
      <c r="F318" s="111">
        <v>0.964643</v>
      </c>
      <c r="G318" s="111">
        <v>0.928027</v>
      </c>
      <c r="H318" s="111">
        <v>0.859581</v>
      </c>
      <c r="I318" s="111">
        <v>0.955532</v>
      </c>
      <c r="J318" s="111">
        <v>0.923828</v>
      </c>
      <c r="K318" s="111">
        <v>0.939114</v>
      </c>
    </row>
    <row r="319">
      <c r="A319" s="111">
        <v>317.0</v>
      </c>
      <c r="B319" s="111">
        <v>0.934366</v>
      </c>
      <c r="C319" s="111">
        <v>0.909261</v>
      </c>
      <c r="D319" s="111">
        <v>0.960221</v>
      </c>
      <c r="E319" s="111">
        <v>0.913593</v>
      </c>
      <c r="F319" s="111">
        <v>0.964669</v>
      </c>
      <c r="G319" s="111">
        <v>0.928096</v>
      </c>
      <c r="H319" s="111">
        <v>0.859685</v>
      </c>
      <c r="I319" s="111">
        <v>0.955536</v>
      </c>
      <c r="J319" s="111">
        <v>0.923863</v>
      </c>
      <c r="K319" s="111">
        <v>0.939181</v>
      </c>
    </row>
    <row r="320">
      <c r="A320" s="111">
        <v>318.0</v>
      </c>
      <c r="B320" s="111">
        <v>0.934405</v>
      </c>
      <c r="C320" s="111">
        <v>0.909322</v>
      </c>
      <c r="D320" s="111">
        <v>0.960225</v>
      </c>
      <c r="E320" s="111">
        <v>0.913689</v>
      </c>
      <c r="F320" s="111">
        <v>0.964693</v>
      </c>
      <c r="G320" s="111">
        <v>0.928166</v>
      </c>
      <c r="H320" s="111">
        <v>0.859792</v>
      </c>
      <c r="I320" s="111">
        <v>0.95554</v>
      </c>
      <c r="J320" s="111">
        <v>0.923906</v>
      </c>
      <c r="K320" s="111">
        <v>0.939246</v>
      </c>
    </row>
    <row r="321">
      <c r="A321" s="111">
        <v>319.0</v>
      </c>
      <c r="B321" s="111">
        <v>0.934439</v>
      </c>
      <c r="C321" s="111">
        <v>0.909375</v>
      </c>
      <c r="D321" s="111">
        <v>0.960229</v>
      </c>
      <c r="E321" s="111">
        <v>0.913773</v>
      </c>
      <c r="F321" s="111">
        <v>0.964721</v>
      </c>
      <c r="G321" s="111">
        <v>0.928222</v>
      </c>
      <c r="H321" s="111">
        <v>0.8599</v>
      </c>
      <c r="I321" s="111">
        <v>0.955544</v>
      </c>
      <c r="J321" s="111">
        <v>0.923946</v>
      </c>
      <c r="K321" s="111">
        <v>0.939308</v>
      </c>
    </row>
    <row r="322">
      <c r="A322" s="111">
        <v>320.0</v>
      </c>
      <c r="B322" s="111">
        <v>0.93448</v>
      </c>
      <c r="C322" s="111">
        <v>0.909442</v>
      </c>
      <c r="D322" s="111">
        <v>0.960233</v>
      </c>
      <c r="E322" s="111">
        <v>0.913861</v>
      </c>
      <c r="F322" s="111">
        <v>0.964768</v>
      </c>
      <c r="G322" s="111">
        <v>0.928295</v>
      </c>
      <c r="H322" s="111">
        <v>0.860008</v>
      </c>
      <c r="I322" s="111">
        <v>0.955548</v>
      </c>
      <c r="J322" s="111">
        <v>0.923986</v>
      </c>
      <c r="K322" s="111">
        <v>0.939366</v>
      </c>
    </row>
    <row r="323">
      <c r="A323" s="111">
        <v>321.0</v>
      </c>
      <c r="B323" s="111">
        <v>0.934528</v>
      </c>
      <c r="C323" s="111">
        <v>0.909519</v>
      </c>
      <c r="D323" s="111">
        <v>0.960251</v>
      </c>
      <c r="E323" s="111">
        <v>0.913971</v>
      </c>
      <c r="F323" s="111">
        <v>0.964921</v>
      </c>
      <c r="G323" s="111">
        <v>0.928355</v>
      </c>
      <c r="H323" s="111">
        <v>0.860129</v>
      </c>
      <c r="I323" s="111">
        <v>0.955573</v>
      </c>
      <c r="J323" s="111">
        <v>0.924068</v>
      </c>
      <c r="K323" s="111">
        <v>0.939661</v>
      </c>
    </row>
    <row r="324">
      <c r="A324" s="111">
        <v>322.0</v>
      </c>
      <c r="B324" s="111">
        <v>0.934569</v>
      </c>
      <c r="C324" s="111">
        <v>0.90958</v>
      </c>
      <c r="D324" s="111">
        <v>0.960256</v>
      </c>
      <c r="E324" s="111">
        <v>0.914064</v>
      </c>
      <c r="F324" s="111">
        <v>0.964984</v>
      </c>
      <c r="G324" s="111">
        <v>0.928413</v>
      </c>
      <c r="H324" s="111">
        <v>0.860233</v>
      </c>
      <c r="I324" s="111">
        <v>0.955582</v>
      </c>
      <c r="J324" s="111">
        <v>0.924105</v>
      </c>
      <c r="K324" s="111">
        <v>0.939727</v>
      </c>
    </row>
    <row r="325">
      <c r="A325" s="111">
        <v>323.0</v>
      </c>
      <c r="B325" s="111">
        <v>0.934613</v>
      </c>
      <c r="C325" s="111">
        <v>0.909627</v>
      </c>
      <c r="D325" s="111">
        <v>0.96026</v>
      </c>
      <c r="E325" s="111">
        <v>0.914154</v>
      </c>
      <c r="F325" s="111">
        <v>0.965022</v>
      </c>
      <c r="G325" s="111">
        <v>0.92847</v>
      </c>
      <c r="H325" s="111">
        <v>0.860346</v>
      </c>
      <c r="I325" s="111">
        <v>0.955587</v>
      </c>
      <c r="J325" s="111">
        <v>0.924145</v>
      </c>
      <c r="K325" s="111">
        <v>0.939795</v>
      </c>
    </row>
    <row r="326">
      <c r="A326" s="111">
        <v>324.0</v>
      </c>
      <c r="B326" s="111">
        <v>0.934653</v>
      </c>
      <c r="C326" s="111">
        <v>0.909687</v>
      </c>
      <c r="D326" s="111">
        <v>0.960264</v>
      </c>
      <c r="E326" s="111">
        <v>0.914244</v>
      </c>
      <c r="F326" s="111">
        <v>0.965049</v>
      </c>
      <c r="G326" s="111">
        <v>0.928525</v>
      </c>
      <c r="H326" s="111">
        <v>0.860452</v>
      </c>
      <c r="I326" s="111">
        <v>0.955591</v>
      </c>
      <c r="J326" s="111">
        <v>0.924184</v>
      </c>
      <c r="K326" s="111">
        <v>0.939858</v>
      </c>
    </row>
    <row r="327">
      <c r="A327" s="111">
        <v>325.0</v>
      </c>
      <c r="B327" s="111">
        <v>0.934687</v>
      </c>
      <c r="C327" s="111">
        <v>0.90974</v>
      </c>
      <c r="D327" s="111">
        <v>0.960268</v>
      </c>
      <c r="E327" s="111">
        <v>0.914337</v>
      </c>
      <c r="F327" s="111">
        <v>0.965075</v>
      </c>
      <c r="G327" s="111">
        <v>0.92858</v>
      </c>
      <c r="H327" s="111">
        <v>0.860564</v>
      </c>
      <c r="I327" s="111">
        <v>0.955595</v>
      </c>
      <c r="J327" s="111">
        <v>0.924221</v>
      </c>
      <c r="K327" s="111">
        <v>0.939921</v>
      </c>
    </row>
    <row r="328">
      <c r="A328" s="111">
        <v>326.0</v>
      </c>
      <c r="B328" s="111">
        <v>0.934727</v>
      </c>
      <c r="C328" s="111">
        <v>0.909809</v>
      </c>
      <c r="D328" s="111">
        <v>0.960272</v>
      </c>
      <c r="E328" s="111">
        <v>0.914429</v>
      </c>
      <c r="F328" s="111">
        <v>0.9651</v>
      </c>
      <c r="G328" s="111">
        <v>0.928636</v>
      </c>
      <c r="H328" s="111">
        <v>0.860669</v>
      </c>
      <c r="I328" s="111">
        <v>0.9556</v>
      </c>
      <c r="J328" s="111">
        <v>0.924261</v>
      </c>
      <c r="K328" s="111">
        <v>0.939983</v>
      </c>
    </row>
    <row r="329">
      <c r="A329" s="111">
        <v>327.0</v>
      </c>
      <c r="B329" s="111">
        <v>0.934764</v>
      </c>
      <c r="C329" s="111">
        <v>0.909865</v>
      </c>
      <c r="D329" s="111">
        <v>0.960275</v>
      </c>
      <c r="E329" s="111">
        <v>0.914514</v>
      </c>
      <c r="F329" s="111">
        <v>0.965127</v>
      </c>
      <c r="G329" s="111">
        <v>0.928691</v>
      </c>
      <c r="H329" s="111">
        <v>0.86078</v>
      </c>
      <c r="I329" s="111">
        <v>0.955604</v>
      </c>
      <c r="J329" s="111">
        <v>0.924297</v>
      </c>
      <c r="K329" s="111">
        <v>0.940047</v>
      </c>
    </row>
    <row r="330">
      <c r="A330" s="111">
        <v>328.0</v>
      </c>
      <c r="B330" s="111">
        <v>0.934802</v>
      </c>
      <c r="C330" s="111">
        <v>0.909922</v>
      </c>
      <c r="D330" s="111">
        <v>0.960279</v>
      </c>
      <c r="E330" s="111">
        <v>0.914603</v>
      </c>
      <c r="F330" s="111">
        <v>0.965171</v>
      </c>
      <c r="G330" s="111">
        <v>0.92874</v>
      </c>
      <c r="H330" s="111">
        <v>0.860887</v>
      </c>
      <c r="I330" s="111">
        <v>0.955608</v>
      </c>
      <c r="J330" s="111">
        <v>0.924336</v>
      </c>
      <c r="K330" s="111">
        <v>0.94011</v>
      </c>
    </row>
    <row r="331">
      <c r="A331" s="111">
        <v>329.0</v>
      </c>
      <c r="B331" s="111">
        <v>0.934838</v>
      </c>
      <c r="C331" s="111">
        <v>0.909973</v>
      </c>
      <c r="D331" s="111">
        <v>0.960283</v>
      </c>
      <c r="E331" s="111">
        <v>0.914699</v>
      </c>
      <c r="F331" s="111">
        <v>0.965286</v>
      </c>
      <c r="G331" s="111">
        <v>0.928795</v>
      </c>
      <c r="H331" s="111">
        <v>0.860987</v>
      </c>
      <c r="I331" s="111">
        <v>0.955612</v>
      </c>
      <c r="J331" s="111">
        <v>0.924376</v>
      </c>
      <c r="K331" s="111">
        <v>0.940176</v>
      </c>
    </row>
    <row r="332">
      <c r="A332" s="111">
        <v>330.0</v>
      </c>
      <c r="B332" s="111">
        <v>0.934873</v>
      </c>
      <c r="C332" s="111">
        <v>0.910032</v>
      </c>
      <c r="D332" s="111">
        <v>0.960287</v>
      </c>
      <c r="E332" s="111">
        <v>0.914792</v>
      </c>
      <c r="F332" s="111">
        <v>0.965342</v>
      </c>
      <c r="G332" s="111">
        <v>0.928855</v>
      </c>
      <c r="H332" s="111">
        <v>0.861089</v>
      </c>
      <c r="I332" s="111">
        <v>0.955616</v>
      </c>
      <c r="J332" s="111">
        <v>0.924413</v>
      </c>
      <c r="K332" s="111">
        <v>0.940237</v>
      </c>
    </row>
    <row r="333">
      <c r="A333" s="111">
        <v>331.0</v>
      </c>
      <c r="B333" s="111">
        <v>0.934906</v>
      </c>
      <c r="C333" s="111">
        <v>0.910081</v>
      </c>
      <c r="D333" s="111">
        <v>0.96029</v>
      </c>
      <c r="E333" s="111">
        <v>0.914892</v>
      </c>
      <c r="F333" s="111">
        <v>0.965376</v>
      </c>
      <c r="G333" s="111">
        <v>0.928909</v>
      </c>
      <c r="H333" s="111">
        <v>0.861193</v>
      </c>
      <c r="I333" s="111">
        <v>0.95562</v>
      </c>
      <c r="J333" s="111">
        <v>0.92445</v>
      </c>
      <c r="K333" s="111">
        <v>0.940303</v>
      </c>
    </row>
    <row r="334">
      <c r="A334" s="111">
        <v>332.0</v>
      </c>
      <c r="B334" s="111">
        <v>0.934941</v>
      </c>
      <c r="C334" s="111">
        <v>0.91013</v>
      </c>
      <c r="D334" s="111">
        <v>0.960294</v>
      </c>
      <c r="E334" s="111">
        <v>0.914982</v>
      </c>
      <c r="F334" s="111">
        <v>0.965401</v>
      </c>
      <c r="G334" s="111">
        <v>0.928956</v>
      </c>
      <c r="H334" s="111">
        <v>0.861292</v>
      </c>
      <c r="I334" s="111">
        <v>0.955624</v>
      </c>
      <c r="J334" s="111">
        <v>0.924488</v>
      </c>
      <c r="K334" s="111">
        <v>0.940368</v>
      </c>
    </row>
    <row r="335">
      <c r="A335" s="111">
        <v>333.0</v>
      </c>
      <c r="B335" s="111">
        <v>0.934974</v>
      </c>
      <c r="C335" s="111">
        <v>0.910181</v>
      </c>
      <c r="D335" s="111">
        <v>0.960298</v>
      </c>
      <c r="E335" s="111">
        <v>0.915072</v>
      </c>
      <c r="F335" s="111">
        <v>0.965425</v>
      </c>
      <c r="G335" s="111">
        <v>0.92901</v>
      </c>
      <c r="H335" s="111">
        <v>0.8614</v>
      </c>
      <c r="I335" s="111">
        <v>0.955628</v>
      </c>
      <c r="J335" s="111">
        <v>0.924527</v>
      </c>
      <c r="K335" s="111">
        <v>0.940441</v>
      </c>
    </row>
    <row r="336">
      <c r="A336" s="111">
        <v>334.0</v>
      </c>
      <c r="B336" s="111">
        <v>0.935008</v>
      </c>
      <c r="C336" s="111">
        <v>0.910235</v>
      </c>
      <c r="D336" s="111">
        <v>0.960302</v>
      </c>
      <c r="E336" s="111">
        <v>0.915159</v>
      </c>
      <c r="F336" s="111">
        <v>0.965447</v>
      </c>
      <c r="G336" s="111">
        <v>0.929066</v>
      </c>
      <c r="H336" s="111">
        <v>0.861509</v>
      </c>
      <c r="I336" s="111">
        <v>0.955632</v>
      </c>
      <c r="J336" s="111">
        <v>0.92456</v>
      </c>
      <c r="K336" s="111">
        <v>0.940509</v>
      </c>
    </row>
    <row r="337">
      <c r="A337" s="111">
        <v>335.0</v>
      </c>
      <c r="B337" s="111">
        <v>0.935041</v>
      </c>
      <c r="C337" s="111">
        <v>0.910286</v>
      </c>
      <c r="D337" s="111">
        <v>0.960305</v>
      </c>
      <c r="E337" s="111">
        <v>0.915244</v>
      </c>
      <c r="F337" s="111">
        <v>0.965472</v>
      </c>
      <c r="G337" s="111">
        <v>0.929117</v>
      </c>
      <c r="H337" s="111">
        <v>0.861608</v>
      </c>
      <c r="I337" s="111">
        <v>0.955636</v>
      </c>
      <c r="J337" s="111">
        <v>0.924596</v>
      </c>
      <c r="K337" s="111">
        <v>0.940582</v>
      </c>
    </row>
    <row r="338">
      <c r="A338" s="111">
        <v>336.0</v>
      </c>
      <c r="B338" s="111">
        <v>0.935074</v>
      </c>
      <c r="C338" s="111">
        <v>0.910337</v>
      </c>
      <c r="D338" s="111">
        <v>0.960309</v>
      </c>
      <c r="E338" s="111">
        <v>0.915335</v>
      </c>
      <c r="F338" s="111">
        <v>0.965515</v>
      </c>
      <c r="G338" s="111">
        <v>0.92917</v>
      </c>
      <c r="H338" s="111">
        <v>0.861703</v>
      </c>
      <c r="I338" s="111">
        <v>0.955639</v>
      </c>
      <c r="J338" s="111">
        <v>0.924633</v>
      </c>
      <c r="K338" s="111">
        <v>0.940655</v>
      </c>
    </row>
    <row r="339">
      <c r="A339" s="111">
        <v>337.0</v>
      </c>
      <c r="B339" s="111">
        <v>0.93511</v>
      </c>
      <c r="C339" s="111">
        <v>0.910395</v>
      </c>
      <c r="D339" s="111">
        <v>0.960325</v>
      </c>
      <c r="E339" s="111">
        <v>0.91543</v>
      </c>
      <c r="F339" s="111">
        <v>0.965649</v>
      </c>
      <c r="G339" s="111">
        <v>0.929225</v>
      </c>
      <c r="H339" s="111">
        <v>0.861813</v>
      </c>
      <c r="I339" s="111">
        <v>0.955663</v>
      </c>
      <c r="J339" s="111">
        <v>0.924712</v>
      </c>
      <c r="K339" s="111">
        <v>0.940931</v>
      </c>
    </row>
    <row r="340">
      <c r="A340" s="111">
        <v>338.0</v>
      </c>
      <c r="B340" s="111">
        <v>0.935142</v>
      </c>
      <c r="C340" s="111">
        <v>0.910443</v>
      </c>
      <c r="D340" s="111">
        <v>0.960331</v>
      </c>
      <c r="E340" s="111">
        <v>0.91552</v>
      </c>
      <c r="F340" s="111">
        <v>0.965705</v>
      </c>
      <c r="G340" s="111">
        <v>0.929276</v>
      </c>
      <c r="H340" s="111">
        <v>0.861912</v>
      </c>
      <c r="I340" s="111">
        <v>0.955672</v>
      </c>
      <c r="J340" s="111">
        <v>0.924747</v>
      </c>
      <c r="K340" s="111">
        <v>0.941011</v>
      </c>
    </row>
    <row r="341">
      <c r="A341" s="111">
        <v>339.0</v>
      </c>
      <c r="B341" s="111">
        <v>0.935177</v>
      </c>
      <c r="C341" s="111">
        <v>0.910495</v>
      </c>
      <c r="D341" s="111">
        <v>0.960335</v>
      </c>
      <c r="E341" s="111">
        <v>0.915606</v>
      </c>
      <c r="F341" s="111">
        <v>0.96574</v>
      </c>
      <c r="G341" s="111">
        <v>0.929323</v>
      </c>
      <c r="H341" s="111">
        <v>0.862009</v>
      </c>
      <c r="I341" s="111">
        <v>0.955676</v>
      </c>
      <c r="J341" s="111">
        <v>0.924783</v>
      </c>
      <c r="K341" s="111">
        <v>0.94109</v>
      </c>
    </row>
    <row r="342">
      <c r="A342" s="111">
        <v>340.0</v>
      </c>
      <c r="B342" s="111">
        <v>0.935216</v>
      </c>
      <c r="C342" s="111">
        <v>0.910546</v>
      </c>
      <c r="D342" s="111">
        <v>0.960339</v>
      </c>
      <c r="E342" s="111">
        <v>0.915689</v>
      </c>
      <c r="F342" s="111">
        <v>0.965765</v>
      </c>
      <c r="G342" s="111">
        <v>0.929378</v>
      </c>
      <c r="H342" s="111">
        <v>0.862116</v>
      </c>
      <c r="I342" s="111">
        <v>0.955681</v>
      </c>
      <c r="J342" s="111">
        <v>0.92482</v>
      </c>
      <c r="K342" s="111">
        <v>0.941166</v>
      </c>
    </row>
    <row r="343">
      <c r="A343" s="111">
        <v>341.0</v>
      </c>
      <c r="B343" s="111">
        <v>0.935246</v>
      </c>
      <c r="C343" s="111">
        <v>0.9106</v>
      </c>
      <c r="D343" s="111">
        <v>0.960343</v>
      </c>
      <c r="E343" s="111">
        <v>0.915783</v>
      </c>
      <c r="F343" s="111">
        <v>0.965788</v>
      </c>
      <c r="G343" s="111">
        <v>0.929421</v>
      </c>
      <c r="H343" s="111">
        <v>0.862213</v>
      </c>
      <c r="I343" s="111">
        <v>0.955685</v>
      </c>
      <c r="J343" s="111">
        <v>0.924852</v>
      </c>
      <c r="K343" s="111">
        <v>0.94125</v>
      </c>
    </row>
    <row r="344">
      <c r="A344" s="111">
        <v>342.0</v>
      </c>
      <c r="B344" s="111">
        <v>0.935281</v>
      </c>
      <c r="C344" s="111">
        <v>0.91065</v>
      </c>
      <c r="D344" s="111">
        <v>0.960346</v>
      </c>
      <c r="E344" s="111">
        <v>0.915877</v>
      </c>
      <c r="F344" s="111">
        <v>0.96581</v>
      </c>
      <c r="G344" s="111">
        <v>0.929465</v>
      </c>
      <c r="H344" s="111">
        <v>0.862308</v>
      </c>
      <c r="I344" s="111">
        <v>0.955689</v>
      </c>
      <c r="J344" s="111">
        <v>0.924889</v>
      </c>
      <c r="K344" s="111">
        <v>0.941329</v>
      </c>
    </row>
    <row r="345">
      <c r="A345" s="111">
        <v>343.0</v>
      </c>
      <c r="B345" s="111">
        <v>0.935311</v>
      </c>
      <c r="C345" s="111">
        <v>0.910689</v>
      </c>
      <c r="D345" s="111">
        <v>0.96035</v>
      </c>
      <c r="E345" s="111">
        <v>0.915969</v>
      </c>
      <c r="F345" s="111">
        <v>0.965835</v>
      </c>
      <c r="G345" s="111">
        <v>0.929515</v>
      </c>
      <c r="H345" s="111">
        <v>0.862404</v>
      </c>
      <c r="I345" s="111">
        <v>0.955693</v>
      </c>
      <c r="J345" s="111">
        <v>0.924921</v>
      </c>
      <c r="K345" s="111">
        <v>0.941416</v>
      </c>
    </row>
    <row r="346">
      <c r="A346" s="111">
        <v>344.0</v>
      </c>
      <c r="B346" s="111">
        <v>0.935344</v>
      </c>
      <c r="C346" s="111">
        <v>0.910737</v>
      </c>
      <c r="D346" s="111">
        <v>0.960354</v>
      </c>
      <c r="E346" s="111">
        <v>0.916057</v>
      </c>
      <c r="F346" s="111">
        <v>0.965876</v>
      </c>
      <c r="G346" s="111">
        <v>0.92956</v>
      </c>
      <c r="H346" s="111">
        <v>0.862502</v>
      </c>
      <c r="I346" s="111">
        <v>0.955697</v>
      </c>
      <c r="J346" s="111">
        <v>0.924954</v>
      </c>
      <c r="K346" s="111">
        <v>0.941509</v>
      </c>
    </row>
    <row r="347">
      <c r="A347" s="111">
        <v>345.0</v>
      </c>
      <c r="B347" s="111">
        <v>0.935375</v>
      </c>
      <c r="C347" s="111">
        <v>0.910773</v>
      </c>
      <c r="D347" s="111">
        <v>0.960357</v>
      </c>
      <c r="E347" s="111">
        <v>0.916145</v>
      </c>
      <c r="F347" s="111">
        <v>0.965976</v>
      </c>
      <c r="G347" s="111">
        <v>0.929608</v>
      </c>
      <c r="H347" s="111">
        <v>0.862601</v>
      </c>
      <c r="I347" s="111">
        <v>0.955701</v>
      </c>
      <c r="J347" s="111">
        <v>0.924989</v>
      </c>
      <c r="K347" s="111">
        <v>0.941606</v>
      </c>
    </row>
    <row r="348">
      <c r="A348" s="111">
        <v>346.0</v>
      </c>
      <c r="B348" s="111">
        <v>0.935403</v>
      </c>
      <c r="C348" s="111">
        <v>0.910824</v>
      </c>
      <c r="D348" s="111">
        <v>0.960361</v>
      </c>
      <c r="E348" s="111">
        <v>0.916236</v>
      </c>
      <c r="F348" s="111">
        <v>0.966026</v>
      </c>
      <c r="G348" s="111">
        <v>0.929661</v>
      </c>
      <c r="H348" s="111">
        <v>0.862699</v>
      </c>
      <c r="I348" s="111">
        <v>0.955705</v>
      </c>
      <c r="J348" s="111">
        <v>0.925022</v>
      </c>
      <c r="K348" s="111">
        <v>0.941702</v>
      </c>
    </row>
    <row r="349">
      <c r="A349" s="111">
        <v>347.0</v>
      </c>
      <c r="B349" s="111">
        <v>0.935432</v>
      </c>
      <c r="C349" s="111">
        <v>0.910871</v>
      </c>
      <c r="D349" s="111">
        <v>0.960364</v>
      </c>
      <c r="E349" s="111">
        <v>0.916325</v>
      </c>
      <c r="F349" s="111">
        <v>0.966057</v>
      </c>
      <c r="G349" s="111">
        <v>0.929715</v>
      </c>
      <c r="H349" s="111">
        <v>0.862787</v>
      </c>
      <c r="I349" s="111">
        <v>0.955708</v>
      </c>
      <c r="J349" s="111">
        <v>0.925057</v>
      </c>
      <c r="K349" s="111">
        <v>0.941804</v>
      </c>
    </row>
    <row r="350">
      <c r="A350" s="111">
        <v>348.0</v>
      </c>
      <c r="B350" s="111">
        <v>0.935462</v>
      </c>
      <c r="C350" s="111">
        <v>0.910918</v>
      </c>
      <c r="D350" s="111">
        <v>0.960368</v>
      </c>
      <c r="E350" s="111">
        <v>0.916409</v>
      </c>
      <c r="F350" s="111">
        <v>0.96608</v>
      </c>
      <c r="G350" s="111">
        <v>0.929761</v>
      </c>
      <c r="H350" s="111">
        <v>0.862883</v>
      </c>
      <c r="I350" s="111">
        <v>0.955712</v>
      </c>
      <c r="J350" s="111">
        <v>0.925091</v>
      </c>
      <c r="K350" s="111">
        <v>0.941902</v>
      </c>
    </row>
    <row r="351">
      <c r="A351" s="111">
        <v>349.0</v>
      </c>
      <c r="B351" s="111">
        <v>0.935489</v>
      </c>
      <c r="C351" s="111">
        <v>0.910965</v>
      </c>
      <c r="D351" s="111">
        <v>0.960371</v>
      </c>
      <c r="E351" s="111">
        <v>0.916497</v>
      </c>
      <c r="F351" s="111">
        <v>0.966102</v>
      </c>
      <c r="G351" s="111">
        <v>0.929811</v>
      </c>
      <c r="H351" s="111">
        <v>0.862976</v>
      </c>
      <c r="I351" s="111">
        <v>0.955716</v>
      </c>
      <c r="J351" s="111">
        <v>0.925129</v>
      </c>
      <c r="K351" s="111">
        <v>0.941997</v>
      </c>
    </row>
    <row r="352">
      <c r="A352" s="111">
        <v>350.0</v>
      </c>
      <c r="B352" s="111">
        <v>0.935519</v>
      </c>
      <c r="C352" s="111">
        <v>0.911012</v>
      </c>
      <c r="D352" s="111">
        <v>0.960375</v>
      </c>
      <c r="E352" s="111">
        <v>0.916583</v>
      </c>
      <c r="F352" s="111">
        <v>0.966122</v>
      </c>
      <c r="G352" s="111">
        <v>0.929864</v>
      </c>
      <c r="H352" s="111">
        <v>0.863072</v>
      </c>
      <c r="I352" s="111">
        <v>0.955719</v>
      </c>
      <c r="J352" s="111">
        <v>0.925163</v>
      </c>
      <c r="K352" s="111">
        <v>0.9421</v>
      </c>
    </row>
    <row r="353">
      <c r="A353" s="111">
        <v>351.0</v>
      </c>
      <c r="B353" s="111">
        <v>0.935548</v>
      </c>
      <c r="C353" s="111">
        <v>0.911055</v>
      </c>
      <c r="D353" s="111">
        <v>0.960379</v>
      </c>
      <c r="E353" s="111">
        <v>0.916666</v>
      </c>
      <c r="F353" s="111">
        <v>0.966146</v>
      </c>
      <c r="G353" s="111">
        <v>0.929907</v>
      </c>
      <c r="H353" s="111">
        <v>0.863169</v>
      </c>
      <c r="I353" s="111">
        <v>0.955723</v>
      </c>
      <c r="J353" s="111">
        <v>0.925198</v>
      </c>
      <c r="K353" s="111">
        <v>0.942211</v>
      </c>
    </row>
    <row r="354">
      <c r="A354" s="111">
        <v>352.0</v>
      </c>
      <c r="B354" s="111">
        <v>0.935578</v>
      </c>
      <c r="C354" s="111">
        <v>0.911105</v>
      </c>
      <c r="D354" s="111">
        <v>0.960382</v>
      </c>
      <c r="E354" s="111">
        <v>0.916746</v>
      </c>
      <c r="F354" s="111">
        <v>0.966184</v>
      </c>
      <c r="G354" s="111">
        <v>0.929946</v>
      </c>
      <c r="H354" s="111">
        <v>0.863265</v>
      </c>
      <c r="I354" s="111">
        <v>0.955726</v>
      </c>
      <c r="J354" s="111">
        <v>0.925233</v>
      </c>
      <c r="K354" s="111">
        <v>0.942322</v>
      </c>
    </row>
    <row r="355">
      <c r="A355" s="111">
        <v>353.0</v>
      </c>
      <c r="B355" s="111">
        <v>0.935612</v>
      </c>
      <c r="C355" s="111">
        <v>0.911152</v>
      </c>
      <c r="D355" s="111">
        <v>0.960398</v>
      </c>
      <c r="E355" s="111">
        <v>0.916843</v>
      </c>
      <c r="F355" s="111">
        <v>0.966302</v>
      </c>
      <c r="G355" s="111">
        <v>0.929993</v>
      </c>
      <c r="H355" s="111">
        <v>0.863373</v>
      </c>
      <c r="I355" s="111">
        <v>0.955749</v>
      </c>
      <c r="J355" s="111">
        <v>0.925307</v>
      </c>
      <c r="K355" s="111">
        <v>0.942625</v>
      </c>
    </row>
    <row r="356">
      <c r="A356" s="111">
        <v>354.0</v>
      </c>
      <c r="B356" s="111">
        <v>0.935641</v>
      </c>
      <c r="C356" s="111">
        <v>0.911206</v>
      </c>
      <c r="D356" s="111">
        <v>0.960403</v>
      </c>
      <c r="E356" s="111">
        <v>0.916933</v>
      </c>
      <c r="F356" s="111">
        <v>0.966354</v>
      </c>
      <c r="G356" s="111">
        <v>0.930037</v>
      </c>
      <c r="H356" s="111">
        <v>0.863464</v>
      </c>
      <c r="I356" s="111">
        <v>0.955756</v>
      </c>
      <c r="J356" s="111">
        <v>0.925344</v>
      </c>
      <c r="K356" s="111">
        <v>0.942746</v>
      </c>
    </row>
    <row r="357">
      <c r="A357" s="111">
        <v>355.0</v>
      </c>
      <c r="B357" s="111">
        <v>0.935671</v>
      </c>
      <c r="C357" s="111">
        <v>0.911245</v>
      </c>
      <c r="D357" s="111">
        <v>0.960407</v>
      </c>
      <c r="E357" s="111">
        <v>0.917016</v>
      </c>
      <c r="F357" s="111">
        <v>0.966385</v>
      </c>
      <c r="G357" s="111">
        <v>0.930081</v>
      </c>
      <c r="H357" s="111">
        <v>0.863563</v>
      </c>
      <c r="I357" s="111">
        <v>0.955761</v>
      </c>
      <c r="J357" s="111">
        <v>0.925377</v>
      </c>
      <c r="K357" s="111">
        <v>0.942873</v>
      </c>
    </row>
    <row r="358">
      <c r="A358" s="111">
        <v>356.0</v>
      </c>
      <c r="B358" s="111">
        <v>0.9357</v>
      </c>
      <c r="C358" s="111">
        <v>0.911295</v>
      </c>
      <c r="D358" s="111">
        <v>0.960411</v>
      </c>
      <c r="E358" s="111">
        <v>0.917095</v>
      </c>
      <c r="F358" s="111">
        <v>0.966408</v>
      </c>
      <c r="G358" s="111">
        <v>0.93013</v>
      </c>
      <c r="H358" s="111">
        <v>0.863654</v>
      </c>
      <c r="I358" s="111">
        <v>0.955765</v>
      </c>
      <c r="J358" s="111">
        <v>0.92541</v>
      </c>
      <c r="K358" s="111">
        <v>0.942998</v>
      </c>
    </row>
    <row r="359">
      <c r="A359" s="111">
        <v>357.0</v>
      </c>
      <c r="B359" s="111">
        <v>0.935731</v>
      </c>
      <c r="C359" s="111">
        <v>0.911342</v>
      </c>
      <c r="D359" s="111">
        <v>0.960415</v>
      </c>
      <c r="E359" s="111">
        <v>0.91718</v>
      </c>
      <c r="F359" s="111">
        <v>0.966429</v>
      </c>
      <c r="G359" s="111">
        <v>0.930179</v>
      </c>
      <c r="H359" s="111">
        <v>0.863743</v>
      </c>
      <c r="I359" s="111">
        <v>0.955769</v>
      </c>
      <c r="J359" s="111">
        <v>0.92544</v>
      </c>
      <c r="K359" s="111">
        <v>0.943126</v>
      </c>
    </row>
    <row r="360">
      <c r="A360" s="111">
        <v>358.0</v>
      </c>
      <c r="B360" s="111">
        <v>0.935762</v>
      </c>
      <c r="C360" s="111">
        <v>0.91141</v>
      </c>
      <c r="D360" s="111">
        <v>0.960418</v>
      </c>
      <c r="E360" s="111">
        <v>0.917272</v>
      </c>
      <c r="F360" s="111">
        <v>0.96645</v>
      </c>
      <c r="G360" s="111">
        <v>0.930226</v>
      </c>
      <c r="H360" s="111">
        <v>0.86383</v>
      </c>
      <c r="I360" s="111">
        <v>0.955772</v>
      </c>
      <c r="J360" s="111">
        <v>0.925473</v>
      </c>
      <c r="K360" s="111">
        <v>0.943263</v>
      </c>
    </row>
    <row r="361">
      <c r="A361" s="111">
        <v>359.0</v>
      </c>
      <c r="B361" s="111">
        <v>0.935796</v>
      </c>
      <c r="C361" s="111">
        <v>0.911458</v>
      </c>
      <c r="D361" s="111">
        <v>0.960421</v>
      </c>
      <c r="E361" s="111">
        <v>0.917357</v>
      </c>
      <c r="F361" s="111">
        <v>0.966473</v>
      </c>
      <c r="G361" s="111">
        <v>0.930269</v>
      </c>
      <c r="H361" s="111">
        <v>0.863914</v>
      </c>
      <c r="I361" s="111">
        <v>0.955776</v>
      </c>
      <c r="J361" s="111">
        <v>0.925507</v>
      </c>
      <c r="K361" s="111">
        <v>0.943399</v>
      </c>
    </row>
    <row r="362">
      <c r="A362" s="111">
        <v>360.0</v>
      </c>
      <c r="B362" s="111">
        <v>0.935824</v>
      </c>
      <c r="C362" s="111">
        <v>0.911508</v>
      </c>
      <c r="D362" s="111">
        <v>0.960425</v>
      </c>
      <c r="E362" s="111">
        <v>0.917444</v>
      </c>
      <c r="F362" s="111">
        <v>0.96651</v>
      </c>
      <c r="G362" s="111">
        <v>0.930311</v>
      </c>
      <c r="H362" s="111">
        <v>0.863999</v>
      </c>
      <c r="I362" s="111">
        <v>0.95578</v>
      </c>
      <c r="J362" s="111">
        <v>0.925542</v>
      </c>
      <c r="K362" s="111">
        <v>0.943532</v>
      </c>
    </row>
    <row r="363">
      <c r="A363" s="111">
        <v>361.0</v>
      </c>
      <c r="B363" s="111">
        <v>0.935855</v>
      </c>
      <c r="C363" s="111">
        <v>0.911558</v>
      </c>
      <c r="D363" s="111">
        <v>0.960428</v>
      </c>
      <c r="E363" s="111">
        <v>0.917523</v>
      </c>
      <c r="F363" s="111">
        <v>0.966599</v>
      </c>
      <c r="G363" s="111">
        <v>0.930358</v>
      </c>
      <c r="H363" s="111">
        <v>0.864088</v>
      </c>
      <c r="I363" s="111">
        <v>0.955784</v>
      </c>
      <c r="J363" s="111">
        <v>0.925576</v>
      </c>
      <c r="K363" s="111">
        <v>0.943675</v>
      </c>
    </row>
    <row r="364">
      <c r="A364" s="111">
        <v>362.0</v>
      </c>
      <c r="B364" s="111">
        <v>0.935886</v>
      </c>
      <c r="C364" s="111">
        <v>0.911617</v>
      </c>
      <c r="D364" s="111">
        <v>0.960432</v>
      </c>
      <c r="E364" s="111">
        <v>0.917594</v>
      </c>
      <c r="F364" s="111">
        <v>0.966645</v>
      </c>
      <c r="G364" s="111">
        <v>0.930406</v>
      </c>
      <c r="H364" s="111">
        <v>0.86417</v>
      </c>
      <c r="I364" s="111">
        <v>0.955787</v>
      </c>
      <c r="J364" s="111">
        <v>0.925608</v>
      </c>
      <c r="K364" s="111">
        <v>0.943822</v>
      </c>
    </row>
    <row r="365">
      <c r="A365" s="111">
        <v>363.0</v>
      </c>
      <c r="B365" s="111">
        <v>0.935914</v>
      </c>
      <c r="C365" s="111">
        <v>0.911655</v>
      </c>
      <c r="D365" s="111">
        <v>0.960435</v>
      </c>
      <c r="E365" s="111">
        <v>0.917679</v>
      </c>
      <c r="F365" s="111">
        <v>0.966673</v>
      </c>
      <c r="G365" s="111">
        <v>0.930453</v>
      </c>
      <c r="H365" s="111">
        <v>0.864251</v>
      </c>
      <c r="I365" s="111">
        <v>0.955791</v>
      </c>
      <c r="J365" s="111">
        <v>0.92564</v>
      </c>
      <c r="K365" s="111">
        <v>0.943958</v>
      </c>
    </row>
    <row r="366">
      <c r="A366" s="111">
        <v>364.0</v>
      </c>
      <c r="B366" s="111">
        <v>0.935943</v>
      </c>
      <c r="C366" s="111">
        <v>0.911715</v>
      </c>
      <c r="D366" s="111">
        <v>0.960438</v>
      </c>
      <c r="E366" s="111">
        <v>0.917757</v>
      </c>
      <c r="F366" s="111">
        <v>0.966694</v>
      </c>
      <c r="G366" s="111">
        <v>0.930503</v>
      </c>
      <c r="H366" s="111">
        <v>0.864331</v>
      </c>
      <c r="I366" s="111">
        <v>0.955795</v>
      </c>
      <c r="J366" s="111">
        <v>0.925673</v>
      </c>
      <c r="K366" s="111">
        <v>0.944103</v>
      </c>
    </row>
    <row r="367">
      <c r="A367" s="111">
        <v>365.0</v>
      </c>
      <c r="B367" s="111">
        <v>0.935971</v>
      </c>
      <c r="C367" s="111">
        <v>0.911757</v>
      </c>
      <c r="D367" s="111">
        <v>0.960441</v>
      </c>
      <c r="E367" s="111">
        <v>0.917839</v>
      </c>
      <c r="F367" s="111">
        <v>0.966714</v>
      </c>
      <c r="G367" s="111">
        <v>0.930544</v>
      </c>
      <c r="H367" s="111">
        <v>0.864412</v>
      </c>
      <c r="I367" s="111">
        <v>0.955798</v>
      </c>
      <c r="J367" s="111">
        <v>0.925704</v>
      </c>
      <c r="K367" s="111">
        <v>0.944246</v>
      </c>
    </row>
    <row r="368">
      <c r="A368" s="111">
        <v>366.0</v>
      </c>
      <c r="B368" s="111">
        <v>0.936001</v>
      </c>
      <c r="C368" s="111">
        <v>0.911809</v>
      </c>
      <c r="D368" s="111">
        <v>0.960445</v>
      </c>
      <c r="E368" s="111">
        <v>0.917921</v>
      </c>
      <c r="F368" s="111">
        <v>0.966733</v>
      </c>
      <c r="G368" s="111">
        <v>0.930588</v>
      </c>
      <c r="H368" s="111">
        <v>0.864488</v>
      </c>
      <c r="I368" s="111">
        <v>0.955801</v>
      </c>
      <c r="J368" s="111">
        <v>0.925735</v>
      </c>
      <c r="K368" s="111">
        <v>0.944387</v>
      </c>
    </row>
    <row r="369">
      <c r="A369" s="111">
        <v>367.0</v>
      </c>
      <c r="B369" s="111">
        <v>0.936029</v>
      </c>
      <c r="C369" s="111">
        <v>0.911859</v>
      </c>
      <c r="D369" s="111">
        <v>0.960448</v>
      </c>
      <c r="E369" s="111">
        <v>0.918004</v>
      </c>
      <c r="F369" s="111">
        <v>0.966754</v>
      </c>
      <c r="G369" s="111">
        <v>0.930636</v>
      </c>
      <c r="H369" s="111">
        <v>0.864572</v>
      </c>
      <c r="I369" s="111">
        <v>0.955805</v>
      </c>
      <c r="J369" s="111">
        <v>0.925767</v>
      </c>
      <c r="K369" s="111">
        <v>0.944541</v>
      </c>
    </row>
    <row r="370">
      <c r="A370" s="111">
        <v>368.0</v>
      </c>
      <c r="B370" s="111">
        <v>0.936059</v>
      </c>
      <c r="C370" s="111">
        <v>0.911913</v>
      </c>
      <c r="D370" s="111">
        <v>0.960451</v>
      </c>
      <c r="E370" s="111">
        <v>0.918083</v>
      </c>
      <c r="F370" s="111">
        <v>0.966789</v>
      </c>
      <c r="G370" s="111">
        <v>0.930677</v>
      </c>
      <c r="H370" s="111">
        <v>0.864648</v>
      </c>
      <c r="I370" s="111">
        <v>0.955808</v>
      </c>
      <c r="J370" s="111">
        <v>0.925799</v>
      </c>
      <c r="K370" s="111">
        <v>0.944687</v>
      </c>
    </row>
    <row r="371">
      <c r="A371" s="111">
        <v>369.0</v>
      </c>
      <c r="B371" s="111">
        <v>0.936094</v>
      </c>
      <c r="C371" s="111">
        <v>0.91196</v>
      </c>
      <c r="D371" s="111">
        <v>0.960467</v>
      </c>
      <c r="E371" s="111">
        <v>0.918178</v>
      </c>
      <c r="F371" s="111">
        <v>0.966893</v>
      </c>
      <c r="G371" s="111">
        <v>0.930723</v>
      </c>
      <c r="H371" s="111">
        <v>0.864733</v>
      </c>
      <c r="I371" s="111">
        <v>0.95583</v>
      </c>
      <c r="J371" s="111">
        <v>0.925867</v>
      </c>
      <c r="K371" s="111">
        <v>0.944991</v>
      </c>
    </row>
    <row r="372">
      <c r="A372" s="111">
        <v>370.0</v>
      </c>
      <c r="B372" s="111">
        <v>0.936123</v>
      </c>
      <c r="C372" s="111">
        <v>0.912009</v>
      </c>
      <c r="D372" s="111">
        <v>0.960472</v>
      </c>
      <c r="E372" s="111">
        <v>0.91825</v>
      </c>
      <c r="F372" s="111">
        <v>0.96694</v>
      </c>
      <c r="G372" s="111">
        <v>0.930774</v>
      </c>
      <c r="H372" s="111">
        <v>0.864812</v>
      </c>
      <c r="I372" s="111">
        <v>0.955838</v>
      </c>
      <c r="J372" s="111">
        <v>0.925898</v>
      </c>
      <c r="K372" s="111">
        <v>0.945143</v>
      </c>
    </row>
    <row r="373">
      <c r="A373" s="111">
        <v>371.0</v>
      </c>
      <c r="B373" s="111">
        <v>0.936149</v>
      </c>
      <c r="C373" s="111">
        <v>0.912047</v>
      </c>
      <c r="D373" s="111">
        <v>0.960475</v>
      </c>
      <c r="E373" s="111">
        <v>0.918331</v>
      </c>
      <c r="F373" s="111">
        <v>0.966968</v>
      </c>
      <c r="G373" s="111">
        <v>0.930824</v>
      </c>
      <c r="H373" s="111">
        <v>0.864885</v>
      </c>
      <c r="I373" s="111">
        <v>0.955842</v>
      </c>
      <c r="J373" s="111">
        <v>0.925927</v>
      </c>
      <c r="K373" s="111">
        <v>0.945298</v>
      </c>
    </row>
    <row r="374">
      <c r="A374" s="111">
        <v>372.0</v>
      </c>
      <c r="B374" s="111">
        <v>0.936178</v>
      </c>
      <c r="C374" s="111">
        <v>0.912091</v>
      </c>
      <c r="D374" s="111">
        <v>0.960479</v>
      </c>
      <c r="E374" s="111">
        <v>0.91841</v>
      </c>
      <c r="F374" s="111">
        <v>0.966989</v>
      </c>
      <c r="G374" s="111">
        <v>0.930876</v>
      </c>
      <c r="H374" s="111">
        <v>0.864964</v>
      </c>
      <c r="I374" s="111">
        <v>0.955846</v>
      </c>
      <c r="J374" s="111">
        <v>0.925956</v>
      </c>
      <c r="K374" s="111">
        <v>0.94544</v>
      </c>
    </row>
    <row r="375">
      <c r="A375" s="111">
        <v>373.0</v>
      </c>
      <c r="B375" s="111">
        <v>0.936206</v>
      </c>
      <c r="C375" s="111">
        <v>0.912148</v>
      </c>
      <c r="D375" s="111">
        <v>0.960482</v>
      </c>
      <c r="E375" s="111">
        <v>0.918485</v>
      </c>
      <c r="F375" s="111">
        <v>0.967009</v>
      </c>
      <c r="G375" s="111">
        <v>0.930927</v>
      </c>
      <c r="H375" s="111">
        <v>0.865038</v>
      </c>
      <c r="I375" s="111">
        <v>0.95585</v>
      </c>
      <c r="J375" s="111">
        <v>0.925983</v>
      </c>
      <c r="K375" s="111">
        <v>0.945594</v>
      </c>
    </row>
    <row r="376">
      <c r="A376" s="111">
        <v>374.0</v>
      </c>
      <c r="B376" s="111">
        <v>0.936232</v>
      </c>
      <c r="C376" s="111">
        <v>0.912198</v>
      </c>
      <c r="D376" s="111">
        <v>0.960485</v>
      </c>
      <c r="E376" s="111">
        <v>0.918561</v>
      </c>
      <c r="F376" s="111">
        <v>0.967027</v>
      </c>
      <c r="G376" s="111">
        <v>0.930974</v>
      </c>
      <c r="H376" s="111">
        <v>0.865113</v>
      </c>
      <c r="I376" s="111">
        <v>0.955853</v>
      </c>
      <c r="J376" s="111">
        <v>0.926012</v>
      </c>
      <c r="K376" s="111">
        <v>0.945738</v>
      </c>
    </row>
    <row r="377">
      <c r="A377" s="111">
        <v>375.0</v>
      </c>
      <c r="B377" s="111">
        <v>0.936259</v>
      </c>
      <c r="C377" s="111">
        <v>0.91225</v>
      </c>
      <c r="D377" s="111">
        <v>0.960488</v>
      </c>
      <c r="E377" s="111">
        <v>0.918632</v>
      </c>
      <c r="F377" s="111">
        <v>0.967048</v>
      </c>
      <c r="G377" s="111">
        <v>0.931021</v>
      </c>
      <c r="H377" s="111">
        <v>0.865188</v>
      </c>
      <c r="I377" s="111">
        <v>0.955857</v>
      </c>
      <c r="J377" s="111">
        <v>0.926041</v>
      </c>
      <c r="K377" s="111">
        <v>0.945891</v>
      </c>
    </row>
    <row r="378">
      <c r="A378" s="111">
        <v>376.0</v>
      </c>
      <c r="B378" s="111">
        <v>0.936288</v>
      </c>
      <c r="C378" s="111">
        <v>0.912306</v>
      </c>
      <c r="D378" s="111">
        <v>0.960491</v>
      </c>
      <c r="E378" s="111">
        <v>0.918706</v>
      </c>
      <c r="F378" s="111">
        <v>0.967081</v>
      </c>
      <c r="G378" s="111">
        <v>0.931064</v>
      </c>
      <c r="H378" s="111">
        <v>0.865258</v>
      </c>
      <c r="I378" s="111">
        <v>0.955861</v>
      </c>
      <c r="J378" s="111">
        <v>0.92607</v>
      </c>
      <c r="K378" s="111">
        <v>0.946037</v>
      </c>
    </row>
    <row r="379">
      <c r="A379" s="111">
        <v>377.0</v>
      </c>
      <c r="B379" s="111">
        <v>0.936313</v>
      </c>
      <c r="C379" s="111">
        <v>0.912348</v>
      </c>
      <c r="D379" s="111">
        <v>0.960495</v>
      </c>
      <c r="E379" s="111">
        <v>0.918774</v>
      </c>
      <c r="F379" s="111">
        <v>0.967161</v>
      </c>
      <c r="G379" s="111">
        <v>0.931114</v>
      </c>
      <c r="H379" s="111">
        <v>0.865331</v>
      </c>
      <c r="I379" s="111">
        <v>0.955864</v>
      </c>
      <c r="J379" s="111">
        <v>0.926098</v>
      </c>
      <c r="K379" s="111">
        <v>0.946187</v>
      </c>
    </row>
    <row r="380">
      <c r="A380" s="111">
        <v>378.0</v>
      </c>
      <c r="B380" s="111">
        <v>0.936338</v>
      </c>
      <c r="C380" s="111">
        <v>0.912401</v>
      </c>
      <c r="D380" s="111">
        <v>0.960498</v>
      </c>
      <c r="E380" s="111">
        <v>0.918856</v>
      </c>
      <c r="F380" s="111">
        <v>0.967203</v>
      </c>
      <c r="G380" s="111">
        <v>0.931161</v>
      </c>
      <c r="H380" s="111">
        <v>0.865401</v>
      </c>
      <c r="I380" s="111">
        <v>0.955867</v>
      </c>
      <c r="J380" s="111">
        <v>0.926128</v>
      </c>
      <c r="K380" s="111">
        <v>0.946338</v>
      </c>
    </row>
    <row r="381">
      <c r="A381" s="111">
        <v>379.0</v>
      </c>
      <c r="B381" s="111">
        <v>0.936367</v>
      </c>
      <c r="C381" s="111">
        <v>0.912441</v>
      </c>
      <c r="D381" s="111">
        <v>0.960501</v>
      </c>
      <c r="E381" s="111">
        <v>0.918934</v>
      </c>
      <c r="F381" s="111">
        <v>0.967228</v>
      </c>
      <c r="G381" s="111">
        <v>0.931202</v>
      </c>
      <c r="H381" s="111">
        <v>0.865467</v>
      </c>
      <c r="I381" s="111">
        <v>0.955871</v>
      </c>
      <c r="J381" s="111">
        <v>0.926157</v>
      </c>
      <c r="K381" s="111">
        <v>0.946503</v>
      </c>
    </row>
    <row r="382">
      <c r="A382" s="111">
        <v>380.0</v>
      </c>
      <c r="B382" s="111">
        <v>0.936394</v>
      </c>
      <c r="C382" s="111">
        <v>0.912485</v>
      </c>
      <c r="D382" s="111">
        <v>0.960505</v>
      </c>
      <c r="E382" s="111">
        <v>0.919011</v>
      </c>
      <c r="F382" s="111">
        <v>0.967248</v>
      </c>
      <c r="G382" s="111">
        <v>0.931244</v>
      </c>
      <c r="H382" s="111">
        <v>0.865537</v>
      </c>
      <c r="I382" s="111">
        <v>0.955874</v>
      </c>
      <c r="J382" s="111">
        <v>0.926186</v>
      </c>
      <c r="K382" s="111">
        <v>0.946655</v>
      </c>
    </row>
    <row r="383">
      <c r="A383" s="111">
        <v>381.0</v>
      </c>
      <c r="B383" s="111">
        <v>0.936422</v>
      </c>
      <c r="C383" s="111">
        <v>0.912533</v>
      </c>
      <c r="D383" s="111">
        <v>0.960508</v>
      </c>
      <c r="E383" s="111">
        <v>0.919089</v>
      </c>
      <c r="F383" s="111">
        <v>0.967266</v>
      </c>
      <c r="G383" s="111">
        <v>0.931289</v>
      </c>
      <c r="H383" s="111">
        <v>0.865604</v>
      </c>
      <c r="I383" s="111">
        <v>0.955877</v>
      </c>
      <c r="J383" s="111">
        <v>0.926216</v>
      </c>
      <c r="K383" s="111">
        <v>0.946805</v>
      </c>
    </row>
    <row r="384">
      <c r="A384" s="111">
        <v>382.0</v>
      </c>
      <c r="B384" s="111">
        <v>0.936446</v>
      </c>
      <c r="C384" s="111">
        <v>0.912571</v>
      </c>
      <c r="D384" s="111">
        <v>0.960511</v>
      </c>
      <c r="E384" s="111">
        <v>0.919158</v>
      </c>
      <c r="F384" s="111">
        <v>0.967284</v>
      </c>
      <c r="G384" s="111">
        <v>0.931337</v>
      </c>
      <c r="H384" s="111">
        <v>0.86567</v>
      </c>
      <c r="I384" s="111">
        <v>0.95588</v>
      </c>
      <c r="J384" s="111">
        <v>0.926243</v>
      </c>
      <c r="K384" s="111">
        <v>0.946964</v>
      </c>
    </row>
    <row r="385">
      <c r="A385" s="111">
        <v>383.0</v>
      </c>
      <c r="B385" s="111">
        <v>0.936472</v>
      </c>
      <c r="C385" s="111">
        <v>0.912609</v>
      </c>
      <c r="D385" s="111">
        <v>0.960514</v>
      </c>
      <c r="E385" s="111">
        <v>0.91923</v>
      </c>
      <c r="F385" s="111">
        <v>0.967303</v>
      </c>
      <c r="G385" s="111">
        <v>0.931386</v>
      </c>
      <c r="H385" s="111">
        <v>0.865736</v>
      </c>
      <c r="I385" s="111">
        <v>0.955884</v>
      </c>
      <c r="J385" s="111">
        <v>0.926272</v>
      </c>
      <c r="K385" s="111">
        <v>0.947121</v>
      </c>
    </row>
    <row r="386">
      <c r="A386" s="111">
        <v>384.0</v>
      </c>
      <c r="B386" s="111">
        <v>0.936495</v>
      </c>
      <c r="C386" s="111">
        <v>0.912656</v>
      </c>
      <c r="D386" s="111">
        <v>0.960517</v>
      </c>
      <c r="E386" s="111">
        <v>0.919302</v>
      </c>
      <c r="F386" s="111">
        <v>0.967335</v>
      </c>
      <c r="G386" s="111">
        <v>0.931432</v>
      </c>
      <c r="H386" s="111">
        <v>0.865802</v>
      </c>
      <c r="I386" s="111">
        <v>0.955887</v>
      </c>
      <c r="J386" s="111">
        <v>0.926301</v>
      </c>
      <c r="K386" s="111">
        <v>0.947276</v>
      </c>
    </row>
    <row r="387">
      <c r="A387" s="111">
        <v>385.0</v>
      </c>
      <c r="B387" s="111">
        <v>0.936525</v>
      </c>
      <c r="C387" s="111">
        <v>0.912711</v>
      </c>
      <c r="D387" s="111">
        <v>0.960532</v>
      </c>
      <c r="E387" s="111">
        <v>0.919386</v>
      </c>
      <c r="F387" s="111">
        <v>0.967428</v>
      </c>
      <c r="G387" s="111">
        <v>0.931477</v>
      </c>
      <c r="H387" s="111">
        <v>0.865876</v>
      </c>
      <c r="I387" s="111">
        <v>0.955909</v>
      </c>
      <c r="J387" s="111">
        <v>0.926364</v>
      </c>
      <c r="K387" s="111">
        <v>0.947575</v>
      </c>
    </row>
    <row r="388">
      <c r="A388" s="111">
        <v>386.0</v>
      </c>
      <c r="B388" s="111">
        <v>0.936551</v>
      </c>
      <c r="C388" s="111">
        <v>0.912756</v>
      </c>
      <c r="D388" s="111">
        <v>0.960537</v>
      </c>
      <c r="E388" s="111">
        <v>0.919456</v>
      </c>
      <c r="F388" s="111">
        <v>0.96747</v>
      </c>
      <c r="G388" s="111">
        <v>0.931524</v>
      </c>
      <c r="H388" s="111">
        <v>0.865949</v>
      </c>
      <c r="I388" s="111">
        <v>0.955917</v>
      </c>
      <c r="J388" s="111">
        <v>0.926393</v>
      </c>
      <c r="K388" s="111">
        <v>0.947729</v>
      </c>
    </row>
    <row r="389">
      <c r="A389" s="111">
        <v>387.0</v>
      </c>
      <c r="B389" s="111">
        <v>0.936578</v>
      </c>
      <c r="C389" s="111">
        <v>0.912807</v>
      </c>
      <c r="D389" s="111">
        <v>0.960541</v>
      </c>
      <c r="E389" s="111">
        <v>0.919524</v>
      </c>
      <c r="F389" s="111">
        <v>0.967496</v>
      </c>
      <c r="G389" s="111">
        <v>0.931568</v>
      </c>
      <c r="H389" s="111">
        <v>0.866011</v>
      </c>
      <c r="I389" s="111">
        <v>0.955921</v>
      </c>
      <c r="J389" s="111">
        <v>0.926422</v>
      </c>
      <c r="K389" s="111">
        <v>0.947888</v>
      </c>
    </row>
    <row r="390">
      <c r="A390" s="111">
        <v>388.0</v>
      </c>
      <c r="B390" s="111">
        <v>0.936606</v>
      </c>
      <c r="C390" s="111">
        <v>0.912855</v>
      </c>
      <c r="D390" s="111">
        <v>0.960544</v>
      </c>
      <c r="E390" s="111">
        <v>0.919599</v>
      </c>
      <c r="F390" s="111">
        <v>0.967515</v>
      </c>
      <c r="G390" s="111">
        <v>0.931615</v>
      </c>
      <c r="H390" s="111">
        <v>0.866079</v>
      </c>
      <c r="I390" s="111">
        <v>0.955925</v>
      </c>
      <c r="J390" s="111">
        <v>0.926451</v>
      </c>
      <c r="K390" s="111">
        <v>0.948037</v>
      </c>
    </row>
    <row r="391">
      <c r="A391" s="111">
        <v>389.0</v>
      </c>
      <c r="B391" s="111">
        <v>0.936631</v>
      </c>
      <c r="C391" s="111">
        <v>0.912897</v>
      </c>
      <c r="D391" s="111">
        <v>0.960548</v>
      </c>
      <c r="E391" s="111">
        <v>0.919675</v>
      </c>
      <c r="F391" s="111">
        <v>0.967533</v>
      </c>
      <c r="G391" s="111">
        <v>0.931657</v>
      </c>
      <c r="H391" s="111">
        <v>0.866142</v>
      </c>
      <c r="I391" s="111">
        <v>0.955928</v>
      </c>
      <c r="J391" s="111">
        <v>0.92648</v>
      </c>
      <c r="K391" s="111">
        <v>0.948186</v>
      </c>
    </row>
    <row r="392">
      <c r="A392" s="111">
        <v>390.0</v>
      </c>
      <c r="B392" s="111">
        <v>0.936658</v>
      </c>
      <c r="C392" s="111">
        <v>0.912944</v>
      </c>
      <c r="D392" s="111">
        <v>0.960551</v>
      </c>
      <c r="E392" s="111">
        <v>0.919743</v>
      </c>
      <c r="F392" s="111">
        <v>0.96755</v>
      </c>
      <c r="G392" s="111">
        <v>0.931706</v>
      </c>
      <c r="H392" s="111">
        <v>0.866207</v>
      </c>
      <c r="I392" s="111">
        <v>0.955932</v>
      </c>
      <c r="J392" s="111">
        <v>0.92651</v>
      </c>
      <c r="K392" s="111">
        <v>0.948336</v>
      </c>
    </row>
    <row r="393">
      <c r="A393" s="111">
        <v>391.0</v>
      </c>
      <c r="B393" s="111">
        <v>0.936683</v>
      </c>
      <c r="C393" s="111">
        <v>0.912988</v>
      </c>
      <c r="D393" s="111">
        <v>0.960554</v>
      </c>
      <c r="E393" s="111">
        <v>0.919822</v>
      </c>
      <c r="F393" s="111">
        <v>0.967569</v>
      </c>
      <c r="G393" s="111">
        <v>0.931753</v>
      </c>
      <c r="H393" s="111">
        <v>0.86627</v>
      </c>
      <c r="I393" s="111">
        <v>0.955935</v>
      </c>
      <c r="J393" s="111">
        <v>0.926539</v>
      </c>
      <c r="K393" s="111">
        <v>0.948492</v>
      </c>
    </row>
    <row r="394">
      <c r="A394" s="111">
        <v>392.0</v>
      </c>
      <c r="B394" s="111">
        <v>0.936704</v>
      </c>
      <c r="C394" s="111">
        <v>0.91304</v>
      </c>
      <c r="D394" s="111">
        <v>0.960557</v>
      </c>
      <c r="E394" s="111">
        <v>0.919891</v>
      </c>
      <c r="F394" s="111">
        <v>0.9676</v>
      </c>
      <c r="G394" s="111">
        <v>0.931802</v>
      </c>
      <c r="H394" s="111">
        <v>0.866335</v>
      </c>
      <c r="I394" s="111">
        <v>0.955938</v>
      </c>
      <c r="J394" s="111">
        <v>0.926567</v>
      </c>
      <c r="K394" s="111">
        <v>0.948642</v>
      </c>
    </row>
    <row r="395">
      <c r="A395" s="111">
        <v>393.0</v>
      </c>
      <c r="B395" s="111">
        <v>0.93673</v>
      </c>
      <c r="C395" s="111">
        <v>0.913083</v>
      </c>
      <c r="D395" s="111">
        <v>0.960561</v>
      </c>
      <c r="E395" s="111">
        <v>0.919963</v>
      </c>
      <c r="F395" s="111">
        <v>0.967672</v>
      </c>
      <c r="G395" s="111">
        <v>0.93185</v>
      </c>
      <c r="H395" s="111">
        <v>0.866399</v>
      </c>
      <c r="I395" s="111">
        <v>0.955942</v>
      </c>
      <c r="J395" s="111">
        <v>0.926596</v>
      </c>
      <c r="K395" s="111">
        <v>0.948788</v>
      </c>
    </row>
    <row r="396">
      <c r="A396" s="111">
        <v>394.0</v>
      </c>
      <c r="B396" s="111">
        <v>0.936751</v>
      </c>
      <c r="C396" s="111">
        <v>0.913123</v>
      </c>
      <c r="D396" s="111">
        <v>0.960564</v>
      </c>
      <c r="E396" s="111">
        <v>0.920025</v>
      </c>
      <c r="F396" s="111">
        <v>0.96771</v>
      </c>
      <c r="G396" s="111">
        <v>0.931913</v>
      </c>
      <c r="H396" s="111">
        <v>0.86647</v>
      </c>
      <c r="I396" s="111">
        <v>0.955945</v>
      </c>
      <c r="J396" s="111">
        <v>0.926623</v>
      </c>
      <c r="K396" s="111">
        <v>0.948932</v>
      </c>
    </row>
    <row r="397">
      <c r="A397" s="111">
        <v>395.0</v>
      </c>
      <c r="B397" s="111">
        <v>0.936773</v>
      </c>
      <c r="C397" s="111">
        <v>0.91318</v>
      </c>
      <c r="D397" s="111">
        <v>0.960567</v>
      </c>
      <c r="E397" s="111">
        <v>0.920087</v>
      </c>
      <c r="F397" s="111">
        <v>0.967734</v>
      </c>
      <c r="G397" s="111">
        <v>0.931975</v>
      </c>
      <c r="H397" s="111">
        <v>0.866534</v>
      </c>
      <c r="I397" s="111">
        <v>0.955948</v>
      </c>
      <c r="J397" s="111">
        <v>0.926651</v>
      </c>
      <c r="K397" s="111">
        <v>0.949071</v>
      </c>
    </row>
    <row r="398">
      <c r="A398" s="111">
        <v>396.0</v>
      </c>
      <c r="B398" s="111">
        <v>0.936798</v>
      </c>
      <c r="C398" s="111">
        <v>0.913234</v>
      </c>
      <c r="D398" s="111">
        <v>0.96057</v>
      </c>
      <c r="E398" s="111">
        <v>0.920148</v>
      </c>
      <c r="F398" s="111">
        <v>0.967752</v>
      </c>
      <c r="G398" s="111">
        <v>0.932034</v>
      </c>
      <c r="H398" s="111">
        <v>0.866597</v>
      </c>
      <c r="I398" s="111">
        <v>0.955951</v>
      </c>
      <c r="J398" s="111">
        <v>0.926678</v>
      </c>
      <c r="K398" s="111">
        <v>0.9492</v>
      </c>
    </row>
    <row r="399">
      <c r="A399" s="111">
        <v>397.0</v>
      </c>
      <c r="B399" s="111">
        <v>0.936821</v>
      </c>
      <c r="C399" s="111">
        <v>0.913283</v>
      </c>
      <c r="D399" s="111">
        <v>0.960573</v>
      </c>
      <c r="E399" s="111">
        <v>0.920216</v>
      </c>
      <c r="F399" s="111">
        <v>0.967769</v>
      </c>
      <c r="G399" s="111">
        <v>0.932083</v>
      </c>
      <c r="H399" s="111">
        <v>0.866659</v>
      </c>
      <c r="I399" s="111">
        <v>0.955955</v>
      </c>
      <c r="J399" s="111">
        <v>0.926706</v>
      </c>
      <c r="K399" s="111">
        <v>0.949339</v>
      </c>
    </row>
    <row r="400">
      <c r="A400" s="111">
        <v>398.0</v>
      </c>
      <c r="B400" s="111">
        <v>0.936845</v>
      </c>
      <c r="C400" s="111">
        <v>0.913334</v>
      </c>
      <c r="D400" s="111">
        <v>0.960576</v>
      </c>
      <c r="E400" s="111">
        <v>0.920279</v>
      </c>
      <c r="F400" s="111">
        <v>0.967785</v>
      </c>
      <c r="G400" s="111">
        <v>0.932132</v>
      </c>
      <c r="H400" s="111">
        <v>0.866716</v>
      </c>
      <c r="I400" s="111">
        <v>0.955958</v>
      </c>
      <c r="J400" s="111">
        <v>0.926733</v>
      </c>
      <c r="K400" s="111">
        <v>0.949471</v>
      </c>
    </row>
    <row r="401">
      <c r="A401" s="111">
        <v>399.0</v>
      </c>
      <c r="B401" s="111">
        <v>0.936869</v>
      </c>
      <c r="C401" s="111">
        <v>0.913381</v>
      </c>
      <c r="D401" s="111">
        <v>0.960579</v>
      </c>
      <c r="E401" s="111">
        <v>0.920341</v>
      </c>
      <c r="F401" s="111">
        <v>0.967803</v>
      </c>
      <c r="G401" s="111">
        <v>0.932186</v>
      </c>
      <c r="H401" s="111">
        <v>0.866777</v>
      </c>
      <c r="I401" s="111">
        <v>0.955961</v>
      </c>
      <c r="J401" s="111">
        <v>0.926759</v>
      </c>
      <c r="K401" s="111">
        <v>0.949596</v>
      </c>
    </row>
    <row r="402">
      <c r="A402" s="111">
        <v>400.0</v>
      </c>
      <c r="B402" s="111">
        <v>0.936892</v>
      </c>
      <c r="C402" s="111">
        <v>0.913431</v>
      </c>
      <c r="D402" s="111">
        <v>0.960582</v>
      </c>
      <c r="E402" s="111">
        <v>0.920405</v>
      </c>
      <c r="F402" s="111">
        <v>0.967833</v>
      </c>
      <c r="G402" s="111">
        <v>0.932249</v>
      </c>
      <c r="H402" s="111">
        <v>0.866839</v>
      </c>
      <c r="I402" s="111">
        <v>0.955964</v>
      </c>
      <c r="J402" s="111">
        <v>0.926785</v>
      </c>
      <c r="K402" s="111">
        <v>0.949722</v>
      </c>
    </row>
    <row r="403">
      <c r="A403" s="111">
        <v>401.0</v>
      </c>
      <c r="B403" s="111">
        <v>0.936918</v>
      </c>
      <c r="C403" s="111">
        <v>0.91349</v>
      </c>
      <c r="D403" s="111">
        <v>0.960596</v>
      </c>
      <c r="E403" s="111">
        <v>0.920477</v>
      </c>
      <c r="F403" s="111">
        <v>0.967916</v>
      </c>
      <c r="G403" s="111">
        <v>0.932306</v>
      </c>
      <c r="H403" s="111">
        <v>0.866911</v>
      </c>
      <c r="I403" s="111">
        <v>0.955987</v>
      </c>
      <c r="J403" s="111">
        <v>0.926843</v>
      </c>
      <c r="K403" s="111">
        <v>0.949967</v>
      </c>
    </row>
    <row r="404">
      <c r="A404" s="111">
        <v>402.0</v>
      </c>
      <c r="B404" s="111">
        <v>0.936944</v>
      </c>
      <c r="C404" s="111">
        <v>0.913535</v>
      </c>
      <c r="D404" s="111">
        <v>0.960601</v>
      </c>
      <c r="E404" s="111">
        <v>0.920541</v>
      </c>
      <c r="F404" s="111">
        <v>0.967955</v>
      </c>
      <c r="G404" s="111">
        <v>0.932365</v>
      </c>
      <c r="H404" s="111">
        <v>0.86697</v>
      </c>
      <c r="I404" s="111">
        <v>0.955995</v>
      </c>
      <c r="J404" s="111">
        <v>0.926874</v>
      </c>
      <c r="K404" s="111">
        <v>0.950081</v>
      </c>
    </row>
    <row r="405">
      <c r="A405" s="111">
        <v>403.0</v>
      </c>
      <c r="B405" s="111">
        <v>0.936967</v>
      </c>
      <c r="C405" s="111">
        <v>0.913584</v>
      </c>
      <c r="D405" s="111">
        <v>0.960605</v>
      </c>
      <c r="E405" s="111">
        <v>0.920604</v>
      </c>
      <c r="F405" s="111">
        <v>0.967979</v>
      </c>
      <c r="G405" s="111">
        <v>0.932427</v>
      </c>
      <c r="H405" s="111">
        <v>0.867033</v>
      </c>
      <c r="I405" s="111">
        <v>0.956</v>
      </c>
      <c r="J405" s="111">
        <v>0.926898</v>
      </c>
      <c r="K405" s="111">
        <v>0.950194</v>
      </c>
    </row>
    <row r="406">
      <c r="A406" s="111">
        <v>404.0</v>
      </c>
      <c r="B406" s="111">
        <v>0.936991</v>
      </c>
      <c r="C406" s="111">
        <v>0.913629</v>
      </c>
      <c r="D406" s="111">
        <v>0.960608</v>
      </c>
      <c r="E406" s="111">
        <v>0.920665</v>
      </c>
      <c r="F406" s="111">
        <v>0.967998</v>
      </c>
      <c r="G406" s="111">
        <v>0.932489</v>
      </c>
      <c r="H406" s="111">
        <v>0.867093</v>
      </c>
      <c r="I406" s="111">
        <v>0.956003</v>
      </c>
      <c r="J406" s="111">
        <v>0.926923</v>
      </c>
      <c r="K406" s="111">
        <v>0.950307</v>
      </c>
    </row>
    <row r="407">
      <c r="A407" s="111">
        <v>405.0</v>
      </c>
      <c r="B407" s="111">
        <v>0.937018</v>
      </c>
      <c r="C407" s="111">
        <v>0.913674</v>
      </c>
      <c r="D407" s="111">
        <v>0.960611</v>
      </c>
      <c r="E407" s="111">
        <v>0.920736</v>
      </c>
      <c r="F407" s="111">
        <v>0.968014</v>
      </c>
      <c r="G407" s="111">
        <v>0.93255</v>
      </c>
      <c r="H407" s="111">
        <v>0.867153</v>
      </c>
      <c r="I407" s="111">
        <v>0.956007</v>
      </c>
      <c r="J407" s="111">
        <v>0.926947</v>
      </c>
      <c r="K407" s="111">
        <v>0.950415</v>
      </c>
    </row>
    <row r="408">
      <c r="A408" s="111">
        <v>406.0</v>
      </c>
      <c r="B408" s="111">
        <v>0.937041</v>
      </c>
      <c r="C408" s="111">
        <v>0.913722</v>
      </c>
      <c r="D408" s="111">
        <v>0.960614</v>
      </c>
      <c r="E408" s="111">
        <v>0.920803</v>
      </c>
      <c r="F408" s="111">
        <v>0.96803</v>
      </c>
      <c r="G408" s="111">
        <v>0.932617</v>
      </c>
      <c r="H408" s="111">
        <v>0.867206</v>
      </c>
      <c r="I408" s="111">
        <v>0.95601</v>
      </c>
      <c r="J408" s="111">
        <v>0.926973</v>
      </c>
      <c r="K408" s="111">
        <v>0.950519</v>
      </c>
    </row>
    <row r="409">
      <c r="A409" s="111">
        <v>407.0</v>
      </c>
      <c r="B409" s="111">
        <v>0.937069</v>
      </c>
      <c r="C409" s="111">
        <v>0.913767</v>
      </c>
      <c r="D409" s="111">
        <v>0.960617</v>
      </c>
      <c r="E409" s="111">
        <v>0.920866</v>
      </c>
      <c r="F409" s="111">
        <v>0.968048</v>
      </c>
      <c r="G409" s="111">
        <v>0.932686</v>
      </c>
      <c r="H409" s="111">
        <v>0.867261</v>
      </c>
      <c r="I409" s="111">
        <v>0.956013</v>
      </c>
      <c r="J409" s="111">
        <v>0.926997</v>
      </c>
      <c r="K409" s="111">
        <v>0.95062</v>
      </c>
    </row>
    <row r="410">
      <c r="A410" s="111">
        <v>408.0</v>
      </c>
      <c r="B410" s="111">
        <v>0.937095</v>
      </c>
      <c r="C410" s="111">
        <v>0.913813</v>
      </c>
      <c r="D410" s="111">
        <v>0.96062</v>
      </c>
      <c r="E410" s="111">
        <v>0.920928</v>
      </c>
      <c r="F410" s="111">
        <v>0.968076</v>
      </c>
      <c r="G410" s="111">
        <v>0.932754</v>
      </c>
      <c r="H410" s="111">
        <v>0.867316</v>
      </c>
      <c r="I410" s="111">
        <v>0.956016</v>
      </c>
      <c r="J410" s="111">
        <v>0.927024</v>
      </c>
      <c r="K410" s="111">
        <v>0.950718</v>
      </c>
    </row>
    <row r="411">
      <c r="A411" s="111">
        <v>409.0</v>
      </c>
      <c r="B411" s="111">
        <v>0.937117</v>
      </c>
      <c r="C411" s="111">
        <v>0.913856</v>
      </c>
      <c r="D411" s="111">
        <v>0.960623</v>
      </c>
      <c r="E411" s="111">
        <v>0.920987</v>
      </c>
      <c r="F411" s="111">
        <v>0.968142</v>
      </c>
      <c r="G411" s="111">
        <v>0.93282</v>
      </c>
      <c r="H411" s="111">
        <v>0.867368</v>
      </c>
      <c r="I411" s="111">
        <v>0.95602</v>
      </c>
      <c r="J411" s="111">
        <v>0.927049</v>
      </c>
      <c r="K411" s="111">
        <v>0.95081</v>
      </c>
    </row>
    <row r="412">
      <c r="A412" s="111">
        <v>410.0</v>
      </c>
      <c r="B412" s="111">
        <v>0.937142</v>
      </c>
      <c r="C412" s="111">
        <v>0.913904</v>
      </c>
      <c r="D412" s="111">
        <v>0.960625</v>
      </c>
      <c r="E412" s="111">
        <v>0.921049</v>
      </c>
      <c r="F412" s="111">
        <v>0.968177</v>
      </c>
      <c r="G412" s="111">
        <v>0.932882</v>
      </c>
      <c r="H412" s="111">
        <v>0.867424</v>
      </c>
      <c r="I412" s="111">
        <v>0.956023</v>
      </c>
      <c r="J412" s="111">
        <v>0.927074</v>
      </c>
      <c r="K412" s="111">
        <v>0.950901</v>
      </c>
    </row>
    <row r="413">
      <c r="A413" s="111">
        <v>411.0</v>
      </c>
      <c r="B413" s="111">
        <v>0.937166</v>
      </c>
      <c r="C413" s="111">
        <v>0.913954</v>
      </c>
      <c r="D413" s="111">
        <v>0.960628</v>
      </c>
      <c r="E413" s="111">
        <v>0.921111</v>
      </c>
      <c r="F413" s="111">
        <v>0.968199</v>
      </c>
      <c r="G413" s="111">
        <v>0.932957</v>
      </c>
      <c r="H413" s="111">
        <v>0.867479</v>
      </c>
      <c r="I413" s="111">
        <v>0.956026</v>
      </c>
      <c r="J413" s="111">
        <v>0.927099</v>
      </c>
      <c r="K413" s="111">
        <v>0.950987</v>
      </c>
    </row>
    <row r="414">
      <c r="A414" s="111">
        <v>412.0</v>
      </c>
      <c r="B414" s="111">
        <v>0.937189</v>
      </c>
      <c r="C414" s="111">
        <v>0.914004</v>
      </c>
      <c r="D414" s="111">
        <v>0.960631</v>
      </c>
      <c r="E414" s="111">
        <v>0.921177</v>
      </c>
      <c r="F414" s="111">
        <v>0.968215</v>
      </c>
      <c r="G414" s="111">
        <v>0.933032</v>
      </c>
      <c r="H414" s="111">
        <v>0.867538</v>
      </c>
      <c r="I414" s="111">
        <v>0.956029</v>
      </c>
      <c r="J414" s="111">
        <v>0.927126</v>
      </c>
      <c r="K414" s="111">
        <v>0.951067</v>
      </c>
    </row>
    <row r="415">
      <c r="A415" s="111">
        <v>413.0</v>
      </c>
      <c r="B415" s="111">
        <v>0.937209</v>
      </c>
      <c r="C415" s="111">
        <v>0.914053</v>
      </c>
      <c r="D415" s="111">
        <v>0.960634</v>
      </c>
      <c r="E415" s="111">
        <v>0.921237</v>
      </c>
      <c r="F415" s="111">
        <v>0.968231</v>
      </c>
      <c r="G415" s="111">
        <v>0.93311</v>
      </c>
      <c r="H415" s="111">
        <v>0.867596</v>
      </c>
      <c r="I415" s="111">
        <v>0.956032</v>
      </c>
      <c r="J415" s="111">
        <v>0.927152</v>
      </c>
      <c r="K415" s="111">
        <v>0.951143</v>
      </c>
    </row>
    <row r="416">
      <c r="A416" s="111">
        <v>414.0</v>
      </c>
      <c r="B416" s="111">
        <v>0.937234</v>
      </c>
      <c r="C416" s="111">
        <v>0.914097</v>
      </c>
      <c r="D416" s="111">
        <v>0.960637</v>
      </c>
      <c r="E416" s="111">
        <v>0.921297</v>
      </c>
      <c r="F416" s="111">
        <v>0.968246</v>
      </c>
      <c r="G416" s="111">
        <v>0.933181</v>
      </c>
      <c r="H416" s="111">
        <v>0.86765</v>
      </c>
      <c r="I416" s="111">
        <v>0.956035</v>
      </c>
      <c r="J416" s="111">
        <v>0.927175</v>
      </c>
      <c r="K416" s="111">
        <v>0.951223</v>
      </c>
    </row>
    <row r="417">
      <c r="A417" s="111">
        <v>415.0</v>
      </c>
      <c r="B417" s="111">
        <v>0.937257</v>
      </c>
      <c r="C417" s="111">
        <v>0.914143</v>
      </c>
      <c r="D417" s="111">
        <v>0.960639</v>
      </c>
      <c r="E417" s="111">
        <v>0.921362</v>
      </c>
      <c r="F417" s="111">
        <v>0.968262</v>
      </c>
      <c r="G417" s="111">
        <v>0.933247</v>
      </c>
      <c r="H417" s="111">
        <v>0.867701</v>
      </c>
      <c r="I417" s="111">
        <v>0.956038</v>
      </c>
      <c r="J417" s="111">
        <v>0.927201</v>
      </c>
      <c r="K417" s="111">
        <v>0.951298</v>
      </c>
    </row>
    <row r="418">
      <c r="A418" s="111">
        <v>416.0</v>
      </c>
      <c r="B418" s="111">
        <v>0.937281</v>
      </c>
      <c r="C418" s="111">
        <v>0.914191</v>
      </c>
      <c r="D418" s="111">
        <v>0.960642</v>
      </c>
      <c r="E418" s="111">
        <v>0.921425</v>
      </c>
      <c r="F418" s="111">
        <v>0.968289</v>
      </c>
      <c r="G418" s="111">
        <v>0.933316</v>
      </c>
      <c r="H418" s="111">
        <v>0.867756</v>
      </c>
      <c r="I418" s="111">
        <v>0.956041</v>
      </c>
      <c r="J418" s="111">
        <v>0.927226</v>
      </c>
      <c r="K418" s="111">
        <v>0.951368</v>
      </c>
    </row>
    <row r="419">
      <c r="A419" s="111">
        <v>417.0</v>
      </c>
      <c r="B419" s="111">
        <v>0.937301</v>
      </c>
      <c r="C419" s="111">
        <v>0.91424</v>
      </c>
      <c r="D419" s="111">
        <v>0.960655</v>
      </c>
      <c r="E419" s="111">
        <v>0.921496</v>
      </c>
      <c r="F419" s="111">
        <v>0.968364</v>
      </c>
      <c r="G419" s="111">
        <v>0.93338</v>
      </c>
      <c r="H419" s="111">
        <v>0.867817</v>
      </c>
      <c r="I419" s="111">
        <v>0.956067</v>
      </c>
      <c r="J419" s="111">
        <v>0.927278</v>
      </c>
      <c r="K419" s="111">
        <v>0.951553</v>
      </c>
    </row>
    <row r="420">
      <c r="A420" s="111">
        <v>418.0</v>
      </c>
      <c r="B420" s="111">
        <v>0.937324</v>
      </c>
      <c r="C420" s="111">
        <v>0.91429</v>
      </c>
      <c r="D420" s="111">
        <v>0.96066</v>
      </c>
      <c r="E420" s="111">
        <v>0.921551</v>
      </c>
      <c r="F420" s="111">
        <v>0.968399</v>
      </c>
      <c r="G420" s="111">
        <v>0.933442</v>
      </c>
      <c r="H420" s="111">
        <v>0.86787</v>
      </c>
      <c r="I420" s="111">
        <v>0.956076</v>
      </c>
      <c r="J420" s="111">
        <v>0.927303</v>
      </c>
      <c r="K420" s="111">
        <v>0.951622</v>
      </c>
    </row>
    <row r="421">
      <c r="A421" s="111">
        <v>419.0</v>
      </c>
      <c r="B421" s="111">
        <v>0.937346</v>
      </c>
      <c r="C421" s="111">
        <v>0.914344</v>
      </c>
      <c r="D421" s="111">
        <v>0.960663</v>
      </c>
      <c r="E421" s="111">
        <v>0.921611</v>
      </c>
      <c r="F421" s="111">
        <v>0.968421</v>
      </c>
      <c r="G421" s="111">
        <v>0.933531</v>
      </c>
      <c r="H421" s="111">
        <v>0.867926</v>
      </c>
      <c r="I421" s="111">
        <v>0.95608</v>
      </c>
      <c r="J421" s="111">
        <v>0.927326</v>
      </c>
      <c r="K421" s="111">
        <v>0.951686</v>
      </c>
    </row>
    <row r="422">
      <c r="A422" s="111">
        <v>420.0</v>
      </c>
      <c r="B422" s="111">
        <v>0.937367</v>
      </c>
      <c r="C422" s="111">
        <v>0.914397</v>
      </c>
      <c r="D422" s="111">
        <v>0.960666</v>
      </c>
      <c r="E422" s="111">
        <v>0.921671</v>
      </c>
      <c r="F422" s="111">
        <v>0.968437</v>
      </c>
      <c r="G422" s="111">
        <v>0.933599</v>
      </c>
      <c r="H422" s="111">
        <v>0.867983</v>
      </c>
      <c r="I422" s="111">
        <v>0.956083</v>
      </c>
      <c r="J422" s="111">
        <v>0.927351</v>
      </c>
      <c r="K422" s="111">
        <v>0.951749</v>
      </c>
    </row>
    <row r="423">
      <c r="A423" s="111">
        <v>421.0</v>
      </c>
      <c r="B423" s="111">
        <v>0.937385</v>
      </c>
      <c r="C423" s="111">
        <v>0.914442</v>
      </c>
      <c r="D423" s="111">
        <v>0.960668</v>
      </c>
      <c r="E423" s="111">
        <v>0.921718</v>
      </c>
      <c r="F423" s="111">
        <v>0.968453</v>
      </c>
      <c r="G423" s="111">
        <v>0.933673</v>
      </c>
      <c r="H423" s="111">
        <v>0.868038</v>
      </c>
      <c r="I423" s="111">
        <v>0.956087</v>
      </c>
      <c r="J423" s="111">
        <v>0.927373</v>
      </c>
      <c r="K423" s="111">
        <v>0.951815</v>
      </c>
    </row>
    <row r="424">
      <c r="A424" s="111">
        <v>422.0</v>
      </c>
      <c r="B424" s="111">
        <v>0.937408</v>
      </c>
      <c r="C424" s="111">
        <v>0.914494</v>
      </c>
      <c r="D424" s="111">
        <v>0.960671</v>
      </c>
      <c r="E424" s="111">
        <v>0.921776</v>
      </c>
      <c r="F424" s="111">
        <v>0.968467</v>
      </c>
      <c r="G424" s="111">
        <v>0.933755</v>
      </c>
      <c r="H424" s="111">
        <v>0.868091</v>
      </c>
      <c r="I424" s="111">
        <v>0.95609</v>
      </c>
      <c r="J424" s="111">
        <v>0.927397</v>
      </c>
      <c r="K424" s="111">
        <v>0.951877</v>
      </c>
    </row>
    <row r="425">
      <c r="A425" s="111">
        <v>423.0</v>
      </c>
      <c r="B425" s="111">
        <v>0.937429</v>
      </c>
      <c r="C425" s="111">
        <v>0.914542</v>
      </c>
      <c r="D425" s="111">
        <v>0.960674</v>
      </c>
      <c r="E425" s="111">
        <v>0.921833</v>
      </c>
      <c r="F425" s="111">
        <v>0.968484</v>
      </c>
      <c r="G425" s="111">
        <v>0.933838</v>
      </c>
      <c r="H425" s="111">
        <v>0.86814</v>
      </c>
      <c r="I425" s="111">
        <v>0.956093</v>
      </c>
      <c r="J425" s="111">
        <v>0.927419</v>
      </c>
      <c r="K425" s="111">
        <v>0.951942</v>
      </c>
    </row>
    <row r="426">
      <c r="A426" s="111">
        <v>424.0</v>
      </c>
      <c r="B426" s="111">
        <v>0.93745</v>
      </c>
      <c r="C426" s="111">
        <v>0.914589</v>
      </c>
      <c r="D426" s="111">
        <v>0.960677</v>
      </c>
      <c r="E426" s="111">
        <v>0.921887</v>
      </c>
      <c r="F426" s="111">
        <v>0.96851</v>
      </c>
      <c r="G426" s="111">
        <v>0.933922</v>
      </c>
      <c r="H426" s="111">
        <v>0.868192</v>
      </c>
      <c r="I426" s="111">
        <v>0.956096</v>
      </c>
      <c r="J426" s="111">
        <v>0.927442</v>
      </c>
      <c r="K426" s="111">
        <v>0.951997</v>
      </c>
    </row>
    <row r="427">
      <c r="A427" s="111">
        <v>425.0</v>
      </c>
      <c r="B427" s="111">
        <v>0.937467</v>
      </c>
      <c r="C427" s="111">
        <v>0.914634</v>
      </c>
      <c r="D427" s="111">
        <v>0.96068</v>
      </c>
      <c r="E427" s="111">
        <v>0.921941</v>
      </c>
      <c r="F427" s="111">
        <v>0.96857</v>
      </c>
      <c r="G427" s="111">
        <v>0.934</v>
      </c>
      <c r="H427" s="111">
        <v>0.868243</v>
      </c>
      <c r="I427" s="111">
        <v>0.956099</v>
      </c>
      <c r="J427" s="111">
        <v>0.927467</v>
      </c>
      <c r="K427" s="111">
        <v>0.952054</v>
      </c>
    </row>
    <row r="428">
      <c r="A428" s="111">
        <v>426.0</v>
      </c>
      <c r="B428" s="111">
        <v>0.937488</v>
      </c>
      <c r="C428" s="111">
        <v>0.91468</v>
      </c>
      <c r="D428" s="111">
        <v>0.960682</v>
      </c>
      <c r="E428" s="111">
        <v>0.921995</v>
      </c>
      <c r="F428" s="111">
        <v>0.968602</v>
      </c>
      <c r="G428" s="111">
        <v>0.934083</v>
      </c>
      <c r="H428" s="111">
        <v>0.868295</v>
      </c>
      <c r="I428" s="111">
        <v>0.956102</v>
      </c>
      <c r="J428" s="111">
        <v>0.92749</v>
      </c>
      <c r="K428" s="111">
        <v>0.95211</v>
      </c>
    </row>
    <row r="429">
      <c r="A429" s="111">
        <v>427.0</v>
      </c>
      <c r="B429" s="111">
        <v>0.937506</v>
      </c>
      <c r="C429" s="111">
        <v>0.914725</v>
      </c>
      <c r="D429" s="111">
        <v>0.960685</v>
      </c>
      <c r="E429" s="111">
        <v>0.922049</v>
      </c>
      <c r="F429" s="111">
        <v>0.968622</v>
      </c>
      <c r="G429" s="111">
        <v>0.934164</v>
      </c>
      <c r="H429" s="111">
        <v>0.868343</v>
      </c>
      <c r="I429" s="111">
        <v>0.956105</v>
      </c>
      <c r="J429" s="111">
        <v>0.927513</v>
      </c>
      <c r="K429" s="111">
        <v>0.952164</v>
      </c>
    </row>
    <row r="430">
      <c r="A430" s="111">
        <v>428.0</v>
      </c>
      <c r="B430" s="111">
        <v>0.937526</v>
      </c>
      <c r="C430" s="111">
        <v>0.914771</v>
      </c>
      <c r="D430" s="111">
        <v>0.960687</v>
      </c>
      <c r="E430" s="111">
        <v>0.922101</v>
      </c>
      <c r="F430" s="111">
        <v>0.968638</v>
      </c>
      <c r="G430" s="111">
        <v>0.93424</v>
      </c>
      <c r="H430" s="111">
        <v>0.868394</v>
      </c>
      <c r="I430" s="111">
        <v>0.956108</v>
      </c>
      <c r="J430" s="111">
        <v>0.927536</v>
      </c>
      <c r="K430" s="111">
        <v>0.952215</v>
      </c>
    </row>
    <row r="431">
      <c r="A431" s="111">
        <v>429.0</v>
      </c>
      <c r="B431" s="111">
        <v>0.937547</v>
      </c>
      <c r="C431" s="111">
        <v>0.914817</v>
      </c>
      <c r="D431" s="111">
        <v>0.96069</v>
      </c>
      <c r="E431" s="111">
        <v>0.922152</v>
      </c>
      <c r="F431" s="111">
        <v>0.968653</v>
      </c>
      <c r="G431" s="111">
        <v>0.934334</v>
      </c>
      <c r="H431" s="111">
        <v>0.868442</v>
      </c>
      <c r="I431" s="111">
        <v>0.956111</v>
      </c>
      <c r="J431" s="111">
        <v>0.92756</v>
      </c>
      <c r="K431" s="111">
        <v>0.952272</v>
      </c>
    </row>
    <row r="432">
      <c r="A432" s="111">
        <v>430.0</v>
      </c>
      <c r="B432" s="111">
        <v>0.937563</v>
      </c>
      <c r="C432" s="111">
        <v>0.914866</v>
      </c>
      <c r="D432" s="111">
        <v>0.960692</v>
      </c>
      <c r="E432" s="111">
        <v>0.922201</v>
      </c>
      <c r="F432" s="111">
        <v>0.968667</v>
      </c>
      <c r="G432" s="111">
        <v>0.934406</v>
      </c>
      <c r="H432" s="111">
        <v>0.868489</v>
      </c>
      <c r="I432" s="111">
        <v>0.956114</v>
      </c>
      <c r="J432" s="111">
        <v>0.927583</v>
      </c>
      <c r="K432" s="111">
        <v>0.952322</v>
      </c>
    </row>
    <row r="433">
      <c r="A433" s="111">
        <v>431.0</v>
      </c>
      <c r="B433" s="111">
        <v>0.937583</v>
      </c>
      <c r="C433" s="111">
        <v>0.91491</v>
      </c>
      <c r="D433" s="111">
        <v>0.960695</v>
      </c>
      <c r="E433" s="111">
        <v>0.922248</v>
      </c>
      <c r="F433" s="111">
        <v>0.968682</v>
      </c>
      <c r="G433" s="111">
        <v>0.934493</v>
      </c>
      <c r="H433" s="111">
        <v>0.868541</v>
      </c>
      <c r="I433" s="111">
        <v>0.956117</v>
      </c>
      <c r="J433" s="111">
        <v>0.927605</v>
      </c>
      <c r="K433" s="111">
        <v>0.952375</v>
      </c>
    </row>
    <row r="434">
      <c r="A434" s="111">
        <v>432.0</v>
      </c>
      <c r="B434" s="111">
        <v>0.937599</v>
      </c>
      <c r="C434" s="111">
        <v>0.914956</v>
      </c>
      <c r="D434" s="111">
        <v>0.960697</v>
      </c>
      <c r="E434" s="111">
        <v>0.922299</v>
      </c>
      <c r="F434" s="111">
        <v>0.968707</v>
      </c>
      <c r="G434" s="111">
        <v>0.934577</v>
      </c>
      <c r="H434" s="111">
        <v>0.86859</v>
      </c>
      <c r="I434" s="111">
        <v>0.95612</v>
      </c>
      <c r="J434" s="111">
        <v>0.92763</v>
      </c>
      <c r="K434" s="111">
        <v>0.952422</v>
      </c>
    </row>
    <row r="435">
      <c r="A435" s="111">
        <v>433.0</v>
      </c>
      <c r="B435" s="111">
        <v>0.937621</v>
      </c>
      <c r="C435" s="111">
        <v>0.915001</v>
      </c>
      <c r="D435" s="111">
        <v>0.960709</v>
      </c>
      <c r="E435" s="111">
        <v>0.922356</v>
      </c>
      <c r="F435" s="111">
        <v>0.968776</v>
      </c>
      <c r="G435" s="111">
        <v>0.934671</v>
      </c>
      <c r="H435" s="111">
        <v>0.868649</v>
      </c>
      <c r="I435" s="111">
        <v>0.956148</v>
      </c>
      <c r="J435" s="111">
        <v>0.927681</v>
      </c>
      <c r="K435" s="111">
        <v>0.95257</v>
      </c>
    </row>
    <row r="436">
      <c r="A436" s="111">
        <v>434.0</v>
      </c>
      <c r="B436" s="111">
        <v>0.937639</v>
      </c>
      <c r="C436" s="111">
        <v>0.91505</v>
      </c>
      <c r="D436" s="111">
        <v>0.960714</v>
      </c>
      <c r="E436" s="111">
        <v>0.922404</v>
      </c>
      <c r="F436" s="111">
        <v>0.968808</v>
      </c>
      <c r="G436" s="111">
        <v>0.934749</v>
      </c>
      <c r="H436" s="111">
        <v>0.868698</v>
      </c>
      <c r="I436" s="111">
        <v>0.956159</v>
      </c>
      <c r="J436" s="111">
        <v>0.927707</v>
      </c>
      <c r="K436" s="111">
        <v>0.952621</v>
      </c>
    </row>
    <row r="437">
      <c r="A437" s="111">
        <v>435.0</v>
      </c>
      <c r="B437" s="111">
        <v>0.937658</v>
      </c>
      <c r="C437" s="111">
        <v>0.915095</v>
      </c>
      <c r="D437" s="111">
        <v>0.960717</v>
      </c>
      <c r="E437" s="111">
        <v>0.922457</v>
      </c>
      <c r="F437" s="111">
        <v>0.968828</v>
      </c>
      <c r="G437" s="111">
        <v>0.934828</v>
      </c>
      <c r="H437" s="111">
        <v>0.868747</v>
      </c>
      <c r="I437" s="111">
        <v>0.956163</v>
      </c>
      <c r="J437" s="111">
        <v>0.92773</v>
      </c>
      <c r="K437" s="111">
        <v>0.952669</v>
      </c>
    </row>
    <row r="438">
      <c r="A438" s="111">
        <v>436.0</v>
      </c>
      <c r="B438" s="111">
        <v>0.937677</v>
      </c>
      <c r="C438" s="111">
        <v>0.915143</v>
      </c>
      <c r="D438" s="111">
        <v>0.96072</v>
      </c>
      <c r="E438" s="111">
        <v>0.9225</v>
      </c>
      <c r="F438" s="111">
        <v>0.968843</v>
      </c>
      <c r="G438" s="111">
        <v>0.934914</v>
      </c>
      <c r="H438" s="111">
        <v>0.868795</v>
      </c>
      <c r="I438" s="111">
        <v>0.956167</v>
      </c>
      <c r="J438" s="111">
        <v>0.927752</v>
      </c>
      <c r="K438" s="111">
        <v>0.952718</v>
      </c>
    </row>
    <row r="439">
      <c r="A439" s="111">
        <v>437.0</v>
      </c>
      <c r="B439" s="111">
        <v>0.937695</v>
      </c>
      <c r="C439" s="111">
        <v>0.915189</v>
      </c>
      <c r="D439" s="111">
        <v>0.960722</v>
      </c>
      <c r="E439" s="111">
        <v>0.922544</v>
      </c>
      <c r="F439" s="111">
        <v>0.968858</v>
      </c>
      <c r="G439" s="111">
        <v>0.934993</v>
      </c>
      <c r="H439" s="111">
        <v>0.868842</v>
      </c>
      <c r="I439" s="111">
        <v>0.95617</v>
      </c>
      <c r="J439" s="111">
        <v>0.927773</v>
      </c>
      <c r="K439" s="111">
        <v>0.952764</v>
      </c>
    </row>
    <row r="440">
      <c r="A440" s="111">
        <v>438.0</v>
      </c>
      <c r="B440" s="111">
        <v>0.937714</v>
      </c>
      <c r="C440" s="111">
        <v>0.915235</v>
      </c>
      <c r="D440" s="111">
        <v>0.960725</v>
      </c>
      <c r="E440" s="111">
        <v>0.922592</v>
      </c>
      <c r="F440" s="111">
        <v>0.968872</v>
      </c>
      <c r="G440" s="111">
        <v>0.93508</v>
      </c>
      <c r="H440" s="111">
        <v>0.868894</v>
      </c>
      <c r="I440" s="111">
        <v>0.956174</v>
      </c>
      <c r="J440" s="111">
        <v>0.927796</v>
      </c>
      <c r="K440" s="111">
        <v>0.952813</v>
      </c>
    </row>
    <row r="441">
      <c r="A441" s="111">
        <v>439.0</v>
      </c>
      <c r="B441" s="111">
        <v>0.937735</v>
      </c>
      <c r="C441" s="111">
        <v>0.915279</v>
      </c>
      <c r="D441" s="111">
        <v>0.960727</v>
      </c>
      <c r="E441" s="111">
        <v>0.922637</v>
      </c>
      <c r="F441" s="111">
        <v>0.968887</v>
      </c>
      <c r="G441" s="111">
        <v>0.935171</v>
      </c>
      <c r="H441" s="111">
        <v>0.868939</v>
      </c>
      <c r="I441" s="111">
        <v>0.956177</v>
      </c>
      <c r="J441" s="111">
        <v>0.927818</v>
      </c>
      <c r="K441" s="111">
        <v>0.952861</v>
      </c>
    </row>
    <row r="442">
      <c r="A442" s="111">
        <v>440.0</v>
      </c>
      <c r="B442" s="111">
        <v>0.937755</v>
      </c>
      <c r="C442" s="111">
        <v>0.915325</v>
      </c>
      <c r="D442" s="111">
        <v>0.96073</v>
      </c>
      <c r="E442" s="111">
        <v>0.922689</v>
      </c>
      <c r="F442" s="111">
        <v>0.968911</v>
      </c>
      <c r="G442" s="111">
        <v>0.935259</v>
      </c>
      <c r="H442" s="111">
        <v>0.868988</v>
      </c>
      <c r="I442" s="111">
        <v>0.956179</v>
      </c>
      <c r="J442" s="111">
        <v>0.927842</v>
      </c>
      <c r="K442" s="111">
        <v>0.952908</v>
      </c>
    </row>
    <row r="443">
      <c r="A443" s="111">
        <v>441.0</v>
      </c>
      <c r="B443" s="111">
        <v>0.937772</v>
      </c>
      <c r="C443" s="111">
        <v>0.915373</v>
      </c>
      <c r="D443" s="111">
        <v>0.960732</v>
      </c>
      <c r="E443" s="111">
        <v>0.92274</v>
      </c>
      <c r="F443" s="111">
        <v>0.968966</v>
      </c>
      <c r="G443" s="111">
        <v>0.93534</v>
      </c>
      <c r="H443" s="111">
        <v>0.869028</v>
      </c>
      <c r="I443" s="111">
        <v>0.956182</v>
      </c>
      <c r="J443" s="111">
        <v>0.927864</v>
      </c>
      <c r="K443" s="111">
        <v>0.952956</v>
      </c>
    </row>
    <row r="444">
      <c r="A444" s="111">
        <v>442.0</v>
      </c>
      <c r="B444" s="111">
        <v>0.937788</v>
      </c>
      <c r="C444" s="111">
        <v>0.915412</v>
      </c>
      <c r="D444" s="111">
        <v>0.960735</v>
      </c>
      <c r="E444" s="111">
        <v>0.922782</v>
      </c>
      <c r="F444" s="111">
        <v>0.968995</v>
      </c>
      <c r="G444" s="111">
        <v>0.935427</v>
      </c>
      <c r="H444" s="111">
        <v>0.869074</v>
      </c>
      <c r="I444" s="111">
        <v>0.956185</v>
      </c>
      <c r="J444" s="111">
        <v>0.927885</v>
      </c>
      <c r="K444" s="111">
        <v>0.953003</v>
      </c>
    </row>
    <row r="445">
      <c r="A445" s="111">
        <v>443.0</v>
      </c>
      <c r="B445" s="111">
        <v>0.937804</v>
      </c>
      <c r="C445" s="111">
        <v>0.915463</v>
      </c>
      <c r="D445" s="111">
        <v>0.960737</v>
      </c>
      <c r="E445" s="111">
        <v>0.922829</v>
      </c>
      <c r="F445" s="111">
        <v>0.969014</v>
      </c>
      <c r="G445" s="111">
        <v>0.935519</v>
      </c>
      <c r="H445" s="111">
        <v>0.869121</v>
      </c>
      <c r="I445" s="111">
        <v>0.956188</v>
      </c>
      <c r="J445" s="111">
        <v>0.927906</v>
      </c>
      <c r="K445" s="111">
        <v>0.953051</v>
      </c>
    </row>
    <row r="446">
      <c r="A446" s="111">
        <v>444.0</v>
      </c>
      <c r="B446" s="111">
        <v>0.93782</v>
      </c>
      <c r="C446" s="111">
        <v>0.915511</v>
      </c>
      <c r="D446" s="111">
        <v>0.96074</v>
      </c>
      <c r="E446" s="111">
        <v>0.922874</v>
      </c>
      <c r="F446" s="111">
        <v>0.969028</v>
      </c>
      <c r="G446" s="111">
        <v>0.935606</v>
      </c>
      <c r="H446" s="111">
        <v>0.869165</v>
      </c>
      <c r="I446" s="111">
        <v>0.956191</v>
      </c>
      <c r="J446" s="111">
        <v>0.927928</v>
      </c>
      <c r="K446" s="111">
        <v>0.953094</v>
      </c>
    </row>
    <row r="447">
      <c r="A447" s="111">
        <v>445.0</v>
      </c>
      <c r="B447" s="111">
        <v>0.937837</v>
      </c>
      <c r="C447" s="111">
        <v>0.915567</v>
      </c>
      <c r="D447" s="111">
        <v>0.960742</v>
      </c>
      <c r="E447" s="111">
        <v>0.922918</v>
      </c>
      <c r="F447" s="111">
        <v>0.969041</v>
      </c>
      <c r="G447" s="111">
        <v>0.935702</v>
      </c>
      <c r="H447" s="111">
        <v>0.869208</v>
      </c>
      <c r="I447" s="111">
        <v>0.956194</v>
      </c>
      <c r="J447" s="111">
        <v>0.92795</v>
      </c>
      <c r="K447" s="111">
        <v>0.95314</v>
      </c>
    </row>
    <row r="448">
      <c r="A448" s="111">
        <v>446.0</v>
      </c>
      <c r="B448" s="111">
        <v>0.937853</v>
      </c>
      <c r="C448" s="111">
        <v>0.915614</v>
      </c>
      <c r="D448" s="111">
        <v>0.960745</v>
      </c>
      <c r="E448" s="111">
        <v>0.922963</v>
      </c>
      <c r="F448" s="111">
        <v>0.969055</v>
      </c>
      <c r="G448" s="111">
        <v>0.935799</v>
      </c>
      <c r="H448" s="111">
        <v>0.869255</v>
      </c>
      <c r="I448" s="111">
        <v>0.956197</v>
      </c>
      <c r="J448" s="111">
        <v>0.927972</v>
      </c>
      <c r="K448" s="111">
        <v>0.953186</v>
      </c>
    </row>
    <row r="449">
      <c r="A449" s="111">
        <v>447.0</v>
      </c>
      <c r="B449" s="111">
        <v>0.937871</v>
      </c>
      <c r="C449" s="111">
        <v>0.915657</v>
      </c>
      <c r="D449" s="111">
        <v>0.960747</v>
      </c>
      <c r="E449" s="111">
        <v>0.923005</v>
      </c>
      <c r="F449" s="111">
        <v>0.969069</v>
      </c>
      <c r="G449" s="111">
        <v>0.935891</v>
      </c>
      <c r="H449" s="111">
        <v>0.869303</v>
      </c>
      <c r="I449" s="111">
        <v>0.956199</v>
      </c>
      <c r="J449" s="111">
        <v>0.927991</v>
      </c>
      <c r="K449" s="111">
        <v>0.953226</v>
      </c>
    </row>
    <row r="450">
      <c r="A450" s="111">
        <v>448.0</v>
      </c>
      <c r="B450" s="111">
        <v>0.937888</v>
      </c>
      <c r="C450" s="111">
        <v>0.915707</v>
      </c>
      <c r="D450" s="111">
        <v>0.96075</v>
      </c>
      <c r="E450" s="111">
        <v>0.923046</v>
      </c>
      <c r="F450" s="111">
        <v>0.969092</v>
      </c>
      <c r="G450" s="111">
        <v>0.935967</v>
      </c>
      <c r="H450" s="111">
        <v>0.869345</v>
      </c>
      <c r="I450" s="111">
        <v>0.956202</v>
      </c>
      <c r="J450" s="111">
        <v>0.928013</v>
      </c>
      <c r="K450" s="111">
        <v>0.95327</v>
      </c>
    </row>
    <row r="451">
      <c r="A451" s="111">
        <v>449.0</v>
      </c>
      <c r="B451" s="111">
        <v>0.937914</v>
      </c>
      <c r="C451" s="111">
        <v>0.915752</v>
      </c>
      <c r="D451" s="111">
        <v>0.960762</v>
      </c>
      <c r="E451" s="111">
        <v>0.923094</v>
      </c>
      <c r="F451" s="111">
        <v>0.969155</v>
      </c>
      <c r="G451" s="111">
        <v>0.936049</v>
      </c>
      <c r="H451" s="111">
        <v>0.869393</v>
      </c>
      <c r="I451" s="111">
        <v>0.956237</v>
      </c>
      <c r="J451" s="111">
        <v>0.928063</v>
      </c>
      <c r="K451" s="111">
        <v>0.9534</v>
      </c>
    </row>
    <row r="452">
      <c r="A452" s="111">
        <v>450.0</v>
      </c>
      <c r="B452" s="111">
        <v>0.937932</v>
      </c>
      <c r="C452" s="111">
        <v>0.915801</v>
      </c>
      <c r="D452" s="111">
        <v>0.960767</v>
      </c>
      <c r="E452" s="111">
        <v>0.923138</v>
      </c>
      <c r="F452" s="111">
        <v>0.969184</v>
      </c>
      <c r="G452" s="111">
        <v>0.936137</v>
      </c>
      <c r="H452" s="111">
        <v>0.86944</v>
      </c>
      <c r="I452" s="111">
        <v>0.956249</v>
      </c>
      <c r="J452" s="111">
        <v>0.928082</v>
      </c>
      <c r="K452" s="111">
        <v>0.953448</v>
      </c>
    </row>
    <row r="453">
      <c r="A453" s="111">
        <v>451.0</v>
      </c>
      <c r="B453" s="111">
        <v>0.937948</v>
      </c>
      <c r="C453" s="111">
        <v>0.915843</v>
      </c>
      <c r="D453" s="111">
        <v>0.96077</v>
      </c>
      <c r="E453" s="111">
        <v>0.923178</v>
      </c>
      <c r="F453" s="111">
        <v>0.969202</v>
      </c>
      <c r="G453" s="111">
        <v>0.936227</v>
      </c>
      <c r="H453" s="111">
        <v>0.869483</v>
      </c>
      <c r="I453" s="111">
        <v>0.956254</v>
      </c>
      <c r="J453" s="111">
        <v>0.928101</v>
      </c>
      <c r="K453" s="111">
        <v>0.953492</v>
      </c>
    </row>
    <row r="454">
      <c r="A454" s="111">
        <v>452.0</v>
      </c>
      <c r="B454" s="111">
        <v>0.937961</v>
      </c>
      <c r="C454" s="111">
        <v>0.915896</v>
      </c>
      <c r="D454" s="111">
        <v>0.960772</v>
      </c>
      <c r="E454" s="111">
        <v>0.923221</v>
      </c>
      <c r="F454" s="111">
        <v>0.969217</v>
      </c>
      <c r="G454" s="111">
        <v>0.936307</v>
      </c>
      <c r="H454" s="111">
        <v>0.869523</v>
      </c>
      <c r="I454" s="111">
        <v>0.956257</v>
      </c>
      <c r="J454" s="111">
        <v>0.928121</v>
      </c>
      <c r="K454" s="111">
        <v>0.953532</v>
      </c>
    </row>
    <row r="455">
      <c r="A455" s="111">
        <v>453.0</v>
      </c>
      <c r="B455" s="111">
        <v>0.937977</v>
      </c>
      <c r="C455" s="111">
        <v>0.915942</v>
      </c>
      <c r="D455" s="111">
        <v>0.960775</v>
      </c>
      <c r="E455" s="111">
        <v>0.92326</v>
      </c>
      <c r="F455" s="111">
        <v>0.96923</v>
      </c>
      <c r="G455" s="111">
        <v>0.936396</v>
      </c>
      <c r="H455" s="111">
        <v>0.869566</v>
      </c>
      <c r="I455" s="111">
        <v>0.956261</v>
      </c>
      <c r="J455" s="111">
        <v>0.928141</v>
      </c>
      <c r="K455" s="111">
        <v>0.953574</v>
      </c>
    </row>
    <row r="456">
      <c r="A456" s="111">
        <v>454.0</v>
      </c>
      <c r="B456" s="111">
        <v>0.937993</v>
      </c>
      <c r="C456" s="111">
        <v>0.915989</v>
      </c>
      <c r="D456" s="111">
        <v>0.960777</v>
      </c>
      <c r="E456" s="111">
        <v>0.923302</v>
      </c>
      <c r="F456" s="111">
        <v>0.969242</v>
      </c>
      <c r="G456" s="111">
        <v>0.936479</v>
      </c>
      <c r="H456" s="111">
        <v>0.86961</v>
      </c>
      <c r="I456" s="111">
        <v>0.956264</v>
      </c>
      <c r="J456" s="111">
        <v>0.928162</v>
      </c>
      <c r="K456" s="111">
        <v>0.953612</v>
      </c>
    </row>
    <row r="457">
      <c r="A457" s="111">
        <v>455.0</v>
      </c>
      <c r="B457" s="111">
        <v>0.938009</v>
      </c>
      <c r="C457" s="111">
        <v>0.916031</v>
      </c>
      <c r="D457" s="111">
        <v>0.96078</v>
      </c>
      <c r="E457" s="111">
        <v>0.923343</v>
      </c>
      <c r="F457" s="111">
        <v>0.969256</v>
      </c>
      <c r="G457" s="111">
        <v>0.936571</v>
      </c>
      <c r="H457" s="111">
        <v>0.869652</v>
      </c>
      <c r="I457" s="111">
        <v>0.956267</v>
      </c>
      <c r="J457" s="111">
        <v>0.928183</v>
      </c>
      <c r="K457" s="111">
        <v>0.953651</v>
      </c>
    </row>
    <row r="458">
      <c r="A458" s="111">
        <v>456.0</v>
      </c>
      <c r="B458" s="111">
        <v>0.938026</v>
      </c>
      <c r="C458" s="111">
        <v>0.916075</v>
      </c>
      <c r="D458" s="111">
        <v>0.960782</v>
      </c>
      <c r="E458" s="111">
        <v>0.923382</v>
      </c>
      <c r="F458" s="111">
        <v>0.969279</v>
      </c>
      <c r="G458" s="111">
        <v>0.936649</v>
      </c>
      <c r="H458" s="111">
        <v>0.869698</v>
      </c>
      <c r="I458" s="111">
        <v>0.95627</v>
      </c>
      <c r="J458" s="111">
        <v>0.928201</v>
      </c>
      <c r="K458" s="111">
        <v>0.95369</v>
      </c>
    </row>
    <row r="459">
      <c r="A459" s="111">
        <v>457.0</v>
      </c>
      <c r="B459" s="111">
        <v>0.938039</v>
      </c>
      <c r="C459" s="111">
        <v>0.916115</v>
      </c>
      <c r="D459" s="111">
        <v>0.960785</v>
      </c>
      <c r="E459" s="111">
        <v>0.923423</v>
      </c>
      <c r="F459" s="111">
        <v>0.969328</v>
      </c>
      <c r="G459" s="111">
        <v>0.936737</v>
      </c>
      <c r="H459" s="111">
        <v>0.869744</v>
      </c>
      <c r="I459" s="111">
        <v>0.956273</v>
      </c>
      <c r="J459" s="111">
        <v>0.928221</v>
      </c>
      <c r="K459" s="111">
        <v>0.953729</v>
      </c>
    </row>
    <row r="460">
      <c r="A460" s="111">
        <v>458.0</v>
      </c>
      <c r="B460" s="111">
        <v>0.938054</v>
      </c>
      <c r="C460" s="111">
        <v>0.916162</v>
      </c>
      <c r="D460" s="111">
        <v>0.960788</v>
      </c>
      <c r="E460" s="111">
        <v>0.92346</v>
      </c>
      <c r="F460" s="111">
        <v>0.969356</v>
      </c>
      <c r="G460" s="111">
        <v>0.936821</v>
      </c>
      <c r="H460" s="111">
        <v>0.869786</v>
      </c>
      <c r="I460" s="111">
        <v>0.956276</v>
      </c>
      <c r="J460" s="111">
        <v>0.928243</v>
      </c>
      <c r="K460" s="111">
        <v>0.953771</v>
      </c>
    </row>
    <row r="461">
      <c r="A461" s="111">
        <v>459.0</v>
      </c>
      <c r="B461" s="111">
        <v>0.938072</v>
      </c>
      <c r="C461" s="111">
        <v>0.916208</v>
      </c>
      <c r="D461" s="111">
        <v>0.96079</v>
      </c>
      <c r="E461" s="111">
        <v>0.923499</v>
      </c>
      <c r="F461" s="111">
        <v>0.969373</v>
      </c>
      <c r="G461" s="111">
        <v>0.936911</v>
      </c>
      <c r="H461" s="111">
        <v>0.869828</v>
      </c>
      <c r="I461" s="111">
        <v>0.956279</v>
      </c>
      <c r="J461" s="111">
        <v>0.928262</v>
      </c>
      <c r="K461" s="111">
        <v>0.953813</v>
      </c>
    </row>
    <row r="462">
      <c r="A462" s="111">
        <v>460.0</v>
      </c>
      <c r="B462" s="111">
        <v>0.938088</v>
      </c>
      <c r="C462" s="111">
        <v>0.916256</v>
      </c>
      <c r="D462" s="111">
        <v>0.960793</v>
      </c>
      <c r="E462" s="111">
        <v>0.923541</v>
      </c>
      <c r="F462" s="111">
        <v>0.969387</v>
      </c>
      <c r="G462" s="111">
        <v>0.936996</v>
      </c>
      <c r="H462" s="111">
        <v>0.869876</v>
      </c>
      <c r="I462" s="111">
        <v>0.956281</v>
      </c>
      <c r="J462" s="111">
        <v>0.928284</v>
      </c>
      <c r="K462" s="111">
        <v>0.953855</v>
      </c>
    </row>
    <row r="463">
      <c r="A463" s="111">
        <v>461.0</v>
      </c>
      <c r="B463" s="111">
        <v>0.938103</v>
      </c>
      <c r="C463" s="111">
        <v>0.916301</v>
      </c>
      <c r="D463" s="111">
        <v>0.960795</v>
      </c>
      <c r="E463" s="111">
        <v>0.923583</v>
      </c>
      <c r="F463" s="111">
        <v>0.969399</v>
      </c>
      <c r="G463" s="111">
        <v>0.937079</v>
      </c>
      <c r="H463" s="111">
        <v>0.869918</v>
      </c>
      <c r="I463" s="111">
        <v>0.956284</v>
      </c>
      <c r="J463" s="111">
        <v>0.928303</v>
      </c>
      <c r="K463" s="111">
        <v>0.953897</v>
      </c>
    </row>
    <row r="464">
      <c r="A464" s="111">
        <v>462.0</v>
      </c>
      <c r="B464" s="111">
        <v>0.938117</v>
      </c>
      <c r="C464" s="111">
        <v>0.916352</v>
      </c>
      <c r="D464" s="111">
        <v>0.960798</v>
      </c>
      <c r="E464" s="111">
        <v>0.923619</v>
      </c>
      <c r="F464" s="111">
        <v>0.969411</v>
      </c>
      <c r="G464" s="111">
        <v>0.937163</v>
      </c>
      <c r="H464" s="111">
        <v>0.869963</v>
      </c>
      <c r="I464" s="111">
        <v>0.956287</v>
      </c>
      <c r="J464" s="111">
        <v>0.928322</v>
      </c>
      <c r="K464" s="111">
        <v>0.953939</v>
      </c>
    </row>
    <row r="465">
      <c r="A465" s="111">
        <v>463.0</v>
      </c>
      <c r="B465" s="111">
        <v>0.938131</v>
      </c>
      <c r="C465" s="111">
        <v>0.916393</v>
      </c>
      <c r="D465" s="111">
        <v>0.9608</v>
      </c>
      <c r="E465" s="111">
        <v>0.923654</v>
      </c>
      <c r="F465" s="111">
        <v>0.969425</v>
      </c>
      <c r="G465" s="111">
        <v>0.937247</v>
      </c>
      <c r="H465" s="111">
        <v>0.870006</v>
      </c>
      <c r="I465" s="111">
        <v>0.95629</v>
      </c>
      <c r="J465" s="111">
        <v>0.92834</v>
      </c>
      <c r="K465" s="111">
        <v>0.953983</v>
      </c>
    </row>
    <row r="466">
      <c r="A466" s="111">
        <v>464.0</v>
      </c>
      <c r="B466" s="111">
        <v>0.938148</v>
      </c>
      <c r="C466" s="111">
        <v>0.916438</v>
      </c>
      <c r="D466" s="111">
        <v>0.960803</v>
      </c>
      <c r="E466" s="111">
        <v>0.92369</v>
      </c>
      <c r="F466" s="111">
        <v>0.969446</v>
      </c>
      <c r="G466" s="111">
        <v>0.937316</v>
      </c>
      <c r="H466" s="111">
        <v>0.870048</v>
      </c>
      <c r="I466" s="111">
        <v>0.956293</v>
      </c>
      <c r="J466" s="111">
        <v>0.92836</v>
      </c>
      <c r="K466" s="111">
        <v>0.954023</v>
      </c>
    </row>
    <row r="467">
      <c r="A467" s="111">
        <v>465.0</v>
      </c>
      <c r="B467" s="111">
        <v>0.938177</v>
      </c>
      <c r="C467" s="111">
        <v>0.916477</v>
      </c>
      <c r="D467" s="111">
        <v>0.960818</v>
      </c>
      <c r="E467" s="111">
        <v>0.923733</v>
      </c>
      <c r="F467" s="111">
        <v>0.969504</v>
      </c>
      <c r="G467" s="111">
        <v>0.937401</v>
      </c>
      <c r="H467" s="111">
        <v>0.870095</v>
      </c>
      <c r="I467" s="111">
        <v>0.95633</v>
      </c>
      <c r="J467" s="111">
        <v>0.928415</v>
      </c>
      <c r="K467" s="111">
        <v>0.954132</v>
      </c>
    </row>
    <row r="468">
      <c r="A468" s="111">
        <v>466.0</v>
      </c>
      <c r="B468" s="111">
        <v>0.938195</v>
      </c>
      <c r="C468" s="111">
        <v>0.916527</v>
      </c>
      <c r="D468" s="111">
        <v>0.960823</v>
      </c>
      <c r="E468" s="111">
        <v>0.923771</v>
      </c>
      <c r="F468" s="111">
        <v>0.969531</v>
      </c>
      <c r="G468" s="111">
        <v>0.937481</v>
      </c>
      <c r="H468" s="111">
        <v>0.870141</v>
      </c>
      <c r="I468" s="111">
        <v>0.956344</v>
      </c>
      <c r="J468" s="111">
        <v>0.928436</v>
      </c>
      <c r="K468" s="111">
        <v>0.954174</v>
      </c>
    </row>
    <row r="469">
      <c r="A469" s="111">
        <v>467.0</v>
      </c>
      <c r="B469" s="111">
        <v>0.938212</v>
      </c>
      <c r="C469" s="111">
        <v>0.916571</v>
      </c>
      <c r="D469" s="111">
        <v>0.960826</v>
      </c>
      <c r="E469" s="111">
        <v>0.923808</v>
      </c>
      <c r="F469" s="111">
        <v>0.969548</v>
      </c>
      <c r="G469" s="111">
        <v>0.937567</v>
      </c>
      <c r="H469" s="111">
        <v>0.870182</v>
      </c>
      <c r="I469" s="111">
        <v>0.956349</v>
      </c>
      <c r="J469" s="111">
        <v>0.928457</v>
      </c>
      <c r="K469" s="111">
        <v>0.954217</v>
      </c>
    </row>
    <row r="470">
      <c r="A470" s="111">
        <v>468.0</v>
      </c>
      <c r="B470" s="111">
        <v>0.938226</v>
      </c>
      <c r="C470" s="111">
        <v>0.916622</v>
      </c>
      <c r="D470" s="111">
        <v>0.960829</v>
      </c>
      <c r="E470" s="111">
        <v>0.923847</v>
      </c>
      <c r="F470" s="111">
        <v>0.969562</v>
      </c>
      <c r="G470" s="111">
        <v>0.937647</v>
      </c>
      <c r="H470" s="111">
        <v>0.870226</v>
      </c>
      <c r="I470" s="111">
        <v>0.956352</v>
      </c>
      <c r="J470" s="111">
        <v>0.928478</v>
      </c>
      <c r="K470" s="111">
        <v>0.954258</v>
      </c>
    </row>
    <row r="471">
      <c r="A471" s="111">
        <v>469.0</v>
      </c>
      <c r="B471" s="111">
        <v>0.93824</v>
      </c>
      <c r="C471" s="111">
        <v>0.916668</v>
      </c>
      <c r="D471" s="111">
        <v>0.960831</v>
      </c>
      <c r="E471" s="111">
        <v>0.923877</v>
      </c>
      <c r="F471" s="111">
        <v>0.969574</v>
      </c>
      <c r="G471" s="111">
        <v>0.937713</v>
      </c>
      <c r="H471" s="111">
        <v>0.870268</v>
      </c>
      <c r="I471" s="111">
        <v>0.956355</v>
      </c>
      <c r="J471" s="111">
        <v>0.928498</v>
      </c>
      <c r="K471" s="111">
        <v>0.9543</v>
      </c>
    </row>
    <row r="472">
      <c r="A472" s="111">
        <v>470.0</v>
      </c>
      <c r="B472" s="111">
        <v>0.938254</v>
      </c>
      <c r="C472" s="111">
        <v>0.916713</v>
      </c>
      <c r="D472" s="111">
        <v>0.960834</v>
      </c>
      <c r="E472" s="111">
        <v>0.923914</v>
      </c>
      <c r="F472" s="111">
        <v>0.969585</v>
      </c>
      <c r="G472" s="111">
        <v>0.937787</v>
      </c>
      <c r="H472" s="111">
        <v>0.870311</v>
      </c>
      <c r="I472" s="111">
        <v>0.956358</v>
      </c>
      <c r="J472" s="111">
        <v>0.928521</v>
      </c>
      <c r="K472" s="111">
        <v>0.954337</v>
      </c>
    </row>
    <row r="473">
      <c r="A473" s="111">
        <v>471.0</v>
      </c>
      <c r="B473" s="111">
        <v>0.938266</v>
      </c>
      <c r="C473" s="111">
        <v>0.916757</v>
      </c>
      <c r="D473" s="111">
        <v>0.960836</v>
      </c>
      <c r="E473" s="111">
        <v>0.923956</v>
      </c>
      <c r="F473" s="111">
        <v>0.969599</v>
      </c>
      <c r="G473" s="111">
        <v>0.937857</v>
      </c>
      <c r="H473" s="111">
        <v>0.870349</v>
      </c>
      <c r="I473" s="111">
        <v>0.956361</v>
      </c>
      <c r="J473" s="111">
        <v>0.928539</v>
      </c>
      <c r="K473" s="111">
        <v>0.954377</v>
      </c>
    </row>
    <row r="474">
      <c r="A474" s="111">
        <v>472.0</v>
      </c>
      <c r="B474" s="111">
        <v>0.93828</v>
      </c>
      <c r="C474" s="111">
        <v>0.916805</v>
      </c>
      <c r="D474" s="111">
        <v>0.960838</v>
      </c>
      <c r="E474" s="111">
        <v>0.923991</v>
      </c>
      <c r="F474" s="111">
        <v>0.969619</v>
      </c>
      <c r="G474" s="111">
        <v>0.937932</v>
      </c>
      <c r="H474" s="111">
        <v>0.870386</v>
      </c>
      <c r="I474" s="111">
        <v>0.956364</v>
      </c>
      <c r="J474" s="111">
        <v>0.92856</v>
      </c>
      <c r="K474" s="111">
        <v>0.954414</v>
      </c>
    </row>
    <row r="475">
      <c r="A475" s="111">
        <v>473.0</v>
      </c>
      <c r="B475" s="111">
        <v>0.938295</v>
      </c>
      <c r="C475" s="111">
        <v>0.916852</v>
      </c>
      <c r="D475" s="111">
        <v>0.960841</v>
      </c>
      <c r="E475" s="111">
        <v>0.924026</v>
      </c>
      <c r="F475" s="111">
        <v>0.969666</v>
      </c>
      <c r="G475" s="111">
        <v>0.938001</v>
      </c>
      <c r="H475" s="111">
        <v>0.870427</v>
      </c>
      <c r="I475" s="111">
        <v>0.956367</v>
      </c>
      <c r="J475" s="111">
        <v>0.928579</v>
      </c>
      <c r="K475" s="111">
        <v>0.954451</v>
      </c>
    </row>
    <row r="476">
      <c r="A476" s="111">
        <v>474.0</v>
      </c>
      <c r="B476" s="111">
        <v>0.938309</v>
      </c>
      <c r="C476" s="111">
        <v>0.916909</v>
      </c>
      <c r="D476" s="111">
        <v>0.960843</v>
      </c>
      <c r="E476" s="111">
        <v>0.924064</v>
      </c>
      <c r="F476" s="111">
        <v>0.969691</v>
      </c>
      <c r="G476" s="111">
        <v>0.938074</v>
      </c>
      <c r="H476" s="111">
        <v>0.870471</v>
      </c>
      <c r="I476" s="111">
        <v>0.95637</v>
      </c>
      <c r="J476" s="111">
        <v>0.928599</v>
      </c>
      <c r="K476" s="111">
        <v>0.954493</v>
      </c>
    </row>
    <row r="477">
      <c r="A477" s="111">
        <v>475.0</v>
      </c>
      <c r="B477" s="111">
        <v>0.938322</v>
      </c>
      <c r="C477" s="111">
        <v>0.916949</v>
      </c>
      <c r="D477" s="111">
        <v>0.960845</v>
      </c>
      <c r="E477" s="111">
        <v>0.924099</v>
      </c>
      <c r="F477" s="111">
        <v>0.969707</v>
      </c>
      <c r="G477" s="111">
        <v>0.938156</v>
      </c>
      <c r="H477" s="111">
        <v>0.870514</v>
      </c>
      <c r="I477" s="111">
        <v>0.956372</v>
      </c>
      <c r="J477" s="111">
        <v>0.928619</v>
      </c>
      <c r="K477" s="111">
        <v>0.954531</v>
      </c>
    </row>
    <row r="478">
      <c r="A478" s="111">
        <v>476.0</v>
      </c>
      <c r="B478" s="111">
        <v>0.938336</v>
      </c>
      <c r="C478" s="111">
        <v>0.916997</v>
      </c>
      <c r="D478" s="111">
        <v>0.960848</v>
      </c>
      <c r="E478" s="111">
        <v>0.924135</v>
      </c>
      <c r="F478" s="111">
        <v>0.96972</v>
      </c>
      <c r="G478" s="111">
        <v>0.938233</v>
      </c>
      <c r="H478" s="111">
        <v>0.870555</v>
      </c>
      <c r="I478" s="111">
        <v>0.956375</v>
      </c>
      <c r="J478" s="111">
        <v>0.928637</v>
      </c>
      <c r="K478" s="111">
        <v>0.954568</v>
      </c>
    </row>
    <row r="479">
      <c r="A479" s="111">
        <v>477.0</v>
      </c>
      <c r="B479" s="111">
        <v>0.938347</v>
      </c>
      <c r="C479" s="111">
        <v>0.91705</v>
      </c>
      <c r="D479" s="111">
        <v>0.96085</v>
      </c>
      <c r="E479" s="111">
        <v>0.924176</v>
      </c>
      <c r="F479" s="111">
        <v>0.969731</v>
      </c>
      <c r="G479" s="111">
        <v>0.938307</v>
      </c>
      <c r="H479" s="111">
        <v>0.870596</v>
      </c>
      <c r="I479" s="111">
        <v>0.956378</v>
      </c>
      <c r="J479" s="111">
        <v>0.928657</v>
      </c>
      <c r="K479" s="111">
        <v>0.954606</v>
      </c>
    </row>
    <row r="480">
      <c r="A480" s="111">
        <v>478.0</v>
      </c>
      <c r="B480" s="111">
        <v>0.938361</v>
      </c>
      <c r="C480" s="111">
        <v>0.917096</v>
      </c>
      <c r="D480" s="111">
        <v>0.960852</v>
      </c>
      <c r="E480" s="111">
        <v>0.924209</v>
      </c>
      <c r="F480" s="111">
        <v>0.969742</v>
      </c>
      <c r="G480" s="111">
        <v>0.93838</v>
      </c>
      <c r="H480" s="111">
        <v>0.870638</v>
      </c>
      <c r="I480" s="111">
        <v>0.95638</v>
      </c>
      <c r="J480" s="111">
        <v>0.928674</v>
      </c>
      <c r="K480" s="111">
        <v>0.954644</v>
      </c>
    </row>
    <row r="481">
      <c r="A481" s="111">
        <v>479.0</v>
      </c>
      <c r="B481" s="111">
        <v>0.938373</v>
      </c>
      <c r="C481" s="111">
        <v>0.917133</v>
      </c>
      <c r="D481" s="111">
        <v>0.960854</v>
      </c>
      <c r="E481" s="111">
        <v>0.924245</v>
      </c>
      <c r="F481" s="111">
        <v>0.969754</v>
      </c>
      <c r="G481" s="111">
        <v>0.938451</v>
      </c>
      <c r="H481" s="111">
        <v>0.87068</v>
      </c>
      <c r="I481" s="111">
        <v>0.956383</v>
      </c>
      <c r="J481" s="111">
        <v>0.928691</v>
      </c>
      <c r="K481" s="111">
        <v>0.954684</v>
      </c>
    </row>
    <row r="482">
      <c r="A482" s="111">
        <v>480.0</v>
      </c>
      <c r="B482" s="111">
        <v>0.938383</v>
      </c>
      <c r="C482" s="111">
        <v>0.917175</v>
      </c>
      <c r="D482" s="111">
        <v>0.960857</v>
      </c>
      <c r="E482" s="111">
        <v>0.924277</v>
      </c>
      <c r="F482" s="111">
        <v>0.969774</v>
      </c>
      <c r="G482" s="111">
        <v>0.938524</v>
      </c>
      <c r="H482" s="111">
        <v>0.870721</v>
      </c>
      <c r="I482" s="111">
        <v>0.956385</v>
      </c>
      <c r="J482" s="111">
        <v>0.928712</v>
      </c>
      <c r="K482" s="111">
        <v>0.95472</v>
      </c>
    </row>
    <row r="483">
      <c r="A483" s="111">
        <v>481.0</v>
      </c>
      <c r="B483" s="111">
        <v>0.938408</v>
      </c>
      <c r="C483" s="111">
        <v>0.917228</v>
      </c>
      <c r="D483" s="111">
        <v>0.960883</v>
      </c>
      <c r="E483" s="111">
        <v>0.924315</v>
      </c>
      <c r="F483" s="111">
        <v>0.969828</v>
      </c>
      <c r="G483" s="111">
        <v>0.938588</v>
      </c>
      <c r="H483" s="111">
        <v>0.87077</v>
      </c>
      <c r="I483" s="111">
        <v>0.95642</v>
      </c>
      <c r="J483" s="111">
        <v>0.928762</v>
      </c>
      <c r="K483" s="111">
        <v>0.954819</v>
      </c>
    </row>
    <row r="484">
      <c r="A484" s="111">
        <v>482.0</v>
      </c>
      <c r="B484" s="111">
        <v>0.938424</v>
      </c>
      <c r="C484" s="111">
        <v>0.91728</v>
      </c>
      <c r="D484" s="111">
        <v>0.96089</v>
      </c>
      <c r="E484" s="111">
        <v>0.924344</v>
      </c>
      <c r="F484" s="111">
        <v>0.969853</v>
      </c>
      <c r="G484" s="111">
        <v>0.938646</v>
      </c>
      <c r="H484" s="111">
        <v>0.870808</v>
      </c>
      <c r="I484" s="111">
        <v>0.956432</v>
      </c>
      <c r="J484" s="111">
        <v>0.928782</v>
      </c>
      <c r="K484" s="111">
        <v>0.954857</v>
      </c>
    </row>
    <row r="485">
      <c r="A485" s="111">
        <v>483.0</v>
      </c>
      <c r="B485" s="111">
        <v>0.938438</v>
      </c>
      <c r="C485" s="111">
        <v>0.917329</v>
      </c>
      <c r="D485" s="111">
        <v>0.960892</v>
      </c>
      <c r="E485" s="111">
        <v>0.924375</v>
      </c>
      <c r="F485" s="111">
        <v>0.969869</v>
      </c>
      <c r="G485" s="111">
        <v>0.938702</v>
      </c>
      <c r="H485" s="111">
        <v>0.870849</v>
      </c>
      <c r="I485" s="111">
        <v>0.956436</v>
      </c>
      <c r="J485" s="111">
        <v>0.928799</v>
      </c>
      <c r="K485" s="111">
        <v>0.954895</v>
      </c>
    </row>
    <row r="486">
      <c r="A486" s="111">
        <v>484.0</v>
      </c>
      <c r="B486" s="111">
        <v>0.938451</v>
      </c>
      <c r="C486" s="111">
        <v>0.917377</v>
      </c>
      <c r="D486" s="111">
        <v>0.960895</v>
      </c>
      <c r="E486" s="111">
        <v>0.924409</v>
      </c>
      <c r="F486" s="111">
        <v>0.969881</v>
      </c>
      <c r="G486" s="111">
        <v>0.93876</v>
      </c>
      <c r="H486" s="111">
        <v>0.870896</v>
      </c>
      <c r="I486" s="111">
        <v>0.95644</v>
      </c>
      <c r="J486" s="111">
        <v>0.928817</v>
      </c>
      <c r="K486" s="111">
        <v>0.954934</v>
      </c>
    </row>
    <row r="487">
      <c r="A487" s="111">
        <v>485.0</v>
      </c>
      <c r="B487" s="111">
        <v>0.938464</v>
      </c>
      <c r="C487" s="111">
        <v>0.917425</v>
      </c>
      <c r="D487" s="111">
        <v>0.960897</v>
      </c>
      <c r="E487" s="111">
        <v>0.924444</v>
      </c>
      <c r="F487" s="111">
        <v>0.969893</v>
      </c>
      <c r="G487" s="111">
        <v>0.938825</v>
      </c>
      <c r="H487" s="111">
        <v>0.87094</v>
      </c>
      <c r="I487" s="111">
        <v>0.956443</v>
      </c>
      <c r="J487" s="111">
        <v>0.928834</v>
      </c>
      <c r="K487" s="111">
        <v>0.954972</v>
      </c>
    </row>
    <row r="488">
      <c r="A488" s="111">
        <v>486.0</v>
      </c>
      <c r="B488" s="111">
        <v>0.938475</v>
      </c>
      <c r="C488" s="111">
        <v>0.917476</v>
      </c>
      <c r="D488" s="111">
        <v>0.9609</v>
      </c>
      <c r="E488" s="111">
        <v>0.924478</v>
      </c>
      <c r="F488" s="111">
        <v>0.969904</v>
      </c>
      <c r="G488" s="111">
        <v>0.938887</v>
      </c>
      <c r="H488" s="111">
        <v>0.87098</v>
      </c>
      <c r="I488" s="111">
        <v>0.956446</v>
      </c>
      <c r="J488" s="111">
        <v>0.928854</v>
      </c>
      <c r="K488" s="111">
        <v>0.955007</v>
      </c>
    </row>
    <row r="489">
      <c r="A489" s="111">
        <v>487.0</v>
      </c>
      <c r="B489" s="111">
        <v>0.938487</v>
      </c>
      <c r="C489" s="111">
        <v>0.917531</v>
      </c>
      <c r="D489" s="111">
        <v>0.960902</v>
      </c>
      <c r="E489" s="111">
        <v>0.924514</v>
      </c>
      <c r="F489" s="111">
        <v>0.969916</v>
      </c>
      <c r="G489" s="111">
        <v>0.938942</v>
      </c>
      <c r="H489" s="111">
        <v>0.87102</v>
      </c>
      <c r="I489" s="111">
        <v>0.956448</v>
      </c>
      <c r="J489" s="111">
        <v>0.928872</v>
      </c>
      <c r="K489" s="111">
        <v>0.955042</v>
      </c>
    </row>
    <row r="490">
      <c r="A490" s="111">
        <v>488.0</v>
      </c>
      <c r="B490" s="111">
        <v>0.9385</v>
      </c>
      <c r="C490" s="111">
        <v>0.917581</v>
      </c>
      <c r="D490" s="111">
        <v>0.960904</v>
      </c>
      <c r="E490" s="111">
        <v>0.924548</v>
      </c>
      <c r="F490" s="111">
        <v>0.969936</v>
      </c>
      <c r="G490" s="111">
        <v>0.939006</v>
      </c>
      <c r="H490" s="111">
        <v>0.871058</v>
      </c>
      <c r="I490" s="111">
        <v>0.956451</v>
      </c>
      <c r="J490" s="111">
        <v>0.928892</v>
      </c>
      <c r="K490" s="111">
        <v>0.955074</v>
      </c>
    </row>
    <row r="491">
      <c r="A491" s="111">
        <v>489.0</v>
      </c>
      <c r="B491" s="111">
        <v>0.938514</v>
      </c>
      <c r="C491" s="111">
        <v>0.917638</v>
      </c>
      <c r="D491" s="111">
        <v>0.960907</v>
      </c>
      <c r="E491" s="111">
        <v>0.924582</v>
      </c>
      <c r="F491" s="111">
        <v>0.96998</v>
      </c>
      <c r="G491" s="111">
        <v>0.939069</v>
      </c>
      <c r="H491" s="111">
        <v>0.8711</v>
      </c>
      <c r="I491" s="111">
        <v>0.956454</v>
      </c>
      <c r="J491" s="111">
        <v>0.928909</v>
      </c>
      <c r="K491" s="111">
        <v>0.955106</v>
      </c>
    </row>
    <row r="492">
      <c r="A492" s="111">
        <v>490.0</v>
      </c>
      <c r="B492" s="111">
        <v>0.938526</v>
      </c>
      <c r="C492" s="111">
        <v>0.917688</v>
      </c>
      <c r="D492" s="111">
        <v>0.960909</v>
      </c>
      <c r="E492" s="111">
        <v>0.924614</v>
      </c>
      <c r="F492" s="111">
        <v>0.970003</v>
      </c>
      <c r="G492" s="111">
        <v>0.939127</v>
      </c>
      <c r="H492" s="111">
        <v>0.871145</v>
      </c>
      <c r="I492" s="111">
        <v>0.956457</v>
      </c>
      <c r="J492" s="111">
        <v>0.928927</v>
      </c>
      <c r="K492" s="111">
        <v>0.955139</v>
      </c>
    </row>
    <row r="493">
      <c r="A493" s="111">
        <v>491.0</v>
      </c>
      <c r="B493" s="111">
        <v>0.938537</v>
      </c>
      <c r="C493" s="111">
        <v>0.917739</v>
      </c>
      <c r="D493" s="111">
        <v>0.960911</v>
      </c>
      <c r="E493" s="111">
        <v>0.92464</v>
      </c>
      <c r="F493" s="111">
        <v>0.970018</v>
      </c>
      <c r="G493" s="111">
        <v>0.939189</v>
      </c>
      <c r="H493" s="111">
        <v>0.871181</v>
      </c>
      <c r="I493" s="111">
        <v>0.956459</v>
      </c>
      <c r="J493" s="111">
        <v>0.928946</v>
      </c>
      <c r="K493" s="111">
        <v>0.955172</v>
      </c>
    </row>
    <row r="494">
      <c r="A494" s="111">
        <v>492.0</v>
      </c>
      <c r="B494" s="111">
        <v>0.938548</v>
      </c>
      <c r="C494" s="111">
        <v>0.917799</v>
      </c>
      <c r="D494" s="111">
        <v>0.960913</v>
      </c>
      <c r="E494" s="111">
        <v>0.924669</v>
      </c>
      <c r="F494" s="111">
        <v>0.97003</v>
      </c>
      <c r="G494" s="111">
        <v>0.939248</v>
      </c>
      <c r="H494" s="111">
        <v>0.871225</v>
      </c>
      <c r="I494" s="111">
        <v>0.956462</v>
      </c>
      <c r="J494" s="111">
        <v>0.928962</v>
      </c>
      <c r="K494" s="111">
        <v>0.955207</v>
      </c>
    </row>
    <row r="495">
      <c r="A495" s="111">
        <v>493.0</v>
      </c>
      <c r="B495" s="111">
        <v>0.93856</v>
      </c>
      <c r="C495" s="111">
        <v>0.917842</v>
      </c>
      <c r="D495" s="111">
        <v>0.960916</v>
      </c>
      <c r="E495" s="111">
        <v>0.924703</v>
      </c>
      <c r="F495" s="111">
        <v>0.97004</v>
      </c>
      <c r="G495" s="111">
        <v>0.939301</v>
      </c>
      <c r="H495" s="111">
        <v>0.871266</v>
      </c>
      <c r="I495" s="111">
        <v>0.956464</v>
      </c>
      <c r="J495" s="111">
        <v>0.92898</v>
      </c>
      <c r="K495" s="111">
        <v>0.955238</v>
      </c>
    </row>
    <row r="496">
      <c r="A496" s="111">
        <v>494.0</v>
      </c>
      <c r="B496" s="111">
        <v>0.938572</v>
      </c>
      <c r="C496" s="111">
        <v>0.917896</v>
      </c>
      <c r="D496" s="111">
        <v>0.960918</v>
      </c>
      <c r="E496" s="111">
        <v>0.924736</v>
      </c>
      <c r="F496" s="111">
        <v>0.970051</v>
      </c>
      <c r="G496" s="111">
        <v>0.939364</v>
      </c>
      <c r="H496" s="111">
        <v>0.871306</v>
      </c>
      <c r="I496" s="111">
        <v>0.956467</v>
      </c>
      <c r="J496" s="111">
        <v>0.928998</v>
      </c>
      <c r="K496" s="111">
        <v>0.955269</v>
      </c>
    </row>
    <row r="497">
      <c r="A497" s="111">
        <v>495.0</v>
      </c>
      <c r="B497" s="111">
        <v>0.938584</v>
      </c>
      <c r="C497" s="111">
        <v>0.917953</v>
      </c>
      <c r="D497" s="111">
        <v>0.96092</v>
      </c>
      <c r="E497" s="111">
        <v>0.924765</v>
      </c>
      <c r="F497" s="111">
        <v>0.970062</v>
      </c>
      <c r="G497" s="111">
        <v>0.939418</v>
      </c>
      <c r="H497" s="111">
        <v>0.871346</v>
      </c>
      <c r="I497" s="111">
        <v>0.956469</v>
      </c>
      <c r="J497" s="111">
        <v>0.929017</v>
      </c>
      <c r="K497" s="111">
        <v>0.9553</v>
      </c>
    </row>
    <row r="498">
      <c r="A498" s="111">
        <v>496.0</v>
      </c>
      <c r="B498" s="111">
        <v>0.938597</v>
      </c>
      <c r="C498" s="111">
        <v>0.918007</v>
      </c>
      <c r="D498" s="111">
        <v>0.960923</v>
      </c>
      <c r="E498" s="111">
        <v>0.924797</v>
      </c>
      <c r="F498" s="111">
        <v>0.970081</v>
      </c>
      <c r="G498" s="111">
        <v>0.939476</v>
      </c>
      <c r="H498" s="111">
        <v>0.871384</v>
      </c>
      <c r="I498" s="111">
        <v>0.956471</v>
      </c>
      <c r="J498" s="111">
        <v>0.929035</v>
      </c>
      <c r="K498" s="111">
        <v>0.955333</v>
      </c>
    </row>
    <row r="499">
      <c r="A499" s="111">
        <v>497.0</v>
      </c>
      <c r="B499" s="111">
        <v>0.938617</v>
      </c>
      <c r="C499" s="111">
        <v>0.918069</v>
      </c>
      <c r="D499" s="111">
        <v>0.960933</v>
      </c>
      <c r="E499" s="111">
        <v>0.92483</v>
      </c>
      <c r="F499" s="111">
        <v>0.970131</v>
      </c>
      <c r="G499" s="111">
        <v>0.939521</v>
      </c>
      <c r="H499" s="111">
        <v>0.871431</v>
      </c>
      <c r="I499" s="111">
        <v>0.956486</v>
      </c>
      <c r="J499" s="111">
        <v>0.929077</v>
      </c>
      <c r="K499" s="111">
        <v>0.955412</v>
      </c>
    </row>
    <row r="500">
      <c r="A500" s="111">
        <v>498.0</v>
      </c>
      <c r="B500" s="111">
        <v>0.938633</v>
      </c>
      <c r="C500" s="111">
        <v>0.91812</v>
      </c>
      <c r="D500" s="111">
        <v>0.960937</v>
      </c>
      <c r="E500" s="111">
        <v>0.924865</v>
      </c>
      <c r="F500" s="111">
        <v>0.970155</v>
      </c>
      <c r="G500" s="111">
        <v>0.939574</v>
      </c>
      <c r="H500" s="111">
        <v>0.871467</v>
      </c>
      <c r="I500" s="111">
        <v>0.956491</v>
      </c>
      <c r="J500" s="111">
        <v>0.929095</v>
      </c>
      <c r="K500" s="111">
        <v>0.955443</v>
      </c>
    </row>
    <row r="501">
      <c r="A501" s="111">
        <v>499.0</v>
      </c>
      <c r="B501" s="111">
        <v>0.938646</v>
      </c>
      <c r="C501" s="111">
        <v>0.918168</v>
      </c>
      <c r="D501" s="111">
        <v>0.96094</v>
      </c>
      <c r="E501" s="111">
        <v>0.924899</v>
      </c>
      <c r="F501" s="111">
        <v>0.97017</v>
      </c>
      <c r="G501" s="111">
        <v>0.939628</v>
      </c>
      <c r="H501" s="111">
        <v>0.871509</v>
      </c>
      <c r="I501" s="111">
        <v>0.956494</v>
      </c>
      <c r="J501" s="111">
        <v>0.929113</v>
      </c>
      <c r="K501" s="111">
        <v>0.955476</v>
      </c>
    </row>
    <row r="502">
      <c r="A502" s="111">
        <v>500.0</v>
      </c>
      <c r="B502" s="111">
        <v>0.938658</v>
      </c>
      <c r="C502" s="111">
        <v>0.918217</v>
      </c>
      <c r="D502" s="111">
        <v>0.960942</v>
      </c>
      <c r="E502" s="111">
        <v>0.924929</v>
      </c>
      <c r="F502" s="111">
        <v>0.970182</v>
      </c>
      <c r="G502" s="111">
        <v>0.939683</v>
      </c>
      <c r="H502" s="111">
        <v>0.871548</v>
      </c>
      <c r="I502" s="111">
        <v>0.956497</v>
      </c>
      <c r="J502" s="111">
        <v>0.92913</v>
      </c>
      <c r="K502" s="111">
        <v>0.955504</v>
      </c>
    </row>
    <row r="503">
      <c r="A503" s="111">
        <v>501.0</v>
      </c>
      <c r="B503" s="111">
        <v>0.93867</v>
      </c>
      <c r="C503" s="111">
        <v>0.918258</v>
      </c>
      <c r="D503" s="111">
        <v>0.960944</v>
      </c>
      <c r="E503" s="111">
        <v>0.924958</v>
      </c>
      <c r="F503" s="111">
        <v>0.970192</v>
      </c>
      <c r="G503" s="111">
        <v>0.939726</v>
      </c>
      <c r="H503" s="111">
        <v>0.871584</v>
      </c>
      <c r="I503" s="111">
        <v>0.956499</v>
      </c>
      <c r="J503" s="111">
        <v>0.929147</v>
      </c>
      <c r="K503" s="111">
        <v>0.955537</v>
      </c>
    </row>
    <row r="504">
      <c r="A504" s="111">
        <v>502.0</v>
      </c>
      <c r="B504" s="111">
        <v>0.938683</v>
      </c>
      <c r="C504" s="111">
        <v>0.918314</v>
      </c>
      <c r="D504" s="111">
        <v>0.960946</v>
      </c>
      <c r="E504" s="111">
        <v>0.924994</v>
      </c>
      <c r="F504" s="111">
        <v>0.970202</v>
      </c>
      <c r="G504" s="111">
        <v>0.939776</v>
      </c>
      <c r="H504" s="111">
        <v>0.871622</v>
      </c>
      <c r="I504" s="111">
        <v>0.956502</v>
      </c>
      <c r="J504" s="111">
        <v>0.929165</v>
      </c>
      <c r="K504" s="111">
        <v>0.955567</v>
      </c>
    </row>
    <row r="505">
      <c r="A505" s="111">
        <v>503.0</v>
      </c>
      <c r="B505" s="111">
        <v>0.938697</v>
      </c>
      <c r="C505" s="111">
        <v>0.91836</v>
      </c>
      <c r="D505" s="111">
        <v>0.960948</v>
      </c>
      <c r="E505" s="111">
        <v>0.925023</v>
      </c>
      <c r="F505" s="111">
        <v>0.970214</v>
      </c>
      <c r="G505" s="111">
        <v>0.939827</v>
      </c>
      <c r="H505" s="111">
        <v>0.871661</v>
      </c>
      <c r="I505" s="111">
        <v>0.956504</v>
      </c>
      <c r="J505" s="111">
        <v>0.929181</v>
      </c>
      <c r="K505" s="111">
        <v>0.955593</v>
      </c>
    </row>
    <row r="506">
      <c r="A506" s="111">
        <v>504.0</v>
      </c>
      <c r="B506" s="111">
        <v>0.938707</v>
      </c>
      <c r="C506" s="111">
        <v>0.91841</v>
      </c>
      <c r="D506" s="111">
        <v>0.96095</v>
      </c>
      <c r="E506" s="111">
        <v>0.925054</v>
      </c>
      <c r="F506" s="111">
        <v>0.970232</v>
      </c>
      <c r="G506" s="111">
        <v>0.939879</v>
      </c>
      <c r="H506" s="111">
        <v>0.871702</v>
      </c>
      <c r="I506" s="111">
        <v>0.956507</v>
      </c>
      <c r="J506" s="111">
        <v>0.929195</v>
      </c>
      <c r="K506" s="111">
        <v>0.955623</v>
      </c>
    </row>
    <row r="507">
      <c r="A507" s="111">
        <v>505.0</v>
      </c>
      <c r="B507" s="111">
        <v>0.938715</v>
      </c>
      <c r="C507" s="111">
        <v>0.918463</v>
      </c>
      <c r="D507" s="111">
        <v>0.960952</v>
      </c>
      <c r="E507" s="111">
        <v>0.925089</v>
      </c>
      <c r="F507" s="111">
        <v>0.970272</v>
      </c>
      <c r="G507" s="111">
        <v>0.939924</v>
      </c>
      <c r="H507" s="111">
        <v>0.871743</v>
      </c>
      <c r="I507" s="111">
        <v>0.956509</v>
      </c>
      <c r="J507" s="111">
        <v>0.929212</v>
      </c>
      <c r="K507" s="111">
        <v>0.955656</v>
      </c>
    </row>
    <row r="508">
      <c r="A508" s="111">
        <v>506.0</v>
      </c>
      <c r="B508" s="111">
        <v>0.938728</v>
      </c>
      <c r="C508" s="111">
        <v>0.918502</v>
      </c>
      <c r="D508" s="111">
        <v>0.960954</v>
      </c>
      <c r="E508" s="111">
        <v>0.925118</v>
      </c>
      <c r="F508" s="111">
        <v>0.970294</v>
      </c>
      <c r="G508" s="111">
        <v>0.939974</v>
      </c>
      <c r="H508" s="111">
        <v>0.871781</v>
      </c>
      <c r="I508" s="111">
        <v>0.956512</v>
      </c>
      <c r="J508" s="111">
        <v>0.929228</v>
      </c>
      <c r="K508" s="111">
        <v>0.955687</v>
      </c>
    </row>
    <row r="509">
      <c r="A509" s="111">
        <v>507.0</v>
      </c>
      <c r="B509" s="111">
        <v>0.93874</v>
      </c>
      <c r="C509" s="111">
        <v>0.918547</v>
      </c>
      <c r="D509" s="111">
        <v>0.960957</v>
      </c>
      <c r="E509" s="111">
        <v>0.925147</v>
      </c>
      <c r="F509" s="111">
        <v>0.970309</v>
      </c>
      <c r="G509" s="111">
        <v>0.940016</v>
      </c>
      <c r="H509" s="111">
        <v>0.871821</v>
      </c>
      <c r="I509" s="111">
        <v>0.956514</v>
      </c>
      <c r="J509" s="111">
        <v>0.929244</v>
      </c>
      <c r="K509" s="111">
        <v>0.955716</v>
      </c>
    </row>
    <row r="510">
      <c r="A510" s="111">
        <v>508.0</v>
      </c>
      <c r="B510" s="111">
        <v>0.938753</v>
      </c>
      <c r="C510" s="111">
        <v>0.918592</v>
      </c>
      <c r="D510" s="111">
        <v>0.960959</v>
      </c>
      <c r="E510" s="111">
        <v>0.925179</v>
      </c>
      <c r="F510" s="111">
        <v>0.970319</v>
      </c>
      <c r="G510" s="111">
        <v>0.940057</v>
      </c>
      <c r="H510" s="111">
        <v>0.871859</v>
      </c>
      <c r="I510" s="111">
        <v>0.956516</v>
      </c>
      <c r="J510" s="111">
        <v>0.929262</v>
      </c>
      <c r="K510" s="111">
        <v>0.955741</v>
      </c>
    </row>
    <row r="511">
      <c r="A511" s="111">
        <v>509.0</v>
      </c>
      <c r="B511" s="111">
        <v>0.938763</v>
      </c>
      <c r="C511" s="111">
        <v>0.918635</v>
      </c>
      <c r="D511" s="111">
        <v>0.960961</v>
      </c>
      <c r="E511" s="111">
        <v>0.925211</v>
      </c>
      <c r="F511" s="111">
        <v>0.970329</v>
      </c>
      <c r="G511" s="111">
        <v>0.940098</v>
      </c>
      <c r="H511" s="111">
        <v>0.871892</v>
      </c>
      <c r="I511" s="111">
        <v>0.956519</v>
      </c>
      <c r="J511" s="111">
        <v>0.929276</v>
      </c>
      <c r="K511" s="111">
        <v>0.955771</v>
      </c>
    </row>
    <row r="512">
      <c r="A512" s="111">
        <v>510.0</v>
      </c>
      <c r="B512" s="111">
        <v>0.938775</v>
      </c>
      <c r="C512" s="111">
        <v>0.918678</v>
      </c>
      <c r="D512" s="111">
        <v>0.960963</v>
      </c>
      <c r="E512" s="111">
        <v>0.925247</v>
      </c>
      <c r="F512" s="111">
        <v>0.970338</v>
      </c>
      <c r="G512" s="111">
        <v>0.940153</v>
      </c>
      <c r="H512" s="111">
        <v>0.871927</v>
      </c>
      <c r="I512" s="111">
        <v>0.956521</v>
      </c>
      <c r="J512" s="111">
        <v>0.929291</v>
      </c>
      <c r="K512" s="111">
        <v>0.955798</v>
      </c>
    </row>
    <row r="513">
      <c r="A513" s="111">
        <v>511.0</v>
      </c>
      <c r="B513" s="111">
        <v>0.938785</v>
      </c>
      <c r="C513" s="111">
        <v>0.918717</v>
      </c>
      <c r="D513" s="111">
        <v>0.960965</v>
      </c>
      <c r="E513" s="111">
        <v>0.92528</v>
      </c>
      <c r="F513" s="111">
        <v>0.970349</v>
      </c>
      <c r="G513" s="111">
        <v>0.940205</v>
      </c>
      <c r="H513" s="111">
        <v>0.871966</v>
      </c>
      <c r="I513" s="111">
        <v>0.956523</v>
      </c>
      <c r="J513" s="111">
        <v>0.929305</v>
      </c>
      <c r="K513" s="111">
        <v>0.955824</v>
      </c>
    </row>
    <row r="514">
      <c r="A514" s="111">
        <v>512.0</v>
      </c>
      <c r="B514" s="111">
        <v>0.938796</v>
      </c>
      <c r="C514" s="111">
        <v>0.918766</v>
      </c>
      <c r="D514" s="111">
        <v>0.960967</v>
      </c>
      <c r="E514" s="111">
        <v>0.92531</v>
      </c>
      <c r="F514" s="111">
        <v>0.970367</v>
      </c>
      <c r="G514" s="111">
        <v>0.94025</v>
      </c>
      <c r="H514" s="111">
        <v>0.872</v>
      </c>
      <c r="I514" s="111">
        <v>0.956525</v>
      </c>
      <c r="J514" s="111">
        <v>0.929323</v>
      </c>
      <c r="K514" s="111">
        <v>0.955851</v>
      </c>
    </row>
    <row r="515">
      <c r="A515" s="111">
        <v>513.0</v>
      </c>
      <c r="B515" s="111">
        <v>0.938817</v>
      </c>
      <c r="C515" s="111">
        <v>0.91882</v>
      </c>
      <c r="D515" s="111">
        <v>0.960975</v>
      </c>
      <c r="E515" s="111">
        <v>0.925347</v>
      </c>
      <c r="F515" s="111">
        <v>0.970412</v>
      </c>
      <c r="G515" s="111">
        <v>0.940292</v>
      </c>
      <c r="H515" s="111">
        <v>0.872043</v>
      </c>
      <c r="I515" s="111">
        <v>0.956534</v>
      </c>
      <c r="J515" s="111">
        <v>0.929361</v>
      </c>
      <c r="K515" s="111">
        <v>0.955928</v>
      </c>
    </row>
    <row r="516">
      <c r="A516" s="111">
        <v>514.0</v>
      </c>
      <c r="B516" s="111">
        <v>0.938828</v>
      </c>
      <c r="C516" s="111">
        <v>0.918872</v>
      </c>
      <c r="D516" s="111">
        <v>0.960979</v>
      </c>
      <c r="E516" s="111">
        <v>0.925384</v>
      </c>
      <c r="F516" s="111">
        <v>0.970435</v>
      </c>
      <c r="G516" s="111">
        <v>0.940332</v>
      </c>
      <c r="H516" s="111">
        <v>0.872088</v>
      </c>
      <c r="I516" s="111">
        <v>0.956538</v>
      </c>
      <c r="J516" s="111">
        <v>0.929379</v>
      </c>
      <c r="K516" s="111">
        <v>0.955953</v>
      </c>
    </row>
    <row r="517">
      <c r="A517" s="111">
        <v>515.0</v>
      </c>
      <c r="B517" s="111">
        <v>0.93884</v>
      </c>
      <c r="C517" s="111">
        <v>0.918919</v>
      </c>
      <c r="D517" s="111">
        <v>0.960981</v>
      </c>
      <c r="E517" s="111">
        <v>0.925414</v>
      </c>
      <c r="F517" s="111">
        <v>0.970449</v>
      </c>
      <c r="G517" s="111">
        <v>0.940376</v>
      </c>
      <c r="H517" s="111">
        <v>0.872124</v>
      </c>
      <c r="I517" s="111">
        <v>0.956541</v>
      </c>
      <c r="J517" s="111">
        <v>0.929396</v>
      </c>
      <c r="K517" s="111">
        <v>0.955978</v>
      </c>
    </row>
    <row r="518">
      <c r="A518" s="111">
        <v>516.0</v>
      </c>
      <c r="B518" s="111">
        <v>0.938852</v>
      </c>
      <c r="C518" s="111">
        <v>0.918967</v>
      </c>
      <c r="D518" s="111">
        <v>0.960983</v>
      </c>
      <c r="E518" s="111">
        <v>0.925449</v>
      </c>
      <c r="F518" s="111">
        <v>0.970459</v>
      </c>
      <c r="G518" s="111">
        <v>0.940419</v>
      </c>
      <c r="H518" s="111">
        <v>0.872163</v>
      </c>
      <c r="I518" s="111">
        <v>0.956543</v>
      </c>
      <c r="J518" s="111">
        <v>0.929412</v>
      </c>
      <c r="K518" s="111">
        <v>0.956005</v>
      </c>
    </row>
    <row r="519">
      <c r="A519" s="111">
        <v>517.0</v>
      </c>
      <c r="B519" s="111">
        <v>0.938863</v>
      </c>
      <c r="C519" s="111">
        <v>0.919016</v>
      </c>
      <c r="D519" s="111">
        <v>0.960985</v>
      </c>
      <c r="E519" s="111">
        <v>0.925483</v>
      </c>
      <c r="F519" s="111">
        <v>0.97047</v>
      </c>
      <c r="G519" s="111">
        <v>0.940461</v>
      </c>
      <c r="H519" s="111">
        <v>0.872199</v>
      </c>
      <c r="I519" s="111">
        <v>0.956546</v>
      </c>
      <c r="J519" s="111">
        <v>0.929427</v>
      </c>
      <c r="K519" s="111">
        <v>0.956033</v>
      </c>
    </row>
    <row r="520">
      <c r="A520" s="111">
        <v>518.0</v>
      </c>
      <c r="B520" s="111">
        <v>0.938873</v>
      </c>
      <c r="C520" s="111">
        <v>0.919068</v>
      </c>
      <c r="D520" s="111">
        <v>0.960987</v>
      </c>
      <c r="E520" s="111">
        <v>0.925517</v>
      </c>
      <c r="F520" s="111">
        <v>0.970479</v>
      </c>
      <c r="G520" s="111">
        <v>0.940499</v>
      </c>
      <c r="H520" s="111">
        <v>0.872239</v>
      </c>
      <c r="I520" s="111">
        <v>0.956548</v>
      </c>
      <c r="J520" s="111">
        <v>0.929445</v>
      </c>
      <c r="K520" s="111">
        <v>0.956058</v>
      </c>
    </row>
    <row r="521">
      <c r="A521" s="111">
        <v>519.0</v>
      </c>
      <c r="B521" s="111">
        <v>0.938886</v>
      </c>
      <c r="C521" s="111">
        <v>0.919116</v>
      </c>
      <c r="D521" s="111">
        <v>0.960989</v>
      </c>
      <c r="E521" s="111">
        <v>0.925549</v>
      </c>
      <c r="F521" s="111">
        <v>0.97049</v>
      </c>
      <c r="G521" s="111">
        <v>0.940536</v>
      </c>
      <c r="H521" s="111">
        <v>0.872275</v>
      </c>
      <c r="I521" s="111">
        <v>0.956551</v>
      </c>
      <c r="J521" s="111">
        <v>0.929458</v>
      </c>
      <c r="K521" s="111">
        <v>0.956083</v>
      </c>
    </row>
    <row r="522">
      <c r="A522" s="111">
        <v>520.0</v>
      </c>
      <c r="B522" s="111">
        <v>0.938897</v>
      </c>
      <c r="C522" s="111">
        <v>0.919172</v>
      </c>
      <c r="D522" s="111">
        <v>0.960992</v>
      </c>
      <c r="E522" s="111">
        <v>0.925581</v>
      </c>
      <c r="F522" s="111">
        <v>0.970507</v>
      </c>
      <c r="G522" s="111">
        <v>0.940581</v>
      </c>
      <c r="H522" s="111">
        <v>0.872307</v>
      </c>
      <c r="I522" s="111">
        <v>0.956553</v>
      </c>
      <c r="J522" s="111">
        <v>0.929473</v>
      </c>
      <c r="K522" s="111">
        <v>0.956107</v>
      </c>
    </row>
    <row r="523">
      <c r="A523" s="111">
        <v>521.0</v>
      </c>
      <c r="B523" s="111">
        <v>0.938907</v>
      </c>
      <c r="C523" s="111">
        <v>0.919216</v>
      </c>
      <c r="D523" s="111">
        <v>0.960994</v>
      </c>
      <c r="E523" s="111">
        <v>0.925622</v>
      </c>
      <c r="F523" s="111">
        <v>0.970545</v>
      </c>
      <c r="G523" s="111">
        <v>0.940619</v>
      </c>
      <c r="H523" s="111">
        <v>0.872345</v>
      </c>
      <c r="I523" s="111">
        <v>0.956555</v>
      </c>
      <c r="J523" s="111">
        <v>0.929487</v>
      </c>
      <c r="K523" s="111">
        <v>0.956135</v>
      </c>
    </row>
    <row r="524">
      <c r="A524" s="111">
        <v>522.0</v>
      </c>
      <c r="B524" s="111">
        <v>0.938919</v>
      </c>
      <c r="C524" s="111">
        <v>0.919266</v>
      </c>
      <c r="D524" s="111">
        <v>0.960996</v>
      </c>
      <c r="E524" s="111">
        <v>0.925661</v>
      </c>
      <c r="F524" s="111">
        <v>0.970566</v>
      </c>
      <c r="G524" s="111">
        <v>0.940662</v>
      </c>
      <c r="H524" s="111">
        <v>0.872381</v>
      </c>
      <c r="I524" s="111">
        <v>0.956557</v>
      </c>
      <c r="J524" s="111">
        <v>0.929502</v>
      </c>
      <c r="K524" s="111">
        <v>0.956158</v>
      </c>
    </row>
    <row r="525">
      <c r="A525" s="111">
        <v>523.0</v>
      </c>
      <c r="B525" s="111">
        <v>0.938928</v>
      </c>
      <c r="C525" s="111">
        <v>0.919315</v>
      </c>
      <c r="D525" s="111">
        <v>0.960998</v>
      </c>
      <c r="E525" s="111">
        <v>0.925694</v>
      </c>
      <c r="F525" s="111">
        <v>0.970579</v>
      </c>
      <c r="G525" s="111">
        <v>0.940704</v>
      </c>
      <c r="H525" s="111">
        <v>0.872417</v>
      </c>
      <c r="I525" s="111">
        <v>0.956559</v>
      </c>
      <c r="J525" s="111">
        <v>0.929517</v>
      </c>
      <c r="K525" s="111">
        <v>0.956183</v>
      </c>
    </row>
    <row r="526">
      <c r="A526" s="111">
        <v>524.0</v>
      </c>
      <c r="B526" s="111">
        <v>0.938939</v>
      </c>
      <c r="C526" s="111">
        <v>0.919363</v>
      </c>
      <c r="D526" s="111">
        <v>0.961</v>
      </c>
      <c r="E526" s="111">
        <v>0.925729</v>
      </c>
      <c r="F526" s="111">
        <v>0.970589</v>
      </c>
      <c r="G526" s="111">
        <v>0.940745</v>
      </c>
      <c r="H526" s="111">
        <v>0.872452</v>
      </c>
      <c r="I526" s="111">
        <v>0.956562</v>
      </c>
      <c r="J526" s="111">
        <v>0.929533</v>
      </c>
      <c r="K526" s="111">
        <v>0.956207</v>
      </c>
    </row>
    <row r="527">
      <c r="A527" s="111">
        <v>525.0</v>
      </c>
      <c r="B527" s="111">
        <v>0.93895</v>
      </c>
      <c r="C527" s="111">
        <v>0.919411</v>
      </c>
      <c r="D527" s="111">
        <v>0.961002</v>
      </c>
      <c r="E527" s="111">
        <v>0.925765</v>
      </c>
      <c r="F527" s="111">
        <v>0.970598</v>
      </c>
      <c r="G527" s="111">
        <v>0.940781</v>
      </c>
      <c r="H527" s="111">
        <v>0.872488</v>
      </c>
      <c r="I527" s="111">
        <v>0.956564</v>
      </c>
      <c r="J527" s="111">
        <v>0.929548</v>
      </c>
      <c r="K527" s="111">
        <v>0.95623</v>
      </c>
    </row>
    <row r="528">
      <c r="A528" s="111">
        <v>526.0</v>
      </c>
      <c r="B528" s="111">
        <v>0.938962</v>
      </c>
      <c r="C528" s="111">
        <v>0.91946</v>
      </c>
      <c r="D528" s="111">
        <v>0.961004</v>
      </c>
      <c r="E528" s="111">
        <v>0.925801</v>
      </c>
      <c r="F528" s="111">
        <v>0.970607</v>
      </c>
      <c r="G528" s="111">
        <v>0.940822</v>
      </c>
      <c r="H528" s="111">
        <v>0.872525</v>
      </c>
      <c r="I528" s="111">
        <v>0.956566</v>
      </c>
      <c r="J528" s="111">
        <v>0.929563</v>
      </c>
      <c r="K528" s="111">
        <v>0.956252</v>
      </c>
    </row>
    <row r="529">
      <c r="A529" s="111">
        <v>527.0</v>
      </c>
      <c r="B529" s="111">
        <v>0.938972</v>
      </c>
      <c r="C529" s="111">
        <v>0.919499</v>
      </c>
      <c r="D529" s="111">
        <v>0.961006</v>
      </c>
      <c r="E529" s="111">
        <v>0.92584</v>
      </c>
      <c r="F529" s="111">
        <v>0.970617</v>
      </c>
      <c r="G529" s="111">
        <v>0.940866</v>
      </c>
      <c r="H529" s="111">
        <v>0.87256</v>
      </c>
      <c r="I529" s="111">
        <v>0.956568</v>
      </c>
      <c r="J529" s="111">
        <v>0.929577</v>
      </c>
      <c r="K529" s="111">
        <v>0.956278</v>
      </c>
    </row>
    <row r="530">
      <c r="A530" s="111">
        <v>528.0</v>
      </c>
      <c r="B530" s="111">
        <v>0.938982</v>
      </c>
      <c r="C530" s="111">
        <v>0.919551</v>
      </c>
      <c r="D530" s="111">
        <v>0.961008</v>
      </c>
      <c r="E530" s="111">
        <v>0.925875</v>
      </c>
      <c r="F530" s="111">
        <v>0.970634</v>
      </c>
      <c r="G530" s="111">
        <v>0.940911</v>
      </c>
      <c r="H530" s="111">
        <v>0.872597</v>
      </c>
      <c r="I530" s="111">
        <v>0.95657</v>
      </c>
      <c r="J530" s="111">
        <v>0.929594</v>
      </c>
      <c r="K530" s="111">
        <v>0.956299</v>
      </c>
    </row>
    <row r="531">
      <c r="A531" s="111">
        <v>529.0</v>
      </c>
      <c r="B531" s="111">
        <v>0.939004</v>
      </c>
      <c r="C531" s="111">
        <v>0.919589</v>
      </c>
      <c r="D531" s="111">
        <v>0.961015</v>
      </c>
      <c r="E531" s="111">
        <v>0.92591</v>
      </c>
      <c r="F531" s="111">
        <v>0.970677</v>
      </c>
      <c r="G531" s="111">
        <v>0.940946</v>
      </c>
      <c r="H531" s="111">
        <v>0.872634</v>
      </c>
      <c r="I531" s="111">
        <v>0.956575</v>
      </c>
      <c r="J531" s="111">
        <v>0.929629</v>
      </c>
      <c r="K531" s="111">
        <v>0.956365</v>
      </c>
    </row>
    <row r="532">
      <c r="A532" s="111">
        <v>530.0</v>
      </c>
      <c r="B532" s="111">
        <v>0.939014</v>
      </c>
      <c r="C532" s="111">
        <v>0.91963</v>
      </c>
      <c r="D532" s="111">
        <v>0.961018</v>
      </c>
      <c r="E532" s="111">
        <v>0.925945</v>
      </c>
      <c r="F532" s="111">
        <v>0.970698</v>
      </c>
      <c r="G532" s="111">
        <v>0.940979</v>
      </c>
      <c r="H532" s="111">
        <v>0.872666</v>
      </c>
      <c r="I532" s="111">
        <v>0.956578</v>
      </c>
      <c r="J532" s="111">
        <v>0.929644</v>
      </c>
      <c r="K532" s="111">
        <v>0.956389</v>
      </c>
    </row>
    <row r="533">
      <c r="A533" s="111">
        <v>531.0</v>
      </c>
      <c r="B533" s="111">
        <v>0.939026</v>
      </c>
      <c r="C533" s="111">
        <v>0.919673</v>
      </c>
      <c r="D533" s="111">
        <v>0.96102</v>
      </c>
      <c r="E533" s="111">
        <v>0.925988</v>
      </c>
      <c r="F533" s="111">
        <v>0.970712</v>
      </c>
      <c r="G533" s="111">
        <v>0.941018</v>
      </c>
      <c r="H533" s="111">
        <v>0.8727</v>
      </c>
      <c r="I533" s="111">
        <v>0.95658</v>
      </c>
      <c r="J533" s="111">
        <v>0.929658</v>
      </c>
      <c r="K533" s="111">
        <v>0.956413</v>
      </c>
    </row>
    <row r="534">
      <c r="A534" s="111">
        <v>532.0</v>
      </c>
      <c r="B534" s="111">
        <v>0.939035</v>
      </c>
      <c r="C534" s="111">
        <v>0.919715</v>
      </c>
      <c r="D534" s="111">
        <v>0.961022</v>
      </c>
      <c r="E534" s="111">
        <v>0.92603</v>
      </c>
      <c r="F534" s="111">
        <v>0.970722</v>
      </c>
      <c r="G534" s="111">
        <v>0.941055</v>
      </c>
      <c r="H534" s="111">
        <v>0.872733</v>
      </c>
      <c r="I534" s="111">
        <v>0.956583</v>
      </c>
      <c r="J534" s="111">
        <v>0.929673</v>
      </c>
      <c r="K534" s="111">
        <v>0.956438</v>
      </c>
    </row>
    <row r="535">
      <c r="A535" s="111">
        <v>533.0</v>
      </c>
      <c r="B535" s="111">
        <v>0.939044</v>
      </c>
      <c r="C535" s="111">
        <v>0.919763</v>
      </c>
      <c r="D535" s="111">
        <v>0.961024</v>
      </c>
      <c r="E535" s="111">
        <v>0.926072</v>
      </c>
      <c r="F535" s="111">
        <v>0.970731</v>
      </c>
      <c r="G535" s="111">
        <v>0.94109</v>
      </c>
      <c r="H535" s="111">
        <v>0.872768</v>
      </c>
      <c r="I535" s="111">
        <v>0.956585</v>
      </c>
      <c r="J535" s="111">
        <v>0.929687</v>
      </c>
      <c r="K535" s="111">
        <v>0.956459</v>
      </c>
    </row>
    <row r="536">
      <c r="A536" s="111">
        <v>534.0</v>
      </c>
      <c r="B536" s="111">
        <v>0.939054</v>
      </c>
      <c r="C536" s="111">
        <v>0.919804</v>
      </c>
      <c r="D536" s="111">
        <v>0.961026</v>
      </c>
      <c r="E536" s="111">
        <v>0.926113</v>
      </c>
      <c r="F536" s="111">
        <v>0.97074</v>
      </c>
      <c r="G536" s="111">
        <v>0.941125</v>
      </c>
      <c r="H536" s="111">
        <v>0.872799</v>
      </c>
      <c r="I536" s="111">
        <v>0.956587</v>
      </c>
      <c r="J536" s="111">
        <v>0.929701</v>
      </c>
      <c r="K536" s="111">
        <v>0.956482</v>
      </c>
    </row>
    <row r="537">
      <c r="A537" s="111">
        <v>535.0</v>
      </c>
      <c r="B537" s="111">
        <v>0.939064</v>
      </c>
      <c r="C537" s="111">
        <v>0.919848</v>
      </c>
      <c r="D537" s="111">
        <v>0.961028</v>
      </c>
      <c r="E537" s="111">
        <v>0.926155</v>
      </c>
      <c r="F537" s="111">
        <v>0.97075</v>
      </c>
      <c r="G537" s="111">
        <v>0.941161</v>
      </c>
      <c r="H537" s="111">
        <v>0.872833</v>
      </c>
      <c r="I537" s="111">
        <v>0.956589</v>
      </c>
      <c r="J537" s="111">
        <v>0.929717</v>
      </c>
      <c r="K537" s="111">
        <v>0.956505</v>
      </c>
    </row>
    <row r="538">
      <c r="A538" s="111">
        <v>536.0</v>
      </c>
      <c r="B538" s="111">
        <v>0.939073</v>
      </c>
      <c r="C538" s="111">
        <v>0.91989</v>
      </c>
      <c r="D538" s="111">
        <v>0.96103</v>
      </c>
      <c r="E538" s="111">
        <v>0.926193</v>
      </c>
      <c r="F538" s="111">
        <v>0.970766</v>
      </c>
      <c r="G538" s="111">
        <v>0.941195</v>
      </c>
      <c r="H538" s="111">
        <v>0.872865</v>
      </c>
      <c r="I538" s="111">
        <v>0.956591</v>
      </c>
      <c r="J538" s="111">
        <v>0.929732</v>
      </c>
      <c r="K538" s="111">
        <v>0.956528</v>
      </c>
    </row>
    <row r="539">
      <c r="A539" s="111">
        <v>537.0</v>
      </c>
      <c r="B539" s="111">
        <v>0.939081</v>
      </c>
      <c r="C539" s="111">
        <v>0.919932</v>
      </c>
      <c r="D539" s="111">
        <v>0.961032</v>
      </c>
      <c r="E539" s="111">
        <v>0.92623</v>
      </c>
      <c r="F539" s="111">
        <v>0.970802</v>
      </c>
      <c r="G539" s="111">
        <v>0.941227</v>
      </c>
      <c r="H539" s="111">
        <v>0.8729</v>
      </c>
      <c r="I539" s="111">
        <v>0.956593</v>
      </c>
      <c r="J539" s="111">
        <v>0.929746</v>
      </c>
      <c r="K539" s="111">
        <v>0.956549</v>
      </c>
    </row>
    <row r="540">
      <c r="A540" s="111">
        <v>538.0</v>
      </c>
      <c r="B540" s="111">
        <v>0.939092</v>
      </c>
      <c r="C540" s="111">
        <v>0.919971</v>
      </c>
      <c r="D540" s="111">
        <v>0.961034</v>
      </c>
      <c r="E540" s="111">
        <v>0.926265</v>
      </c>
      <c r="F540" s="111">
        <v>0.970821</v>
      </c>
      <c r="G540" s="111">
        <v>0.941261</v>
      </c>
      <c r="H540" s="111">
        <v>0.872933</v>
      </c>
      <c r="I540" s="111">
        <v>0.956595</v>
      </c>
      <c r="J540" s="111">
        <v>0.92976</v>
      </c>
      <c r="K540" s="111">
        <v>0.956571</v>
      </c>
    </row>
    <row r="541">
      <c r="A541" s="111">
        <v>539.0</v>
      </c>
      <c r="B541" s="111">
        <v>0.939101</v>
      </c>
      <c r="C541" s="111">
        <v>0.92001</v>
      </c>
      <c r="D541" s="111">
        <v>0.961036</v>
      </c>
      <c r="E541" s="111">
        <v>0.926302</v>
      </c>
      <c r="F541" s="111">
        <v>0.970834</v>
      </c>
      <c r="G541" s="111">
        <v>0.941289</v>
      </c>
      <c r="H541" s="111">
        <v>0.872969</v>
      </c>
      <c r="I541" s="111">
        <v>0.956598</v>
      </c>
      <c r="J541" s="111">
        <v>0.929776</v>
      </c>
      <c r="K541" s="111">
        <v>0.956591</v>
      </c>
    </row>
    <row r="542">
      <c r="A542" s="111">
        <v>540.0</v>
      </c>
      <c r="B542" s="111">
        <v>0.939111</v>
      </c>
      <c r="C542" s="111">
        <v>0.920055</v>
      </c>
      <c r="D542" s="111">
        <v>0.961038</v>
      </c>
      <c r="E542" s="111">
        <v>0.926341</v>
      </c>
      <c r="F542" s="111">
        <v>0.970843</v>
      </c>
      <c r="G542" s="111">
        <v>0.941322</v>
      </c>
      <c r="H542" s="111">
        <v>0.873</v>
      </c>
      <c r="I542" s="111">
        <v>0.9566</v>
      </c>
      <c r="J542" s="111">
        <v>0.929789</v>
      </c>
      <c r="K542" s="111">
        <v>0.956613</v>
      </c>
    </row>
    <row r="543">
      <c r="A543" s="111">
        <v>541.0</v>
      </c>
      <c r="B543" s="111">
        <v>0.939122</v>
      </c>
      <c r="C543" s="111">
        <v>0.920101</v>
      </c>
      <c r="D543" s="111">
        <v>0.96104</v>
      </c>
      <c r="E543" s="111">
        <v>0.926383</v>
      </c>
      <c r="F543" s="111">
        <v>0.970852</v>
      </c>
      <c r="G543" s="111">
        <v>0.941356</v>
      </c>
      <c r="H543" s="111">
        <v>0.873031</v>
      </c>
      <c r="I543" s="111">
        <v>0.956602</v>
      </c>
      <c r="J543" s="111">
        <v>0.929803</v>
      </c>
      <c r="K543" s="111">
        <v>0.956631</v>
      </c>
    </row>
    <row r="544">
      <c r="A544" s="111">
        <v>542.0</v>
      </c>
      <c r="B544" s="111">
        <v>0.939133</v>
      </c>
      <c r="C544" s="111">
        <v>0.920144</v>
      </c>
      <c r="D544" s="111">
        <v>0.961042</v>
      </c>
      <c r="E544" s="111">
        <v>0.926423</v>
      </c>
      <c r="F544" s="111">
        <v>0.97086</v>
      </c>
      <c r="G544" s="111">
        <v>0.941394</v>
      </c>
      <c r="H544" s="111">
        <v>0.873064</v>
      </c>
      <c r="I544" s="111">
        <v>0.956604</v>
      </c>
      <c r="J544" s="111">
        <v>0.929818</v>
      </c>
      <c r="K544" s="111">
        <v>0.95665</v>
      </c>
    </row>
    <row r="545">
      <c r="A545" s="111">
        <v>543.0</v>
      </c>
      <c r="B545" s="111">
        <v>0.939143</v>
      </c>
      <c r="C545" s="111">
        <v>0.920193</v>
      </c>
      <c r="D545" s="111">
        <v>0.961044</v>
      </c>
      <c r="E545" s="111">
        <v>0.926466</v>
      </c>
      <c r="F545" s="111">
        <v>0.97087</v>
      </c>
      <c r="G545" s="111">
        <v>0.941425</v>
      </c>
      <c r="H545" s="111">
        <v>0.873099</v>
      </c>
      <c r="I545" s="111">
        <v>0.956606</v>
      </c>
      <c r="J545" s="111">
        <v>0.929833</v>
      </c>
      <c r="K545" s="111">
        <v>0.956671</v>
      </c>
    </row>
    <row r="546">
      <c r="A546" s="111">
        <v>544.0</v>
      </c>
      <c r="B546" s="111">
        <v>0.939153</v>
      </c>
      <c r="C546" s="111">
        <v>0.92023</v>
      </c>
      <c r="D546" s="111">
        <v>0.961046</v>
      </c>
      <c r="E546" s="111">
        <v>0.926505</v>
      </c>
      <c r="F546" s="111">
        <v>0.970886</v>
      </c>
      <c r="G546" s="111">
        <v>0.941458</v>
      </c>
      <c r="H546" s="111">
        <v>0.873133</v>
      </c>
      <c r="I546" s="111">
        <v>0.956608</v>
      </c>
      <c r="J546" s="111">
        <v>0.929848</v>
      </c>
      <c r="K546" s="111">
        <v>0.956691</v>
      </c>
    </row>
    <row r="547">
      <c r="A547" s="111">
        <v>545.0</v>
      </c>
      <c r="B547" s="111">
        <v>0.939167</v>
      </c>
      <c r="C547" s="111">
        <v>0.920268</v>
      </c>
      <c r="D547" s="111">
        <v>0.961051</v>
      </c>
      <c r="E547" s="111">
        <v>0.926541</v>
      </c>
      <c r="F547" s="111">
        <v>0.970926</v>
      </c>
      <c r="G547" s="111">
        <v>0.941489</v>
      </c>
      <c r="H547" s="111">
        <v>0.873173</v>
      </c>
      <c r="I547" s="111">
        <v>0.956611</v>
      </c>
      <c r="J547" s="111">
        <v>0.929878</v>
      </c>
      <c r="K547" s="111">
        <v>0.956751</v>
      </c>
    </row>
    <row r="548">
      <c r="A548" s="111">
        <v>546.0</v>
      </c>
      <c r="B548" s="111">
        <v>0.939178</v>
      </c>
      <c r="C548" s="111">
        <v>0.920307</v>
      </c>
      <c r="D548" s="111">
        <v>0.961053</v>
      </c>
      <c r="E548" s="111">
        <v>0.926581</v>
      </c>
      <c r="F548" s="111">
        <v>0.970946</v>
      </c>
      <c r="G548" s="111">
        <v>0.941518</v>
      </c>
      <c r="H548" s="111">
        <v>0.873207</v>
      </c>
      <c r="I548" s="111">
        <v>0.956613</v>
      </c>
      <c r="J548" s="111">
        <v>0.929891</v>
      </c>
      <c r="K548" s="111">
        <v>0.95677</v>
      </c>
    </row>
    <row r="549">
      <c r="A549" s="111">
        <v>547.0</v>
      </c>
      <c r="B549" s="111">
        <v>0.939187</v>
      </c>
      <c r="C549" s="111">
        <v>0.920353</v>
      </c>
      <c r="D549" s="111">
        <v>0.961055</v>
      </c>
      <c r="E549" s="111">
        <v>0.92662</v>
      </c>
      <c r="F549" s="111">
        <v>0.970959</v>
      </c>
      <c r="G549" s="111">
        <v>0.941545</v>
      </c>
      <c r="H549" s="111">
        <v>0.873242</v>
      </c>
      <c r="I549" s="111">
        <v>0.956616</v>
      </c>
      <c r="J549" s="111">
        <v>0.929906</v>
      </c>
      <c r="K549" s="111">
        <v>0.956789</v>
      </c>
    </row>
    <row r="550">
      <c r="A550" s="111">
        <v>548.0</v>
      </c>
      <c r="B550" s="111">
        <v>0.939199</v>
      </c>
      <c r="C550" s="111">
        <v>0.920395</v>
      </c>
      <c r="D550" s="111">
        <v>0.961057</v>
      </c>
      <c r="E550" s="111">
        <v>0.926656</v>
      </c>
      <c r="F550" s="111">
        <v>0.970968</v>
      </c>
      <c r="G550" s="111">
        <v>0.941578</v>
      </c>
      <c r="H550" s="111">
        <v>0.873277</v>
      </c>
      <c r="I550" s="111">
        <v>0.956618</v>
      </c>
      <c r="J550" s="111">
        <v>0.929922</v>
      </c>
      <c r="K550" s="111">
        <v>0.95681</v>
      </c>
    </row>
    <row r="551">
      <c r="A551" s="111">
        <v>549.0</v>
      </c>
      <c r="B551" s="111">
        <v>0.93921</v>
      </c>
      <c r="C551" s="111">
        <v>0.920431</v>
      </c>
      <c r="D551" s="111">
        <v>0.961059</v>
      </c>
      <c r="E551" s="111">
        <v>0.926702</v>
      </c>
      <c r="F551" s="111">
        <v>0.970977</v>
      </c>
      <c r="G551" s="111">
        <v>0.941608</v>
      </c>
      <c r="H551" s="111">
        <v>0.87331</v>
      </c>
      <c r="I551" s="111">
        <v>0.95662</v>
      </c>
      <c r="J551" s="111">
        <v>0.929938</v>
      </c>
      <c r="K551" s="111">
        <v>0.956831</v>
      </c>
    </row>
    <row r="552">
      <c r="A552" s="111">
        <v>550.0</v>
      </c>
      <c r="B552" s="111">
        <v>0.93922</v>
      </c>
      <c r="C552" s="111">
        <v>0.920474</v>
      </c>
      <c r="D552" s="111">
        <v>0.961061</v>
      </c>
      <c r="E552" s="111">
        <v>0.926741</v>
      </c>
      <c r="F552" s="111">
        <v>0.970985</v>
      </c>
      <c r="G552" s="111">
        <v>0.94164</v>
      </c>
      <c r="H552" s="111">
        <v>0.873341</v>
      </c>
      <c r="I552" s="111">
        <v>0.956622</v>
      </c>
      <c r="J552" s="111">
        <v>0.929952</v>
      </c>
      <c r="K552" s="111">
        <v>0.956851</v>
      </c>
    </row>
    <row r="553">
      <c r="A553" s="111">
        <v>551.0</v>
      </c>
      <c r="B553" s="111">
        <v>0.93923</v>
      </c>
      <c r="C553" s="111">
        <v>0.920511</v>
      </c>
      <c r="D553" s="111">
        <v>0.961062</v>
      </c>
      <c r="E553" s="111">
        <v>0.926781</v>
      </c>
      <c r="F553" s="111">
        <v>0.970995</v>
      </c>
      <c r="G553" s="111">
        <v>0.941669</v>
      </c>
      <c r="H553" s="111">
        <v>0.873375</v>
      </c>
      <c r="I553" s="111">
        <v>0.956623</v>
      </c>
      <c r="J553" s="111">
        <v>0.929966</v>
      </c>
      <c r="K553" s="111">
        <v>0.956869</v>
      </c>
    </row>
    <row r="554">
      <c r="A554" s="111">
        <v>552.0</v>
      </c>
      <c r="B554" s="111">
        <v>0.939238</v>
      </c>
      <c r="C554" s="111">
        <v>0.920552</v>
      </c>
      <c r="D554" s="111">
        <v>0.961064</v>
      </c>
      <c r="E554" s="111">
        <v>0.926821</v>
      </c>
      <c r="F554" s="111">
        <v>0.97101</v>
      </c>
      <c r="G554" s="111">
        <v>0.941699</v>
      </c>
      <c r="H554" s="111">
        <v>0.873411</v>
      </c>
      <c r="I554" s="111">
        <v>0.956625</v>
      </c>
      <c r="J554" s="111">
        <v>0.92998</v>
      </c>
      <c r="K554" s="111">
        <v>0.956885</v>
      </c>
    </row>
    <row r="555">
      <c r="A555" s="111">
        <v>553.0</v>
      </c>
      <c r="B555" s="111">
        <v>0.939246</v>
      </c>
      <c r="C555" s="111">
        <v>0.920592</v>
      </c>
      <c r="D555" s="111">
        <v>0.961066</v>
      </c>
      <c r="E555" s="111">
        <v>0.926861</v>
      </c>
      <c r="F555" s="111">
        <v>0.971044</v>
      </c>
      <c r="G555" s="111">
        <v>0.941733</v>
      </c>
      <c r="H555" s="111">
        <v>0.873445</v>
      </c>
      <c r="I555" s="111">
        <v>0.956627</v>
      </c>
      <c r="J555" s="111">
        <v>0.929994</v>
      </c>
      <c r="K555" s="111">
        <v>0.956905</v>
      </c>
    </row>
    <row r="556">
      <c r="A556" s="111">
        <v>554.0</v>
      </c>
      <c r="B556" s="111">
        <v>0.939255</v>
      </c>
      <c r="C556" s="111">
        <v>0.920639</v>
      </c>
      <c r="D556" s="111">
        <v>0.961068</v>
      </c>
      <c r="E556" s="111">
        <v>0.926899</v>
      </c>
      <c r="F556" s="111">
        <v>0.971062</v>
      </c>
      <c r="G556" s="111">
        <v>0.941766</v>
      </c>
      <c r="H556" s="111">
        <v>0.873477</v>
      </c>
      <c r="I556" s="111">
        <v>0.956629</v>
      </c>
      <c r="J556" s="111">
        <v>0.930009</v>
      </c>
      <c r="K556" s="111">
        <v>0.956921</v>
      </c>
    </row>
    <row r="557">
      <c r="A557" s="111">
        <v>555.0</v>
      </c>
      <c r="B557" s="111">
        <v>0.939266</v>
      </c>
      <c r="C557" s="111">
        <v>0.920688</v>
      </c>
      <c r="D557" s="111">
        <v>0.961069</v>
      </c>
      <c r="E557" s="111">
        <v>0.926941</v>
      </c>
      <c r="F557" s="111">
        <v>0.971074</v>
      </c>
      <c r="G557" s="111">
        <v>0.941808</v>
      </c>
      <c r="H557" s="111">
        <v>0.873509</v>
      </c>
      <c r="I557" s="111">
        <v>0.956631</v>
      </c>
      <c r="J557" s="111">
        <v>0.930022</v>
      </c>
      <c r="K557" s="111">
        <v>0.956939</v>
      </c>
    </row>
    <row r="558">
      <c r="A558" s="111">
        <v>556.0</v>
      </c>
      <c r="B558" s="111">
        <v>0.939275</v>
      </c>
      <c r="C558" s="111">
        <v>0.920733</v>
      </c>
      <c r="D558" s="111">
        <v>0.961071</v>
      </c>
      <c r="E558" s="111">
        <v>0.926981</v>
      </c>
      <c r="F558" s="111">
        <v>0.971083</v>
      </c>
      <c r="G558" s="111">
        <v>0.941834</v>
      </c>
      <c r="H558" s="111">
        <v>0.873538</v>
      </c>
      <c r="I558" s="111">
        <v>0.956633</v>
      </c>
      <c r="J558" s="111">
        <v>0.930037</v>
      </c>
      <c r="K558" s="111">
        <v>0.956958</v>
      </c>
    </row>
    <row r="559">
      <c r="A559" s="111">
        <v>557.0</v>
      </c>
      <c r="B559" s="111">
        <v>0.939284</v>
      </c>
      <c r="C559" s="111">
        <v>0.920791</v>
      </c>
      <c r="D559" s="111">
        <v>0.961073</v>
      </c>
      <c r="E559" s="111">
        <v>0.927023</v>
      </c>
      <c r="F559" s="111">
        <v>0.971091</v>
      </c>
      <c r="G559" s="111">
        <v>0.941866</v>
      </c>
      <c r="H559" s="111">
        <v>0.873569</v>
      </c>
      <c r="I559" s="111">
        <v>0.956635</v>
      </c>
      <c r="J559" s="111">
        <v>0.930049</v>
      </c>
      <c r="K559" s="111">
        <v>0.956979</v>
      </c>
    </row>
    <row r="560">
      <c r="A560" s="111">
        <v>558.0</v>
      </c>
      <c r="B560" s="111">
        <v>0.939294</v>
      </c>
      <c r="C560" s="111">
        <v>0.920848</v>
      </c>
      <c r="D560" s="111">
        <v>0.961075</v>
      </c>
      <c r="E560" s="111">
        <v>0.927063</v>
      </c>
      <c r="F560" s="111">
        <v>0.971099</v>
      </c>
      <c r="G560" s="111">
        <v>0.941897</v>
      </c>
      <c r="H560" s="111">
        <v>0.873599</v>
      </c>
      <c r="I560" s="111">
        <v>0.956637</v>
      </c>
      <c r="J560" s="111">
        <v>0.930061</v>
      </c>
      <c r="K560" s="111">
        <v>0.956997</v>
      </c>
    </row>
    <row r="561">
      <c r="A561" s="111">
        <v>559.0</v>
      </c>
      <c r="B561" s="111">
        <v>0.939304</v>
      </c>
      <c r="C561" s="111">
        <v>0.920889</v>
      </c>
      <c r="D561" s="111">
        <v>0.961076</v>
      </c>
      <c r="E561" s="111">
        <v>0.927102</v>
      </c>
      <c r="F561" s="111">
        <v>0.971108</v>
      </c>
      <c r="G561" s="111">
        <v>0.941926</v>
      </c>
      <c r="H561" s="111">
        <v>0.87363</v>
      </c>
      <c r="I561" s="111">
        <v>0.956639</v>
      </c>
      <c r="J561" s="111">
        <v>0.930074</v>
      </c>
      <c r="K561" s="111">
        <v>0.957015</v>
      </c>
    </row>
    <row r="562">
      <c r="A562" s="111">
        <v>560.0</v>
      </c>
      <c r="B562" s="111">
        <v>0.939311</v>
      </c>
      <c r="C562" s="111">
        <v>0.920929</v>
      </c>
      <c r="D562" s="111">
        <v>0.961078</v>
      </c>
      <c r="E562" s="111">
        <v>0.927142</v>
      </c>
      <c r="F562" s="111">
        <v>0.971123</v>
      </c>
      <c r="G562" s="111">
        <v>0.941956</v>
      </c>
      <c r="H562" s="111">
        <v>0.873662</v>
      </c>
      <c r="I562" s="111">
        <v>0.956641</v>
      </c>
      <c r="J562" s="111">
        <v>0.930086</v>
      </c>
      <c r="K562" s="111">
        <v>0.957033</v>
      </c>
    </row>
    <row r="563">
      <c r="A563" s="111">
        <v>561.0</v>
      </c>
      <c r="B563" s="111">
        <v>0.939324</v>
      </c>
      <c r="C563" s="111">
        <v>0.920965</v>
      </c>
      <c r="D563" s="111">
        <v>0.961083</v>
      </c>
      <c r="E563" s="111">
        <v>0.927182</v>
      </c>
      <c r="F563" s="111">
        <v>0.971159</v>
      </c>
      <c r="G563" s="111">
        <v>0.941992</v>
      </c>
      <c r="H563" s="111">
        <v>0.873703</v>
      </c>
      <c r="I563" s="111">
        <v>0.956644</v>
      </c>
      <c r="J563" s="111">
        <v>0.930114</v>
      </c>
      <c r="K563" s="111">
        <v>0.957084</v>
      </c>
    </row>
    <row r="564">
      <c r="A564" s="111">
        <v>562.0</v>
      </c>
      <c r="B564" s="111">
        <v>0.939333</v>
      </c>
      <c r="C564" s="111">
        <v>0.921001</v>
      </c>
      <c r="D564" s="111">
        <v>0.961085</v>
      </c>
      <c r="E564" s="111">
        <v>0.927217</v>
      </c>
      <c r="F564" s="111">
        <v>0.971178</v>
      </c>
      <c r="G564" s="111">
        <v>0.942023</v>
      </c>
      <c r="H564" s="111">
        <v>0.873732</v>
      </c>
      <c r="I564" s="111">
        <v>0.956646</v>
      </c>
      <c r="J564" s="111">
        <v>0.930128</v>
      </c>
      <c r="K564" s="111">
        <v>0.9571</v>
      </c>
    </row>
    <row r="565">
      <c r="A565" s="111">
        <v>563.0</v>
      </c>
      <c r="B565" s="111">
        <v>0.93934</v>
      </c>
      <c r="C565" s="111">
        <v>0.921038</v>
      </c>
      <c r="D565" s="111">
        <v>0.961087</v>
      </c>
      <c r="E565" s="111">
        <v>0.92726</v>
      </c>
      <c r="F565" s="111">
        <v>0.971189</v>
      </c>
      <c r="G565" s="111">
        <v>0.942055</v>
      </c>
      <c r="H565" s="111">
        <v>0.873766</v>
      </c>
      <c r="I565" s="111">
        <v>0.956648</v>
      </c>
      <c r="J565" s="111">
        <v>0.930139</v>
      </c>
      <c r="K565" s="111">
        <v>0.957118</v>
      </c>
    </row>
    <row r="566">
      <c r="A566" s="111">
        <v>564.0</v>
      </c>
      <c r="B566" s="111">
        <v>0.93935</v>
      </c>
      <c r="C566" s="111">
        <v>0.921077</v>
      </c>
      <c r="D566" s="111">
        <v>0.961089</v>
      </c>
      <c r="E566" s="111">
        <v>0.9273</v>
      </c>
      <c r="F566" s="111">
        <v>0.971198</v>
      </c>
      <c r="G566" s="111">
        <v>0.942083</v>
      </c>
      <c r="H566" s="111">
        <v>0.873795</v>
      </c>
      <c r="I566" s="111">
        <v>0.95665</v>
      </c>
      <c r="J566" s="111">
        <v>0.930151</v>
      </c>
      <c r="K566" s="111">
        <v>0.957138</v>
      </c>
    </row>
    <row r="567">
      <c r="A567" s="111">
        <v>565.0</v>
      </c>
      <c r="B567" s="111">
        <v>0.93936</v>
      </c>
      <c r="C567" s="111">
        <v>0.921114</v>
      </c>
      <c r="D567" s="111">
        <v>0.961091</v>
      </c>
      <c r="E567" s="111">
        <v>0.927343</v>
      </c>
      <c r="F567" s="111">
        <v>0.971206</v>
      </c>
      <c r="G567" s="111">
        <v>0.942111</v>
      </c>
      <c r="H567" s="111">
        <v>0.873826</v>
      </c>
      <c r="I567" s="111">
        <v>0.956652</v>
      </c>
      <c r="J567" s="111">
        <v>0.930162</v>
      </c>
      <c r="K567" s="111">
        <v>0.957155</v>
      </c>
    </row>
    <row r="568">
      <c r="A568" s="111">
        <v>566.0</v>
      </c>
      <c r="B568" s="111">
        <v>0.939369</v>
      </c>
      <c r="C568" s="111">
        <v>0.92115</v>
      </c>
      <c r="D568" s="111">
        <v>0.961092</v>
      </c>
      <c r="E568" s="111">
        <v>0.927374</v>
      </c>
      <c r="F568" s="111">
        <v>0.971213</v>
      </c>
      <c r="G568" s="111">
        <v>0.942139</v>
      </c>
      <c r="H568" s="111">
        <v>0.873853</v>
      </c>
      <c r="I568" s="111">
        <v>0.956654</v>
      </c>
      <c r="J568" s="111">
        <v>0.930176</v>
      </c>
      <c r="K568" s="111">
        <v>0.957171</v>
      </c>
    </row>
    <row r="569">
      <c r="A569" s="111">
        <v>567.0</v>
      </c>
      <c r="B569" s="111">
        <v>0.939376</v>
      </c>
      <c r="C569" s="111">
        <v>0.921193</v>
      </c>
      <c r="D569" s="111">
        <v>0.961094</v>
      </c>
      <c r="E569" s="111">
        <v>0.927416</v>
      </c>
      <c r="F569" s="111">
        <v>0.971222</v>
      </c>
      <c r="G569" s="111">
        <v>0.942166</v>
      </c>
      <c r="H569" s="111">
        <v>0.873885</v>
      </c>
      <c r="I569" s="111">
        <v>0.956656</v>
      </c>
      <c r="J569" s="111">
        <v>0.930188</v>
      </c>
      <c r="K569" s="111">
        <v>0.957186</v>
      </c>
    </row>
    <row r="570">
      <c r="A570" s="111">
        <v>568.0</v>
      </c>
      <c r="B570" s="111">
        <v>0.939387</v>
      </c>
      <c r="C570" s="111">
        <v>0.921232</v>
      </c>
      <c r="D570" s="111">
        <v>0.961096</v>
      </c>
      <c r="E570" s="111">
        <v>0.927453</v>
      </c>
      <c r="F570" s="111">
        <v>0.971237</v>
      </c>
      <c r="G570" s="111">
        <v>0.942196</v>
      </c>
      <c r="H570" s="111">
        <v>0.873916</v>
      </c>
      <c r="I570" s="111">
        <v>0.956658</v>
      </c>
      <c r="J570" s="111">
        <v>0.930202</v>
      </c>
      <c r="K570" s="111">
        <v>0.957203</v>
      </c>
    </row>
    <row r="571">
      <c r="A571" s="111">
        <v>569.0</v>
      </c>
      <c r="B571" s="111">
        <v>0.939394</v>
      </c>
      <c r="C571" s="111">
        <v>0.921267</v>
      </c>
      <c r="D571" s="111">
        <v>0.961098</v>
      </c>
      <c r="E571" s="111">
        <v>0.927487</v>
      </c>
      <c r="F571" s="111">
        <v>0.971268</v>
      </c>
      <c r="G571" s="111">
        <v>0.942224</v>
      </c>
      <c r="H571" s="111">
        <v>0.873949</v>
      </c>
      <c r="I571" s="111">
        <v>0.956659</v>
      </c>
      <c r="J571" s="111">
        <v>0.930215</v>
      </c>
      <c r="K571" s="111">
        <v>0.957218</v>
      </c>
    </row>
    <row r="572">
      <c r="A572" s="111">
        <v>570.0</v>
      </c>
      <c r="B572" s="111">
        <v>0.939403</v>
      </c>
      <c r="C572" s="111">
        <v>0.921313</v>
      </c>
      <c r="D572" s="111">
        <v>0.9611</v>
      </c>
      <c r="E572" s="111">
        <v>0.927524</v>
      </c>
      <c r="F572" s="111">
        <v>0.971286</v>
      </c>
      <c r="G572" s="111">
        <v>0.942256</v>
      </c>
      <c r="H572" s="111">
        <v>0.873981</v>
      </c>
      <c r="I572" s="111">
        <v>0.956661</v>
      </c>
      <c r="J572" s="111">
        <v>0.930228</v>
      </c>
      <c r="K572" s="111">
        <v>0.957232</v>
      </c>
    </row>
    <row r="573">
      <c r="A573" s="111">
        <v>571.0</v>
      </c>
      <c r="B573" s="111">
        <v>0.939413</v>
      </c>
      <c r="C573" s="111">
        <v>0.92135</v>
      </c>
      <c r="D573" s="111">
        <v>0.961101</v>
      </c>
      <c r="E573" s="111">
        <v>0.927558</v>
      </c>
      <c r="F573" s="111">
        <v>0.971296</v>
      </c>
      <c r="G573" s="111">
        <v>0.94228</v>
      </c>
      <c r="H573" s="111">
        <v>0.874012</v>
      </c>
      <c r="I573" s="111">
        <v>0.956663</v>
      </c>
      <c r="J573" s="111">
        <v>0.930239</v>
      </c>
      <c r="K573" s="111">
        <v>0.957246</v>
      </c>
    </row>
    <row r="574">
      <c r="A574" s="111">
        <v>572.0</v>
      </c>
      <c r="B574" s="111">
        <v>0.939423</v>
      </c>
      <c r="C574" s="111">
        <v>0.921386</v>
      </c>
      <c r="D574" s="111">
        <v>0.961103</v>
      </c>
      <c r="E574" s="111">
        <v>0.927595</v>
      </c>
      <c r="F574" s="111">
        <v>0.971305</v>
      </c>
      <c r="G574" s="111">
        <v>0.942302</v>
      </c>
      <c r="H574" s="111">
        <v>0.874042</v>
      </c>
      <c r="I574" s="111">
        <v>0.956664</v>
      </c>
      <c r="J574" s="111">
        <v>0.930251</v>
      </c>
      <c r="K574" s="111">
        <v>0.957262</v>
      </c>
    </row>
    <row r="575">
      <c r="A575" s="111">
        <v>573.0</v>
      </c>
      <c r="B575" s="111">
        <v>0.93943</v>
      </c>
      <c r="C575" s="111">
        <v>0.921424</v>
      </c>
      <c r="D575" s="111">
        <v>0.961105</v>
      </c>
      <c r="E575" s="111">
        <v>0.92763</v>
      </c>
      <c r="F575" s="111">
        <v>0.971312</v>
      </c>
      <c r="G575" s="111">
        <v>0.942323</v>
      </c>
      <c r="H575" s="111">
        <v>0.874071</v>
      </c>
      <c r="I575" s="111">
        <v>0.956666</v>
      </c>
      <c r="J575" s="111">
        <v>0.930264</v>
      </c>
      <c r="K575" s="111">
        <v>0.957277</v>
      </c>
    </row>
    <row r="576">
      <c r="A576" s="111">
        <v>574.0</v>
      </c>
      <c r="B576" s="111">
        <v>0.939439</v>
      </c>
      <c r="C576" s="111">
        <v>0.921456</v>
      </c>
      <c r="D576" s="111">
        <v>0.961107</v>
      </c>
      <c r="E576" s="111">
        <v>0.927661</v>
      </c>
      <c r="F576" s="111">
        <v>0.971319</v>
      </c>
      <c r="G576" s="111">
        <v>0.94235</v>
      </c>
      <c r="H576" s="111">
        <v>0.874102</v>
      </c>
      <c r="I576" s="111">
        <v>0.956668</v>
      </c>
      <c r="J576" s="111">
        <v>0.930275</v>
      </c>
      <c r="K576" s="111">
        <v>0.957291</v>
      </c>
    </row>
    <row r="577">
      <c r="A577" s="111">
        <v>575.0</v>
      </c>
      <c r="B577" s="111">
        <v>0.939447</v>
      </c>
      <c r="C577" s="111">
        <v>0.921502</v>
      </c>
      <c r="D577" s="111">
        <v>0.961109</v>
      </c>
      <c r="E577" s="111">
        <v>0.927696</v>
      </c>
      <c r="F577" s="111">
        <v>0.971328</v>
      </c>
      <c r="G577" s="111">
        <v>0.942374</v>
      </c>
      <c r="H577" s="111">
        <v>0.874131</v>
      </c>
      <c r="I577" s="111">
        <v>0.95667</v>
      </c>
      <c r="J577" s="111">
        <v>0.930288</v>
      </c>
      <c r="K577" s="111">
        <v>0.957306</v>
      </c>
    </row>
    <row r="578">
      <c r="A578" s="111">
        <v>576.0</v>
      </c>
      <c r="B578" s="111">
        <v>0.939456</v>
      </c>
      <c r="C578" s="111">
        <v>0.92154</v>
      </c>
      <c r="D578" s="111">
        <v>0.96111</v>
      </c>
      <c r="E578" s="111">
        <v>0.927725</v>
      </c>
      <c r="F578" s="111">
        <v>0.971342</v>
      </c>
      <c r="G578" s="111">
        <v>0.942399</v>
      </c>
      <c r="H578" s="111">
        <v>0.874157</v>
      </c>
      <c r="I578" s="111">
        <v>0.956672</v>
      </c>
      <c r="J578" s="111">
        <v>0.9303</v>
      </c>
      <c r="K578" s="111">
        <v>0.95732</v>
      </c>
    </row>
    <row r="579">
      <c r="A579" s="111">
        <v>577.0</v>
      </c>
      <c r="B579" s="111">
        <v>0.939465</v>
      </c>
      <c r="C579" s="111">
        <v>0.921583</v>
      </c>
      <c r="D579" s="111">
        <v>0.961114</v>
      </c>
      <c r="E579" s="111">
        <v>0.927758</v>
      </c>
      <c r="F579" s="111">
        <v>0.971376</v>
      </c>
      <c r="G579" s="111">
        <v>0.942428</v>
      </c>
      <c r="H579" s="111">
        <v>0.874192</v>
      </c>
      <c r="I579" s="111">
        <v>0.956674</v>
      </c>
      <c r="J579" s="111">
        <v>0.930329</v>
      </c>
      <c r="K579" s="111">
        <v>0.957361</v>
      </c>
    </row>
    <row r="580">
      <c r="A580" s="111">
        <v>578.0</v>
      </c>
      <c r="B580" s="111">
        <v>0.939475</v>
      </c>
      <c r="C580" s="111">
        <v>0.921627</v>
      </c>
      <c r="D580" s="111">
        <v>0.961116</v>
      </c>
      <c r="E580" s="111">
        <v>0.927791</v>
      </c>
      <c r="F580" s="111">
        <v>0.971394</v>
      </c>
      <c r="G580" s="111">
        <v>0.942455</v>
      </c>
      <c r="H580" s="111">
        <v>0.874221</v>
      </c>
      <c r="I580" s="111">
        <v>0.956676</v>
      </c>
      <c r="J580" s="111">
        <v>0.930343</v>
      </c>
      <c r="K580" s="111">
        <v>0.957374</v>
      </c>
    </row>
    <row r="581">
      <c r="A581" s="111">
        <v>579.0</v>
      </c>
      <c r="B581" s="111">
        <v>0.939483</v>
      </c>
      <c r="C581" s="111">
        <v>0.921669</v>
      </c>
      <c r="D581" s="111">
        <v>0.961118</v>
      </c>
      <c r="E581" s="111">
        <v>0.927822</v>
      </c>
      <c r="F581" s="111">
        <v>0.971405</v>
      </c>
      <c r="G581" s="111">
        <v>0.942481</v>
      </c>
      <c r="H581" s="111">
        <v>0.874251</v>
      </c>
      <c r="I581" s="111">
        <v>0.956678</v>
      </c>
      <c r="J581" s="111">
        <v>0.930355</v>
      </c>
      <c r="K581" s="111">
        <v>0.957387</v>
      </c>
    </row>
    <row r="582">
      <c r="A582" s="111">
        <v>580.0</v>
      </c>
      <c r="B582" s="111">
        <v>0.939491</v>
      </c>
      <c r="C582" s="111">
        <v>0.921708</v>
      </c>
      <c r="D582" s="111">
        <v>0.961119</v>
      </c>
      <c r="E582" s="111">
        <v>0.927856</v>
      </c>
      <c r="F582" s="111">
        <v>0.971413</v>
      </c>
      <c r="G582" s="111">
        <v>0.942506</v>
      </c>
      <c r="H582" s="111">
        <v>0.874278</v>
      </c>
      <c r="I582" s="111">
        <v>0.95668</v>
      </c>
      <c r="J582" s="111">
        <v>0.930367</v>
      </c>
      <c r="K582" s="111">
        <v>0.957402</v>
      </c>
    </row>
    <row r="583">
      <c r="A583" s="111">
        <v>581.0</v>
      </c>
      <c r="B583" s="111">
        <v>0.939498</v>
      </c>
      <c r="C583" s="111">
        <v>0.921755</v>
      </c>
      <c r="D583" s="111">
        <v>0.961121</v>
      </c>
      <c r="E583" s="111">
        <v>0.927892</v>
      </c>
      <c r="F583" s="111">
        <v>0.97142</v>
      </c>
      <c r="G583" s="111">
        <v>0.942533</v>
      </c>
      <c r="H583" s="111">
        <v>0.874307</v>
      </c>
      <c r="I583" s="111">
        <v>0.956681</v>
      </c>
      <c r="J583" s="111">
        <v>0.930378</v>
      </c>
      <c r="K583" s="111">
        <v>0.957415</v>
      </c>
    </row>
    <row r="584">
      <c r="A584" s="111">
        <v>582.0</v>
      </c>
      <c r="B584" s="111">
        <v>0.939506</v>
      </c>
      <c r="C584" s="111">
        <v>0.92179</v>
      </c>
      <c r="D584" s="111">
        <v>0.961123</v>
      </c>
      <c r="E584" s="111">
        <v>0.927925</v>
      </c>
      <c r="F584" s="111">
        <v>0.971428</v>
      </c>
      <c r="G584" s="111">
        <v>0.942557</v>
      </c>
      <c r="H584" s="111">
        <v>0.874334</v>
      </c>
      <c r="I584" s="111">
        <v>0.956683</v>
      </c>
      <c r="J584" s="111">
        <v>0.93039</v>
      </c>
      <c r="K584" s="111">
        <v>0.957429</v>
      </c>
    </row>
    <row r="585">
      <c r="A585" s="111">
        <v>583.0</v>
      </c>
      <c r="B585" s="111">
        <v>0.939516</v>
      </c>
      <c r="C585" s="111">
        <v>0.92183</v>
      </c>
      <c r="D585" s="111">
        <v>0.961124</v>
      </c>
      <c r="E585" s="111">
        <v>0.92796</v>
      </c>
      <c r="F585" s="111">
        <v>0.971436</v>
      </c>
      <c r="G585" s="111">
        <v>0.94258</v>
      </c>
      <c r="H585" s="111">
        <v>0.874364</v>
      </c>
      <c r="I585" s="111">
        <v>0.956685</v>
      </c>
      <c r="J585" s="111">
        <v>0.930402</v>
      </c>
      <c r="K585" s="111">
        <v>0.957444</v>
      </c>
    </row>
    <row r="586">
      <c r="A586" s="111">
        <v>584.0</v>
      </c>
      <c r="B586" s="111">
        <v>0.939523</v>
      </c>
      <c r="C586" s="111">
        <v>0.92187</v>
      </c>
      <c r="D586" s="111">
        <v>0.961126</v>
      </c>
      <c r="E586" s="111">
        <v>0.927994</v>
      </c>
      <c r="F586" s="111">
        <v>0.97145</v>
      </c>
      <c r="G586" s="111">
        <v>0.942607</v>
      </c>
      <c r="H586" s="111">
        <v>0.874395</v>
      </c>
      <c r="I586" s="111">
        <v>0.956686</v>
      </c>
      <c r="J586" s="111">
        <v>0.930415</v>
      </c>
      <c r="K586" s="111">
        <v>0.957458</v>
      </c>
    </row>
    <row r="587">
      <c r="A587" s="111">
        <v>585.0</v>
      </c>
      <c r="B587" s="111">
        <v>0.939531</v>
      </c>
      <c r="C587" s="111">
        <v>0.921905</v>
      </c>
      <c r="D587" s="111">
        <v>0.961128</v>
      </c>
      <c r="E587" s="111">
        <v>0.92803</v>
      </c>
      <c r="F587" s="111">
        <v>0.971479</v>
      </c>
      <c r="G587" s="111">
        <v>0.942629</v>
      </c>
      <c r="H587" s="111">
        <v>0.874425</v>
      </c>
      <c r="I587" s="111">
        <v>0.956688</v>
      </c>
      <c r="J587" s="111">
        <v>0.930428</v>
      </c>
      <c r="K587" s="111">
        <v>0.957473</v>
      </c>
    </row>
    <row r="588">
      <c r="A588" s="111">
        <v>586.0</v>
      </c>
      <c r="B588" s="111">
        <v>0.939537</v>
      </c>
      <c r="C588" s="111">
        <v>0.921935</v>
      </c>
      <c r="D588" s="111">
        <v>0.96113</v>
      </c>
      <c r="E588" s="111">
        <v>0.928058</v>
      </c>
      <c r="F588" s="111">
        <v>0.971496</v>
      </c>
      <c r="G588" s="111">
        <v>0.942653</v>
      </c>
      <c r="H588" s="111">
        <v>0.874455</v>
      </c>
      <c r="I588" s="111">
        <v>0.95669</v>
      </c>
      <c r="J588" s="111">
        <v>0.93044</v>
      </c>
      <c r="K588" s="111">
        <v>0.957489</v>
      </c>
    </row>
    <row r="589">
      <c r="A589" s="111">
        <v>587.0</v>
      </c>
      <c r="B589" s="111">
        <v>0.939545</v>
      </c>
      <c r="C589" s="111">
        <v>0.92197</v>
      </c>
      <c r="D589" s="111">
        <v>0.961131</v>
      </c>
      <c r="E589" s="111">
        <v>0.92809</v>
      </c>
      <c r="F589" s="111">
        <v>0.971506</v>
      </c>
      <c r="G589" s="111">
        <v>0.942677</v>
      </c>
      <c r="H589" s="111">
        <v>0.874487</v>
      </c>
      <c r="I589" s="111">
        <v>0.956692</v>
      </c>
      <c r="J589" s="111">
        <v>0.930451</v>
      </c>
      <c r="K589" s="111">
        <v>0.957502</v>
      </c>
    </row>
    <row r="590">
      <c r="A590" s="111">
        <v>588.0</v>
      </c>
      <c r="B590" s="111">
        <v>0.939553</v>
      </c>
      <c r="C590" s="111">
        <v>0.922001</v>
      </c>
      <c r="D590" s="111">
        <v>0.961133</v>
      </c>
      <c r="E590" s="111">
        <v>0.928122</v>
      </c>
      <c r="F590" s="111">
        <v>0.971513</v>
      </c>
      <c r="G590" s="111">
        <v>0.942703</v>
      </c>
      <c r="H590" s="111">
        <v>0.87452</v>
      </c>
      <c r="I590" s="111">
        <v>0.956694</v>
      </c>
      <c r="J590" s="111">
        <v>0.930462</v>
      </c>
      <c r="K590" s="111">
        <v>0.957517</v>
      </c>
    </row>
    <row r="591">
      <c r="A591" s="111">
        <v>589.0</v>
      </c>
      <c r="B591" s="111">
        <v>0.93956</v>
      </c>
      <c r="C591" s="111">
        <v>0.922033</v>
      </c>
      <c r="D591" s="111">
        <v>0.961135</v>
      </c>
      <c r="E591" s="111">
        <v>0.928154</v>
      </c>
      <c r="F591" s="111">
        <v>0.97152</v>
      </c>
      <c r="G591" s="111">
        <v>0.942725</v>
      </c>
      <c r="H591" s="111">
        <v>0.87455</v>
      </c>
      <c r="I591" s="111">
        <v>0.956695</v>
      </c>
      <c r="J591" s="111">
        <v>0.930472</v>
      </c>
      <c r="K591" s="111">
        <v>0.957531</v>
      </c>
    </row>
    <row r="592">
      <c r="A592" s="111">
        <v>590.0</v>
      </c>
      <c r="B592" s="111">
        <v>0.939569</v>
      </c>
      <c r="C592" s="111">
        <v>0.922063</v>
      </c>
      <c r="D592" s="111">
        <v>0.961136</v>
      </c>
      <c r="E592" s="111">
        <v>0.928185</v>
      </c>
      <c r="F592" s="111">
        <v>0.971527</v>
      </c>
      <c r="G592" s="111">
        <v>0.942755</v>
      </c>
      <c r="H592" s="111">
        <v>0.874584</v>
      </c>
      <c r="I592" s="111">
        <v>0.956697</v>
      </c>
      <c r="J592" s="111">
        <v>0.930483</v>
      </c>
      <c r="K592" s="111">
        <v>0.95754</v>
      </c>
    </row>
    <row r="593">
      <c r="A593" s="111">
        <v>591.0</v>
      </c>
      <c r="B593" s="111">
        <v>0.939578</v>
      </c>
      <c r="C593" s="111">
        <v>0.922096</v>
      </c>
      <c r="D593" s="111">
        <v>0.961138</v>
      </c>
      <c r="E593" s="111">
        <v>0.928215</v>
      </c>
      <c r="F593" s="111">
        <v>0.971535</v>
      </c>
      <c r="G593" s="111">
        <v>0.942781</v>
      </c>
      <c r="H593" s="111">
        <v>0.874618</v>
      </c>
      <c r="I593" s="111">
        <v>0.956699</v>
      </c>
      <c r="J593" s="111">
        <v>0.930494</v>
      </c>
      <c r="K593" s="111">
        <v>0.957552</v>
      </c>
    </row>
    <row r="594">
      <c r="A594" s="111">
        <v>592.0</v>
      </c>
      <c r="B594" s="111">
        <v>0.939586</v>
      </c>
      <c r="C594" s="111">
        <v>0.922128</v>
      </c>
      <c r="D594" s="111">
        <v>0.961139</v>
      </c>
      <c r="E594" s="111">
        <v>0.928244</v>
      </c>
      <c r="F594" s="111">
        <v>0.971549</v>
      </c>
      <c r="G594" s="111">
        <v>0.942804</v>
      </c>
      <c r="H594" s="111">
        <v>0.874652</v>
      </c>
      <c r="I594" s="111">
        <v>0.9567</v>
      </c>
      <c r="J594" s="111">
        <v>0.930505</v>
      </c>
      <c r="K594" s="111">
        <v>0.957566</v>
      </c>
    </row>
    <row r="595">
      <c r="A595" s="111">
        <v>593.0</v>
      </c>
      <c r="B595" s="111">
        <v>0.939594</v>
      </c>
      <c r="C595" s="111">
        <v>0.922158</v>
      </c>
      <c r="D595" s="111">
        <v>0.961142</v>
      </c>
      <c r="E595" s="111">
        <v>0.928278</v>
      </c>
      <c r="F595" s="111">
        <v>0.971582</v>
      </c>
      <c r="G595" s="111">
        <v>0.942829</v>
      </c>
      <c r="H595" s="111">
        <v>0.874686</v>
      </c>
      <c r="I595" s="111">
        <v>0.956703</v>
      </c>
      <c r="J595" s="111">
        <v>0.93053</v>
      </c>
      <c r="K595" s="111">
        <v>0.957601</v>
      </c>
    </row>
    <row r="596">
      <c r="A596" s="111">
        <v>594.0</v>
      </c>
      <c r="B596" s="111">
        <v>0.939604</v>
      </c>
      <c r="C596" s="111">
        <v>0.922193</v>
      </c>
      <c r="D596" s="111">
        <v>0.961144</v>
      </c>
      <c r="E596" s="111">
        <v>0.928308</v>
      </c>
      <c r="F596" s="111">
        <v>0.971599</v>
      </c>
      <c r="G596" s="111">
        <v>0.942851</v>
      </c>
      <c r="H596" s="111">
        <v>0.874715</v>
      </c>
      <c r="I596" s="111">
        <v>0.956705</v>
      </c>
      <c r="J596" s="111">
        <v>0.930544</v>
      </c>
      <c r="K596" s="111">
        <v>0.957615</v>
      </c>
    </row>
    <row r="597">
      <c r="A597" s="111">
        <v>595.0</v>
      </c>
      <c r="B597" s="111">
        <v>0.939611</v>
      </c>
      <c r="C597" s="111">
        <v>0.922221</v>
      </c>
      <c r="D597" s="111">
        <v>0.961146</v>
      </c>
      <c r="E597" s="111">
        <v>0.92834</v>
      </c>
      <c r="F597" s="111">
        <v>0.971609</v>
      </c>
      <c r="G597" s="111">
        <v>0.942874</v>
      </c>
      <c r="H597" s="111">
        <v>0.874746</v>
      </c>
      <c r="I597" s="111">
        <v>0.956707</v>
      </c>
      <c r="J597" s="111">
        <v>0.930555</v>
      </c>
      <c r="K597" s="111">
        <v>0.957627</v>
      </c>
    </row>
    <row r="598">
      <c r="A598" s="111">
        <v>596.0</v>
      </c>
      <c r="B598" s="111">
        <v>0.939621</v>
      </c>
      <c r="C598" s="111">
        <v>0.922253</v>
      </c>
      <c r="D598" s="111">
        <v>0.961148</v>
      </c>
      <c r="E598" s="111">
        <v>0.928371</v>
      </c>
      <c r="F598" s="111">
        <v>0.971616</v>
      </c>
      <c r="G598" s="111">
        <v>0.942895</v>
      </c>
      <c r="H598" s="111">
        <v>0.874779</v>
      </c>
      <c r="I598" s="111">
        <v>0.956709</v>
      </c>
      <c r="J598" s="111">
        <v>0.930567</v>
      </c>
      <c r="K598" s="111">
        <v>0.957637</v>
      </c>
    </row>
    <row r="599">
      <c r="A599" s="111">
        <v>597.0</v>
      </c>
      <c r="B599" s="111">
        <v>0.93963</v>
      </c>
      <c r="C599" s="111">
        <v>0.922289</v>
      </c>
      <c r="D599" s="111">
        <v>0.96115</v>
      </c>
      <c r="E599" s="111">
        <v>0.928402</v>
      </c>
      <c r="F599" s="111">
        <v>0.971624</v>
      </c>
      <c r="G599" s="111">
        <v>0.942915</v>
      </c>
      <c r="H599" s="111">
        <v>0.874807</v>
      </c>
      <c r="I599" s="111">
        <v>0.95671</v>
      </c>
      <c r="J599" s="111">
        <v>0.930578</v>
      </c>
      <c r="K599" s="111">
        <v>0.957649</v>
      </c>
    </row>
    <row r="600">
      <c r="A600" s="111">
        <v>598.0</v>
      </c>
      <c r="B600" s="111">
        <v>0.939639</v>
      </c>
      <c r="C600" s="111">
        <v>0.922322</v>
      </c>
      <c r="D600" s="111">
        <v>0.961152</v>
      </c>
      <c r="E600" s="111">
        <v>0.928435</v>
      </c>
      <c r="F600" s="111">
        <v>0.97163</v>
      </c>
      <c r="G600" s="111">
        <v>0.942937</v>
      </c>
      <c r="H600" s="111">
        <v>0.874837</v>
      </c>
      <c r="I600" s="111">
        <v>0.956712</v>
      </c>
      <c r="J600" s="111">
        <v>0.93059</v>
      </c>
      <c r="K600" s="111">
        <v>0.95766</v>
      </c>
    </row>
    <row r="601">
      <c r="A601" s="111">
        <v>599.0</v>
      </c>
      <c r="B601" s="111">
        <v>0.939645</v>
      </c>
      <c r="C601" s="111">
        <v>0.922352</v>
      </c>
      <c r="D601" s="111">
        <v>0.961153</v>
      </c>
      <c r="E601" s="111">
        <v>0.928464</v>
      </c>
      <c r="F601" s="111">
        <v>0.971638</v>
      </c>
      <c r="G601" s="111">
        <v>0.942963</v>
      </c>
      <c r="H601" s="111">
        <v>0.874864</v>
      </c>
      <c r="I601" s="111">
        <v>0.956714</v>
      </c>
      <c r="J601" s="111">
        <v>0.930601</v>
      </c>
      <c r="K601" s="111">
        <v>0.957671</v>
      </c>
    </row>
    <row r="602">
      <c r="A602" s="111">
        <v>600.0</v>
      </c>
      <c r="B602" s="111">
        <v>0.939652</v>
      </c>
      <c r="C602" s="111">
        <v>0.922388</v>
      </c>
      <c r="D602" s="111">
        <v>0.961155</v>
      </c>
      <c r="E602" s="111">
        <v>0.928494</v>
      </c>
      <c r="F602" s="111">
        <v>0.971651</v>
      </c>
      <c r="G602" s="111">
        <v>0.942987</v>
      </c>
      <c r="H602" s="111">
        <v>0.874893</v>
      </c>
      <c r="I602" s="111">
        <v>0.956716</v>
      </c>
      <c r="J602" s="111">
        <v>0.930612</v>
      </c>
      <c r="K602" s="111">
        <v>0.957683</v>
      </c>
    </row>
    <row r="603">
      <c r="A603" s="111">
        <v>601.0</v>
      </c>
      <c r="B603" s="111">
        <v>0.93966</v>
      </c>
      <c r="C603" s="111">
        <v>0.92242</v>
      </c>
      <c r="D603" s="111">
        <v>0.961157</v>
      </c>
      <c r="E603" s="111">
        <v>0.928524</v>
      </c>
      <c r="F603" s="111">
        <v>0.971679</v>
      </c>
      <c r="G603" s="111">
        <v>0.943012</v>
      </c>
      <c r="H603" s="111">
        <v>0.874919</v>
      </c>
      <c r="I603" s="111">
        <v>0.956718</v>
      </c>
      <c r="J603" s="111">
        <v>0.930624</v>
      </c>
      <c r="K603" s="111">
        <v>0.957693</v>
      </c>
    </row>
    <row r="604">
      <c r="A604" s="111">
        <v>602.0</v>
      </c>
      <c r="B604" s="111">
        <v>0.939669</v>
      </c>
      <c r="C604" s="111">
        <v>0.922451</v>
      </c>
      <c r="D604" s="111">
        <v>0.961158</v>
      </c>
      <c r="E604" s="111">
        <v>0.928555</v>
      </c>
      <c r="F604" s="111">
        <v>0.971695</v>
      </c>
      <c r="G604" s="111">
        <v>0.943036</v>
      </c>
      <c r="H604" s="111">
        <v>0.874948</v>
      </c>
      <c r="I604" s="111">
        <v>0.956719</v>
      </c>
      <c r="J604" s="111">
        <v>0.930636</v>
      </c>
      <c r="K604" s="111">
        <v>0.957705</v>
      </c>
    </row>
    <row r="605">
      <c r="A605" s="111">
        <v>603.0</v>
      </c>
      <c r="B605" s="111">
        <v>0.939677</v>
      </c>
      <c r="C605" s="111">
        <v>0.92249</v>
      </c>
      <c r="D605" s="111">
        <v>0.96116</v>
      </c>
      <c r="E605" s="111">
        <v>0.928582</v>
      </c>
      <c r="F605" s="111">
        <v>0.971705</v>
      </c>
      <c r="G605" s="111">
        <v>0.943057</v>
      </c>
      <c r="H605" s="111">
        <v>0.874976</v>
      </c>
      <c r="I605" s="111">
        <v>0.956721</v>
      </c>
      <c r="J605" s="111">
        <v>0.930647</v>
      </c>
      <c r="K605" s="111">
        <v>0.957716</v>
      </c>
    </row>
    <row r="606">
      <c r="A606" s="111">
        <v>604.0</v>
      </c>
      <c r="B606" s="111">
        <v>0.939686</v>
      </c>
      <c r="C606" s="111">
        <v>0.922517</v>
      </c>
      <c r="D606" s="111">
        <v>0.961161</v>
      </c>
      <c r="E606" s="111">
        <v>0.928613</v>
      </c>
      <c r="F606" s="111">
        <v>0.971712</v>
      </c>
      <c r="G606" s="111">
        <v>0.943078</v>
      </c>
      <c r="H606" s="111">
        <v>0.875009</v>
      </c>
      <c r="I606" s="111">
        <v>0.956723</v>
      </c>
      <c r="J606" s="111">
        <v>0.930658</v>
      </c>
      <c r="K606" s="111">
        <v>0.957726</v>
      </c>
    </row>
    <row r="607">
      <c r="A607" s="111">
        <v>605.0</v>
      </c>
      <c r="B607" s="111">
        <v>0.939694</v>
      </c>
      <c r="C607" s="111">
        <v>0.922544</v>
      </c>
      <c r="D607" s="111">
        <v>0.961163</v>
      </c>
      <c r="E607" s="111">
        <v>0.928639</v>
      </c>
      <c r="F607" s="111">
        <v>0.971718</v>
      </c>
      <c r="G607" s="111">
        <v>0.9431</v>
      </c>
      <c r="H607" s="111">
        <v>0.875036</v>
      </c>
      <c r="I607" s="111">
        <v>0.956724</v>
      </c>
      <c r="J607" s="111">
        <v>0.930669</v>
      </c>
      <c r="K607" s="111">
        <v>0.957738</v>
      </c>
    </row>
    <row r="608">
      <c r="A608" s="111">
        <v>606.0</v>
      </c>
      <c r="B608" s="111">
        <v>0.939701</v>
      </c>
      <c r="C608" s="111">
        <v>0.922575</v>
      </c>
      <c r="D608" s="111">
        <v>0.961165</v>
      </c>
      <c r="E608" s="111">
        <v>0.928667</v>
      </c>
      <c r="F608" s="111">
        <v>0.971725</v>
      </c>
      <c r="G608" s="111">
        <v>0.943125</v>
      </c>
      <c r="H608" s="111">
        <v>0.875063</v>
      </c>
      <c r="I608" s="111">
        <v>0.956726</v>
      </c>
      <c r="J608" s="111">
        <v>0.93068</v>
      </c>
      <c r="K608" s="111">
        <v>0.95775</v>
      </c>
    </row>
    <row r="609">
      <c r="A609" s="111">
        <v>607.0</v>
      </c>
      <c r="B609" s="111">
        <v>0.939708</v>
      </c>
      <c r="C609" s="111">
        <v>0.922605</v>
      </c>
      <c r="D609" s="111">
        <v>0.961166</v>
      </c>
      <c r="E609" s="111">
        <v>0.928691</v>
      </c>
      <c r="F609" s="111">
        <v>0.971732</v>
      </c>
      <c r="G609" s="111">
        <v>0.943148</v>
      </c>
      <c r="H609" s="111">
        <v>0.875089</v>
      </c>
      <c r="I609" s="111">
        <v>0.956728</v>
      </c>
      <c r="J609" s="111">
        <v>0.930693</v>
      </c>
      <c r="K609" s="111">
        <v>0.957763</v>
      </c>
    </row>
    <row r="610">
      <c r="A610" s="111">
        <v>608.0</v>
      </c>
      <c r="B610" s="111">
        <v>0.939716</v>
      </c>
      <c r="C610" s="111">
        <v>0.922641</v>
      </c>
      <c r="D610" s="111">
        <v>0.961168</v>
      </c>
      <c r="E610" s="111">
        <v>0.928718</v>
      </c>
      <c r="F610" s="111">
        <v>0.971745</v>
      </c>
      <c r="G610" s="111">
        <v>0.943176</v>
      </c>
      <c r="H610" s="111">
        <v>0.875116</v>
      </c>
      <c r="I610" s="111">
        <v>0.956729</v>
      </c>
      <c r="J610" s="111">
        <v>0.930705</v>
      </c>
      <c r="K610" s="111">
        <v>0.957773</v>
      </c>
    </row>
    <row r="611">
      <c r="A611" s="111">
        <v>609.0</v>
      </c>
      <c r="B611" s="111">
        <v>0.939726</v>
      </c>
      <c r="C611" s="111">
        <v>0.922673</v>
      </c>
      <c r="D611" s="111">
        <v>0.96117</v>
      </c>
      <c r="E611" s="111">
        <v>0.928749</v>
      </c>
      <c r="F611" s="111">
        <v>0.971776</v>
      </c>
      <c r="G611" s="111">
        <v>0.943206</v>
      </c>
      <c r="H611" s="111">
        <v>0.875146</v>
      </c>
      <c r="I611" s="111">
        <v>0.956732</v>
      </c>
      <c r="J611" s="111">
        <v>0.930731</v>
      </c>
      <c r="K611" s="111">
        <v>0.957805</v>
      </c>
    </row>
    <row r="612">
      <c r="A612" s="111">
        <v>610.0</v>
      </c>
      <c r="B612" s="111">
        <v>0.939733</v>
      </c>
      <c r="C612" s="111">
        <v>0.922706</v>
      </c>
      <c r="D612" s="111">
        <v>0.961172</v>
      </c>
      <c r="E612" s="111">
        <v>0.928779</v>
      </c>
      <c r="F612" s="111">
        <v>0.971792</v>
      </c>
      <c r="G612" s="111">
        <v>0.943229</v>
      </c>
      <c r="H612" s="111">
        <v>0.875178</v>
      </c>
      <c r="I612" s="111">
        <v>0.956733</v>
      </c>
      <c r="J612" s="111">
        <v>0.930743</v>
      </c>
      <c r="K612" s="111">
        <v>0.957816</v>
      </c>
    </row>
    <row r="613">
      <c r="A613" s="111">
        <v>611.0</v>
      </c>
      <c r="B613" s="111">
        <v>0.93974</v>
      </c>
      <c r="C613" s="111">
        <v>0.922731</v>
      </c>
      <c r="D613" s="111">
        <v>0.961174</v>
      </c>
      <c r="E613" s="111">
        <v>0.928809</v>
      </c>
      <c r="F613" s="111">
        <v>0.971801</v>
      </c>
      <c r="G613" s="111">
        <v>0.943254</v>
      </c>
      <c r="H613" s="111">
        <v>0.875205</v>
      </c>
      <c r="I613" s="111">
        <v>0.956735</v>
      </c>
      <c r="J613" s="111">
        <v>0.930754</v>
      </c>
      <c r="K613" s="111">
        <v>0.957825</v>
      </c>
    </row>
    <row r="614">
      <c r="A614" s="111">
        <v>612.0</v>
      </c>
      <c r="B614" s="111">
        <v>0.939747</v>
      </c>
      <c r="C614" s="111">
        <v>0.922772</v>
      </c>
      <c r="D614" s="111">
        <v>0.961176</v>
      </c>
      <c r="E614" s="111">
        <v>0.92884</v>
      </c>
      <c r="F614" s="111">
        <v>0.971809</v>
      </c>
      <c r="G614" s="111">
        <v>0.943283</v>
      </c>
      <c r="H614" s="111">
        <v>0.875238</v>
      </c>
      <c r="I614" s="111">
        <v>0.956737</v>
      </c>
      <c r="J614" s="111">
        <v>0.930765</v>
      </c>
      <c r="K614" s="111">
        <v>0.957836</v>
      </c>
    </row>
    <row r="615">
      <c r="A615" s="111">
        <v>613.0</v>
      </c>
      <c r="B615" s="111">
        <v>0.939754</v>
      </c>
      <c r="C615" s="111">
        <v>0.922798</v>
      </c>
      <c r="D615" s="111">
        <v>0.961177</v>
      </c>
      <c r="E615" s="111">
        <v>0.92887</v>
      </c>
      <c r="F615" s="111">
        <v>0.971815</v>
      </c>
      <c r="G615" s="111">
        <v>0.943304</v>
      </c>
      <c r="H615" s="111">
        <v>0.875269</v>
      </c>
      <c r="I615" s="111">
        <v>0.956738</v>
      </c>
      <c r="J615" s="111">
        <v>0.930774</v>
      </c>
      <c r="K615" s="111">
        <v>0.957847</v>
      </c>
    </row>
    <row r="616">
      <c r="A616" s="111">
        <v>614.0</v>
      </c>
      <c r="B616" s="111">
        <v>0.939763</v>
      </c>
      <c r="C616" s="111">
        <v>0.92283</v>
      </c>
      <c r="D616" s="111">
        <v>0.961179</v>
      </c>
      <c r="E616" s="111">
        <v>0.928901</v>
      </c>
      <c r="F616" s="111">
        <v>0.971822</v>
      </c>
      <c r="G616" s="111">
        <v>0.943326</v>
      </c>
      <c r="H616" s="111">
        <v>0.875297</v>
      </c>
      <c r="I616" s="111">
        <v>0.95674</v>
      </c>
      <c r="J616" s="111">
        <v>0.930785</v>
      </c>
      <c r="K616" s="111">
        <v>0.957855</v>
      </c>
    </row>
    <row r="617">
      <c r="A617" s="111">
        <v>615.0</v>
      </c>
      <c r="B617" s="111">
        <v>0.939771</v>
      </c>
      <c r="C617" s="111">
        <v>0.922861</v>
      </c>
      <c r="D617" s="111">
        <v>0.961181</v>
      </c>
      <c r="E617" s="111">
        <v>0.928932</v>
      </c>
      <c r="F617" s="111">
        <v>0.97183</v>
      </c>
      <c r="G617" s="111">
        <v>0.943348</v>
      </c>
      <c r="H617" s="111">
        <v>0.875325</v>
      </c>
      <c r="I617" s="111">
        <v>0.956742</v>
      </c>
      <c r="J617" s="111">
        <v>0.930795</v>
      </c>
      <c r="K617" s="111">
        <v>0.957864</v>
      </c>
    </row>
    <row r="618">
      <c r="A618" s="111">
        <v>616.0</v>
      </c>
      <c r="B618" s="111">
        <v>0.939777</v>
      </c>
      <c r="C618" s="111">
        <v>0.922894</v>
      </c>
      <c r="D618" s="111">
        <v>0.961183</v>
      </c>
      <c r="E618" s="111">
        <v>0.928961</v>
      </c>
      <c r="F618" s="111">
        <v>0.971842</v>
      </c>
      <c r="G618" s="111">
        <v>0.943367</v>
      </c>
      <c r="H618" s="111">
        <v>0.875352</v>
      </c>
      <c r="I618" s="111">
        <v>0.956744</v>
      </c>
      <c r="J618" s="111">
        <v>0.930806</v>
      </c>
      <c r="K618" s="111">
        <v>0.957874</v>
      </c>
    </row>
    <row r="619">
      <c r="A619" s="111">
        <v>617.0</v>
      </c>
      <c r="B619" s="111">
        <v>0.939783</v>
      </c>
      <c r="C619" s="111">
        <v>0.922919</v>
      </c>
      <c r="D619" s="111">
        <v>0.961185</v>
      </c>
      <c r="E619" s="111">
        <v>0.928987</v>
      </c>
      <c r="F619" s="111">
        <v>0.971869</v>
      </c>
      <c r="G619" s="111">
        <v>0.943384</v>
      </c>
      <c r="H619" s="111">
        <v>0.87538</v>
      </c>
      <c r="I619" s="111">
        <v>0.956745</v>
      </c>
      <c r="J619" s="111">
        <v>0.930818</v>
      </c>
      <c r="K619" s="111">
        <v>0.957883</v>
      </c>
    </row>
    <row r="620">
      <c r="A620" s="111">
        <v>618.0</v>
      </c>
      <c r="B620" s="111">
        <v>0.939791</v>
      </c>
      <c r="C620" s="111">
        <v>0.922952</v>
      </c>
      <c r="D620" s="111">
        <v>0.961186</v>
      </c>
      <c r="E620" s="111">
        <v>0.929013</v>
      </c>
      <c r="F620" s="111">
        <v>0.971884</v>
      </c>
      <c r="G620" s="111">
        <v>0.943408</v>
      </c>
      <c r="H620" s="111">
        <v>0.875408</v>
      </c>
      <c r="I620" s="111">
        <v>0.956747</v>
      </c>
      <c r="J620" s="111">
        <v>0.93083</v>
      </c>
      <c r="K620" s="111">
        <v>0.957893</v>
      </c>
    </row>
    <row r="621">
      <c r="A621" s="111">
        <v>619.0</v>
      </c>
      <c r="B621" s="111">
        <v>0.939796</v>
      </c>
      <c r="C621" s="111">
        <v>0.92298</v>
      </c>
      <c r="D621" s="111">
        <v>0.961188</v>
      </c>
      <c r="E621" s="111">
        <v>0.929041</v>
      </c>
      <c r="F621" s="111">
        <v>0.971893</v>
      </c>
      <c r="G621" s="111">
        <v>0.943428</v>
      </c>
      <c r="H621" s="111">
        <v>0.875435</v>
      </c>
      <c r="I621" s="111">
        <v>0.956749</v>
      </c>
      <c r="J621" s="111">
        <v>0.93084</v>
      </c>
      <c r="K621" s="111">
        <v>0.957904</v>
      </c>
    </row>
    <row r="622">
      <c r="A622" s="111">
        <v>620.0</v>
      </c>
      <c r="B622" s="111">
        <v>0.939803</v>
      </c>
      <c r="C622" s="111">
        <v>0.923016</v>
      </c>
      <c r="D622" s="111">
        <v>0.96119</v>
      </c>
      <c r="E622" s="111">
        <v>0.929071</v>
      </c>
      <c r="F622" s="111">
        <v>0.9719</v>
      </c>
      <c r="G622" s="111">
        <v>0.943446</v>
      </c>
      <c r="H622" s="111">
        <v>0.87546</v>
      </c>
      <c r="I622" s="111">
        <v>0.95675</v>
      </c>
      <c r="J622" s="111">
        <v>0.930852</v>
      </c>
      <c r="K622" s="111">
        <v>0.957914</v>
      </c>
    </row>
    <row r="623">
      <c r="A623" s="111">
        <v>621.0</v>
      </c>
      <c r="B623" s="111">
        <v>0.939809</v>
      </c>
      <c r="C623" s="111">
        <v>0.923044</v>
      </c>
      <c r="D623" s="111">
        <v>0.961191</v>
      </c>
      <c r="E623" s="111">
        <v>0.929101</v>
      </c>
      <c r="F623" s="111">
        <v>0.971906</v>
      </c>
      <c r="G623" s="111">
        <v>0.94347</v>
      </c>
      <c r="H623" s="111">
        <v>0.875487</v>
      </c>
      <c r="I623" s="111">
        <v>0.956752</v>
      </c>
      <c r="J623" s="111">
        <v>0.930862</v>
      </c>
      <c r="K623" s="111">
        <v>0.957925</v>
      </c>
    </row>
    <row r="624">
      <c r="A624" s="111">
        <v>622.0</v>
      </c>
      <c r="B624" s="111">
        <v>0.939816</v>
      </c>
      <c r="C624" s="111">
        <v>0.923075</v>
      </c>
      <c r="D624" s="111">
        <v>0.961193</v>
      </c>
      <c r="E624" s="111">
        <v>0.929132</v>
      </c>
      <c r="F624" s="111">
        <v>0.971912</v>
      </c>
      <c r="G624" s="111">
        <v>0.943489</v>
      </c>
      <c r="H624" s="111">
        <v>0.875511</v>
      </c>
      <c r="I624" s="111">
        <v>0.956753</v>
      </c>
      <c r="J624" s="111">
        <v>0.930872</v>
      </c>
      <c r="K624" s="111">
        <v>0.957935</v>
      </c>
    </row>
    <row r="625">
      <c r="A625" s="111">
        <v>623.0</v>
      </c>
      <c r="B625" s="111">
        <v>0.939822</v>
      </c>
      <c r="C625" s="111">
        <v>0.923104</v>
      </c>
      <c r="D625" s="111">
        <v>0.961195</v>
      </c>
      <c r="E625" s="111">
        <v>0.929161</v>
      </c>
      <c r="F625" s="111">
        <v>0.97192</v>
      </c>
      <c r="G625" s="111">
        <v>0.943516</v>
      </c>
      <c r="H625" s="111">
        <v>0.875536</v>
      </c>
      <c r="I625" s="111">
        <v>0.956755</v>
      </c>
      <c r="J625" s="111">
        <v>0.930883</v>
      </c>
      <c r="K625" s="111">
        <v>0.957944</v>
      </c>
    </row>
    <row r="626">
      <c r="A626" s="111">
        <v>624.0</v>
      </c>
      <c r="B626" s="111">
        <v>0.93983</v>
      </c>
      <c r="C626" s="111">
        <v>0.923134</v>
      </c>
      <c r="D626" s="111">
        <v>0.961196</v>
      </c>
      <c r="E626" s="111">
        <v>0.92919</v>
      </c>
      <c r="F626" s="111">
        <v>0.971932</v>
      </c>
      <c r="G626" s="111">
        <v>0.943536</v>
      </c>
      <c r="H626" s="111">
        <v>0.875562</v>
      </c>
      <c r="I626" s="111">
        <v>0.956756</v>
      </c>
      <c r="J626" s="111">
        <v>0.930894</v>
      </c>
      <c r="K626" s="111">
        <v>0.957955</v>
      </c>
    </row>
    <row r="627">
      <c r="A627" s="111">
        <v>625.0</v>
      </c>
      <c r="B627" s="111">
        <v>0.939838</v>
      </c>
      <c r="C627" s="111">
        <v>0.923162</v>
      </c>
      <c r="D627" s="111">
        <v>0.961199</v>
      </c>
      <c r="E627" s="111">
        <v>0.929219</v>
      </c>
      <c r="F627" s="111">
        <v>0.971961</v>
      </c>
      <c r="G627" s="111">
        <v>0.943555</v>
      </c>
      <c r="H627" s="111">
        <v>0.875589</v>
      </c>
      <c r="I627" s="111">
        <v>0.956758</v>
      </c>
      <c r="J627" s="111">
        <v>0.93092</v>
      </c>
      <c r="K627" s="111">
        <v>0.957984</v>
      </c>
    </row>
    <row r="628">
      <c r="A628" s="111">
        <v>626.0</v>
      </c>
      <c r="B628" s="111">
        <v>0.939845</v>
      </c>
      <c r="C628" s="111">
        <v>0.923195</v>
      </c>
      <c r="D628" s="111">
        <v>0.9612</v>
      </c>
      <c r="E628" s="111">
        <v>0.929246</v>
      </c>
      <c r="F628" s="111">
        <v>0.971977</v>
      </c>
      <c r="G628" s="111">
        <v>0.943578</v>
      </c>
      <c r="H628" s="111">
        <v>0.875617</v>
      </c>
      <c r="I628" s="111">
        <v>0.95676</v>
      </c>
      <c r="J628" s="111">
        <v>0.930931</v>
      </c>
      <c r="K628" s="111">
        <v>0.957996</v>
      </c>
    </row>
    <row r="629">
      <c r="A629" s="111">
        <v>627.0</v>
      </c>
      <c r="B629" s="111">
        <v>0.939855</v>
      </c>
      <c r="C629" s="111">
        <v>0.923228</v>
      </c>
      <c r="D629" s="111">
        <v>0.961202</v>
      </c>
      <c r="E629" s="111">
        <v>0.929272</v>
      </c>
      <c r="F629" s="111">
        <v>0.971986</v>
      </c>
      <c r="G629" s="111">
        <v>0.943596</v>
      </c>
      <c r="H629" s="111">
        <v>0.875647</v>
      </c>
      <c r="I629" s="111">
        <v>0.956762</v>
      </c>
      <c r="J629" s="111">
        <v>0.930942</v>
      </c>
      <c r="K629" s="111">
        <v>0.958005</v>
      </c>
    </row>
    <row r="630">
      <c r="A630" s="111">
        <v>628.0</v>
      </c>
      <c r="B630" s="111">
        <v>0.939862</v>
      </c>
      <c r="C630" s="111">
        <v>0.923259</v>
      </c>
      <c r="D630" s="111">
        <v>0.961204</v>
      </c>
      <c r="E630" s="111">
        <v>0.929306</v>
      </c>
      <c r="F630" s="111">
        <v>0.971993</v>
      </c>
      <c r="G630" s="111">
        <v>0.943617</v>
      </c>
      <c r="H630" s="111">
        <v>0.875672</v>
      </c>
      <c r="I630" s="111">
        <v>0.956764</v>
      </c>
      <c r="J630" s="111">
        <v>0.930951</v>
      </c>
      <c r="K630" s="111">
        <v>0.958015</v>
      </c>
    </row>
    <row r="631">
      <c r="A631" s="111">
        <v>629.0</v>
      </c>
      <c r="B631" s="111">
        <v>0.939868</v>
      </c>
      <c r="C631" s="111">
        <v>0.923289</v>
      </c>
      <c r="D631" s="111">
        <v>0.961205</v>
      </c>
      <c r="E631" s="111">
        <v>0.92933</v>
      </c>
      <c r="F631" s="111">
        <v>0.971999</v>
      </c>
      <c r="G631" s="111">
        <v>0.943639</v>
      </c>
      <c r="H631" s="111">
        <v>0.875699</v>
      </c>
      <c r="I631" s="111">
        <v>0.956765</v>
      </c>
      <c r="J631" s="111">
        <v>0.930963</v>
      </c>
      <c r="K631" s="111">
        <v>0.958023</v>
      </c>
    </row>
    <row r="632">
      <c r="A632" s="111">
        <v>630.0</v>
      </c>
      <c r="B632" s="111">
        <v>0.939874</v>
      </c>
      <c r="C632" s="111">
        <v>0.923313</v>
      </c>
      <c r="D632" s="111">
        <v>0.961207</v>
      </c>
      <c r="E632" s="111">
        <v>0.929356</v>
      </c>
      <c r="F632" s="111">
        <v>0.972006</v>
      </c>
      <c r="G632" s="111">
        <v>0.943657</v>
      </c>
      <c r="H632" s="111">
        <v>0.875729</v>
      </c>
      <c r="I632" s="111">
        <v>0.956767</v>
      </c>
      <c r="J632" s="111">
        <v>0.930975</v>
      </c>
      <c r="K632" s="111">
        <v>0.958032</v>
      </c>
    </row>
    <row r="633">
      <c r="A633" s="111">
        <v>631.0</v>
      </c>
      <c r="B633" s="111">
        <v>0.93988</v>
      </c>
      <c r="C633" s="111">
        <v>0.923337</v>
      </c>
      <c r="D633" s="111">
        <v>0.961209</v>
      </c>
      <c r="E633" s="111">
        <v>0.92938</v>
      </c>
      <c r="F633" s="111">
        <v>0.972013</v>
      </c>
      <c r="G633" s="111">
        <v>0.943682</v>
      </c>
      <c r="H633" s="111">
        <v>0.875753</v>
      </c>
      <c r="I633" s="111">
        <v>0.956769</v>
      </c>
      <c r="J633" s="111">
        <v>0.930985</v>
      </c>
      <c r="K633" s="111">
        <v>0.958041</v>
      </c>
    </row>
    <row r="634">
      <c r="A634" s="111">
        <v>632.0</v>
      </c>
      <c r="B634" s="111">
        <v>0.939886</v>
      </c>
      <c r="C634" s="111">
        <v>0.923369</v>
      </c>
      <c r="D634" s="111">
        <v>0.96121</v>
      </c>
      <c r="E634" s="111">
        <v>0.929413</v>
      </c>
      <c r="F634" s="111">
        <v>0.972024</v>
      </c>
      <c r="G634" s="111">
        <v>0.943708</v>
      </c>
      <c r="H634" s="111">
        <v>0.875778</v>
      </c>
      <c r="I634" s="111">
        <v>0.95677</v>
      </c>
      <c r="J634" s="111">
        <v>0.930996</v>
      </c>
      <c r="K634" s="111">
        <v>0.95805</v>
      </c>
    </row>
    <row r="635">
      <c r="A635" s="111">
        <v>633.0</v>
      </c>
      <c r="B635" s="111">
        <v>0.939893</v>
      </c>
      <c r="C635" s="111">
        <v>0.923395</v>
      </c>
      <c r="D635" s="111">
        <v>0.961212</v>
      </c>
      <c r="E635" s="111">
        <v>0.929444</v>
      </c>
      <c r="F635" s="111">
        <v>0.972049</v>
      </c>
      <c r="G635" s="111">
        <v>0.943727</v>
      </c>
      <c r="H635" s="111">
        <v>0.875808</v>
      </c>
      <c r="I635" s="111">
        <v>0.956772</v>
      </c>
      <c r="J635" s="111">
        <v>0.931006</v>
      </c>
      <c r="K635" s="111">
        <v>0.95806</v>
      </c>
    </row>
    <row r="636">
      <c r="A636" s="111">
        <v>634.0</v>
      </c>
      <c r="B636" s="111">
        <v>0.9399</v>
      </c>
      <c r="C636" s="111">
        <v>0.923419</v>
      </c>
      <c r="D636" s="111">
        <v>0.961213</v>
      </c>
      <c r="E636" s="111">
        <v>0.929472</v>
      </c>
      <c r="F636" s="111">
        <v>0.972064</v>
      </c>
      <c r="G636" s="111">
        <v>0.943749</v>
      </c>
      <c r="H636" s="111">
        <v>0.875836</v>
      </c>
      <c r="I636" s="111">
        <v>0.956773</v>
      </c>
      <c r="J636" s="111">
        <v>0.931018</v>
      </c>
      <c r="K636" s="111">
        <v>0.958069</v>
      </c>
    </row>
    <row r="637">
      <c r="A637" s="111">
        <v>635.0</v>
      </c>
      <c r="B637" s="111">
        <v>0.939906</v>
      </c>
      <c r="C637" s="111">
        <v>0.923446</v>
      </c>
      <c r="D637" s="111">
        <v>0.961215</v>
      </c>
      <c r="E637" s="111">
        <v>0.929499</v>
      </c>
      <c r="F637" s="111">
        <v>0.972073</v>
      </c>
      <c r="G637" s="111">
        <v>0.943764</v>
      </c>
      <c r="H637" s="111">
        <v>0.875858</v>
      </c>
      <c r="I637" s="111">
        <v>0.956775</v>
      </c>
      <c r="J637" s="111">
        <v>0.931031</v>
      </c>
      <c r="K637" s="111">
        <v>0.958077</v>
      </c>
    </row>
    <row r="638">
      <c r="A638" s="111">
        <v>636.0</v>
      </c>
      <c r="B638" s="111">
        <v>0.939912</v>
      </c>
      <c r="C638" s="111">
        <v>0.923474</v>
      </c>
      <c r="D638" s="111">
        <v>0.961216</v>
      </c>
      <c r="E638" s="111">
        <v>0.929526</v>
      </c>
      <c r="F638" s="111">
        <v>0.972079</v>
      </c>
      <c r="G638" s="111">
        <v>0.943783</v>
      </c>
      <c r="H638" s="111">
        <v>0.875885</v>
      </c>
      <c r="I638" s="111">
        <v>0.956776</v>
      </c>
      <c r="J638" s="111">
        <v>0.931041</v>
      </c>
      <c r="K638" s="111">
        <v>0.958084</v>
      </c>
    </row>
    <row r="639">
      <c r="A639" s="111">
        <v>637.0</v>
      </c>
      <c r="B639" s="111">
        <v>0.939918</v>
      </c>
      <c r="C639" s="111">
        <v>0.923505</v>
      </c>
      <c r="D639" s="111">
        <v>0.961218</v>
      </c>
      <c r="E639" s="111">
        <v>0.929558</v>
      </c>
      <c r="F639" s="111">
        <v>0.972085</v>
      </c>
      <c r="G639" s="111">
        <v>0.943804</v>
      </c>
      <c r="H639" s="111">
        <v>0.875912</v>
      </c>
      <c r="I639" s="111">
        <v>0.956778</v>
      </c>
      <c r="J639" s="111">
        <v>0.931051</v>
      </c>
      <c r="K639" s="111">
        <v>0.958094</v>
      </c>
    </row>
    <row r="640">
      <c r="A640" s="111">
        <v>638.0</v>
      </c>
      <c r="B640" s="111">
        <v>0.939923</v>
      </c>
      <c r="C640" s="111">
        <v>0.923533</v>
      </c>
      <c r="D640" s="111">
        <v>0.96122</v>
      </c>
      <c r="E640" s="111">
        <v>0.929586</v>
      </c>
      <c r="F640" s="111">
        <v>0.972091</v>
      </c>
      <c r="G640" s="111">
        <v>0.943821</v>
      </c>
      <c r="H640" s="111">
        <v>0.875935</v>
      </c>
      <c r="I640" s="111">
        <v>0.956779</v>
      </c>
      <c r="J640" s="111">
        <v>0.931061</v>
      </c>
      <c r="K640" s="111">
        <v>0.958103</v>
      </c>
    </row>
    <row r="641">
      <c r="A641" s="111">
        <v>639.0</v>
      </c>
      <c r="B641" s="111">
        <v>0.93993</v>
      </c>
      <c r="C641" s="111">
        <v>0.923564</v>
      </c>
      <c r="D641" s="111">
        <v>0.961221</v>
      </c>
      <c r="E641" s="111">
        <v>0.929615</v>
      </c>
      <c r="F641" s="111">
        <v>0.972098</v>
      </c>
      <c r="G641" s="111">
        <v>0.94384</v>
      </c>
      <c r="H641" s="111">
        <v>0.87596</v>
      </c>
      <c r="I641" s="111">
        <v>0.956781</v>
      </c>
      <c r="J641" s="111">
        <v>0.931071</v>
      </c>
      <c r="K641" s="111">
        <v>0.958113</v>
      </c>
    </row>
    <row r="642">
      <c r="A642" s="111">
        <v>640.0</v>
      </c>
      <c r="B642" s="111">
        <v>0.939938</v>
      </c>
      <c r="C642" s="111">
        <v>0.923591</v>
      </c>
      <c r="D642" s="111">
        <v>0.961223</v>
      </c>
      <c r="E642" s="111">
        <v>0.929642</v>
      </c>
      <c r="F642" s="111">
        <v>0.972109</v>
      </c>
      <c r="G642" s="111">
        <v>0.943862</v>
      </c>
      <c r="H642" s="111">
        <v>0.875985</v>
      </c>
      <c r="I642" s="111">
        <v>0.956783</v>
      </c>
      <c r="J642" s="111">
        <v>0.931082</v>
      </c>
      <c r="K642" s="111">
        <v>0.958122</v>
      </c>
    </row>
    <row r="643">
      <c r="A643" s="111">
        <v>641.0</v>
      </c>
      <c r="B643" s="111">
        <v>0.939945</v>
      </c>
      <c r="C643" s="111">
        <v>0.923626</v>
      </c>
      <c r="D643" s="111">
        <v>0.961225</v>
      </c>
      <c r="E643" s="111">
        <v>0.929671</v>
      </c>
      <c r="F643" s="111">
        <v>0.972137</v>
      </c>
      <c r="G643" s="111">
        <v>0.943882</v>
      </c>
      <c r="H643" s="111">
        <v>0.876018</v>
      </c>
      <c r="I643" s="111">
        <v>0.956784</v>
      </c>
      <c r="J643" s="111">
        <v>0.931106</v>
      </c>
      <c r="K643" s="111">
        <v>0.958151</v>
      </c>
    </row>
    <row r="644">
      <c r="A644" s="111">
        <v>642.0</v>
      </c>
      <c r="B644" s="111">
        <v>0.939953</v>
      </c>
      <c r="C644" s="111">
        <v>0.923648</v>
      </c>
      <c r="D644" s="111">
        <v>0.961226</v>
      </c>
      <c r="E644" s="111">
        <v>0.929701</v>
      </c>
      <c r="F644" s="111">
        <v>0.972152</v>
      </c>
      <c r="G644" s="111">
        <v>0.943902</v>
      </c>
      <c r="H644" s="111">
        <v>0.876048</v>
      </c>
      <c r="I644" s="111">
        <v>0.956786</v>
      </c>
      <c r="J644" s="111">
        <v>0.931117</v>
      </c>
      <c r="K644" s="111">
        <v>0.958161</v>
      </c>
    </row>
    <row r="645">
      <c r="A645" s="111">
        <v>643.0</v>
      </c>
      <c r="B645" s="111">
        <v>0.93996</v>
      </c>
      <c r="C645" s="111">
        <v>0.923672</v>
      </c>
      <c r="D645" s="111">
        <v>0.961228</v>
      </c>
      <c r="E645" s="111">
        <v>0.929728</v>
      </c>
      <c r="F645" s="111">
        <v>0.972161</v>
      </c>
      <c r="G645" s="111">
        <v>0.943916</v>
      </c>
      <c r="H645" s="111">
        <v>0.876075</v>
      </c>
      <c r="I645" s="111">
        <v>0.956788</v>
      </c>
      <c r="J645" s="111">
        <v>0.931127</v>
      </c>
      <c r="K645" s="111">
        <v>0.958171</v>
      </c>
    </row>
    <row r="646">
      <c r="A646" s="111">
        <v>644.0</v>
      </c>
      <c r="B646" s="111">
        <v>0.939967</v>
      </c>
      <c r="C646" s="111">
        <v>0.923698</v>
      </c>
      <c r="D646" s="111">
        <v>0.96123</v>
      </c>
      <c r="E646" s="111">
        <v>0.929752</v>
      </c>
      <c r="F646" s="111">
        <v>0.972168</v>
      </c>
      <c r="G646" s="111">
        <v>0.943936</v>
      </c>
      <c r="H646" s="111">
        <v>0.876099</v>
      </c>
      <c r="I646" s="111">
        <v>0.956789</v>
      </c>
      <c r="J646" s="111">
        <v>0.931139</v>
      </c>
      <c r="K646" s="111">
        <v>0.958181</v>
      </c>
    </row>
    <row r="647">
      <c r="A647" s="111">
        <v>645.0</v>
      </c>
      <c r="B647" s="111">
        <v>0.939974</v>
      </c>
      <c r="C647" s="111">
        <v>0.923727</v>
      </c>
      <c r="D647" s="111">
        <v>0.961231</v>
      </c>
      <c r="E647" s="111">
        <v>0.929778</v>
      </c>
      <c r="F647" s="111">
        <v>0.972174</v>
      </c>
      <c r="G647" s="111">
        <v>0.943957</v>
      </c>
      <c r="H647" s="111">
        <v>0.876124</v>
      </c>
      <c r="I647" s="111">
        <v>0.956791</v>
      </c>
      <c r="J647" s="111">
        <v>0.931147</v>
      </c>
      <c r="K647" s="111">
        <v>0.958191</v>
      </c>
    </row>
    <row r="648">
      <c r="A648" s="111">
        <v>646.0</v>
      </c>
      <c r="B648" s="111">
        <v>0.939981</v>
      </c>
      <c r="C648" s="111">
        <v>0.923753</v>
      </c>
      <c r="D648" s="111">
        <v>0.961233</v>
      </c>
      <c r="E648" s="111">
        <v>0.929812</v>
      </c>
      <c r="F648" s="111">
        <v>0.972179</v>
      </c>
      <c r="G648" s="111">
        <v>0.943974</v>
      </c>
      <c r="H648" s="111">
        <v>0.87615</v>
      </c>
      <c r="I648" s="111">
        <v>0.956792</v>
      </c>
      <c r="J648" s="111">
        <v>0.931157</v>
      </c>
      <c r="K648" s="111">
        <v>0.958198</v>
      </c>
    </row>
    <row r="649">
      <c r="A649" s="111">
        <v>647.0</v>
      </c>
      <c r="B649" s="111">
        <v>0.939988</v>
      </c>
      <c r="C649" s="111">
        <v>0.923779</v>
      </c>
      <c r="D649" s="111">
        <v>0.961234</v>
      </c>
      <c r="E649" s="111">
        <v>0.929839</v>
      </c>
      <c r="F649" s="111">
        <v>0.972186</v>
      </c>
      <c r="G649" s="111">
        <v>0.943994</v>
      </c>
      <c r="H649" s="111">
        <v>0.876175</v>
      </c>
      <c r="I649" s="111">
        <v>0.956794</v>
      </c>
      <c r="J649" s="111">
        <v>0.931167</v>
      </c>
      <c r="K649" s="111">
        <v>0.958207</v>
      </c>
    </row>
    <row r="650">
      <c r="A650" s="111">
        <v>648.0</v>
      </c>
      <c r="B650" s="111">
        <v>0.939994</v>
      </c>
      <c r="C650" s="111">
        <v>0.923806</v>
      </c>
      <c r="D650" s="111">
        <v>0.961236</v>
      </c>
      <c r="E650" s="111">
        <v>0.929862</v>
      </c>
      <c r="F650" s="111">
        <v>0.972198</v>
      </c>
      <c r="G650" s="111">
        <v>0.944018</v>
      </c>
      <c r="H650" s="111">
        <v>0.876198</v>
      </c>
      <c r="I650" s="111">
        <v>0.956795</v>
      </c>
      <c r="J650" s="111">
        <v>0.931176</v>
      </c>
      <c r="K650" s="111">
        <v>0.958217</v>
      </c>
    </row>
    <row r="651">
      <c r="A651" s="111">
        <v>649.0</v>
      </c>
      <c r="B651" s="111">
        <v>0.940001</v>
      </c>
      <c r="C651" s="111">
        <v>0.923832</v>
      </c>
      <c r="D651" s="111">
        <v>0.961237</v>
      </c>
      <c r="E651" s="111">
        <v>0.929889</v>
      </c>
      <c r="F651" s="111">
        <v>0.972222</v>
      </c>
      <c r="G651" s="111">
        <v>0.944041</v>
      </c>
      <c r="H651" s="111">
        <v>0.876227</v>
      </c>
      <c r="I651" s="111">
        <v>0.956797</v>
      </c>
      <c r="J651" s="111">
        <v>0.931187</v>
      </c>
      <c r="K651" s="111">
        <v>0.958227</v>
      </c>
    </row>
    <row r="652">
      <c r="A652" s="111">
        <v>650.0</v>
      </c>
      <c r="B652" s="111">
        <v>0.940008</v>
      </c>
      <c r="C652" s="111">
        <v>0.923858</v>
      </c>
      <c r="D652" s="111">
        <v>0.961239</v>
      </c>
      <c r="E652" s="111">
        <v>0.929917</v>
      </c>
      <c r="F652" s="111">
        <v>0.972236</v>
      </c>
      <c r="G652" s="111">
        <v>0.944063</v>
      </c>
      <c r="H652" s="111">
        <v>0.876252</v>
      </c>
      <c r="I652" s="111">
        <v>0.956799</v>
      </c>
      <c r="J652" s="111">
        <v>0.931196</v>
      </c>
      <c r="K652" s="111">
        <v>0.958236</v>
      </c>
    </row>
    <row r="653">
      <c r="A653" s="111">
        <v>651.0</v>
      </c>
      <c r="B653" s="111">
        <v>0.940015</v>
      </c>
      <c r="C653" s="111">
        <v>0.92388</v>
      </c>
      <c r="D653" s="111">
        <v>0.96124</v>
      </c>
      <c r="E653" s="111">
        <v>0.929943</v>
      </c>
      <c r="F653" s="111">
        <v>0.972244</v>
      </c>
      <c r="G653" s="111">
        <v>0.944088</v>
      </c>
      <c r="H653" s="111">
        <v>0.87628</v>
      </c>
      <c r="I653" s="111">
        <v>0.9568</v>
      </c>
      <c r="J653" s="111">
        <v>0.931205</v>
      </c>
      <c r="K653" s="111">
        <v>0.958245</v>
      </c>
    </row>
    <row r="654">
      <c r="A654" s="111">
        <v>652.0</v>
      </c>
      <c r="B654" s="111">
        <v>0.940021</v>
      </c>
      <c r="C654" s="111">
        <v>0.923916</v>
      </c>
      <c r="D654" s="111">
        <v>0.961242</v>
      </c>
      <c r="E654" s="111">
        <v>0.92997</v>
      </c>
      <c r="F654" s="111">
        <v>0.97225</v>
      </c>
      <c r="G654" s="111">
        <v>0.944109</v>
      </c>
      <c r="H654" s="111">
        <v>0.876304</v>
      </c>
      <c r="I654" s="111">
        <v>0.956802</v>
      </c>
      <c r="J654" s="111">
        <v>0.931214</v>
      </c>
      <c r="K654" s="111">
        <v>0.958252</v>
      </c>
    </row>
    <row r="655">
      <c r="A655" s="111">
        <v>653.0</v>
      </c>
      <c r="B655" s="111">
        <v>0.940028</v>
      </c>
      <c r="C655" s="111">
        <v>0.923939</v>
      </c>
      <c r="D655" s="111">
        <v>0.961243</v>
      </c>
      <c r="E655" s="111">
        <v>0.929999</v>
      </c>
      <c r="F655" s="111">
        <v>0.972256</v>
      </c>
      <c r="G655" s="111">
        <v>0.944125</v>
      </c>
      <c r="H655" s="111">
        <v>0.876327</v>
      </c>
      <c r="I655" s="111">
        <v>0.956803</v>
      </c>
      <c r="J655" s="111">
        <v>0.931223</v>
      </c>
      <c r="K655" s="111">
        <v>0.958261</v>
      </c>
    </row>
    <row r="656">
      <c r="A656" s="111">
        <v>654.0</v>
      </c>
      <c r="B656" s="111">
        <v>0.940035</v>
      </c>
      <c r="C656" s="111">
        <v>0.923958</v>
      </c>
      <c r="D656" s="111">
        <v>0.961245</v>
      </c>
      <c r="E656" s="111">
        <v>0.930028</v>
      </c>
      <c r="F656" s="111">
        <v>0.972262</v>
      </c>
      <c r="G656" s="111">
        <v>0.944142</v>
      </c>
      <c r="H656" s="111">
        <v>0.876352</v>
      </c>
      <c r="I656" s="111">
        <v>0.956805</v>
      </c>
      <c r="J656" s="111">
        <v>0.931233</v>
      </c>
      <c r="K656" s="111">
        <v>0.958269</v>
      </c>
    </row>
    <row r="657">
      <c r="A657" s="111">
        <v>655.0</v>
      </c>
      <c r="B657" s="111">
        <v>0.940041</v>
      </c>
      <c r="C657" s="111">
        <v>0.923991</v>
      </c>
      <c r="D657" s="111">
        <v>0.961246</v>
      </c>
      <c r="E657" s="111">
        <v>0.930057</v>
      </c>
      <c r="F657" s="111">
        <v>0.972268</v>
      </c>
      <c r="G657" s="111">
        <v>0.944161</v>
      </c>
      <c r="H657" s="111">
        <v>0.876375</v>
      </c>
      <c r="I657" s="111">
        <v>0.956806</v>
      </c>
      <c r="J657" s="111">
        <v>0.931244</v>
      </c>
      <c r="K657" s="111">
        <v>0.958278</v>
      </c>
    </row>
    <row r="658">
      <c r="A658" s="111">
        <v>656.0</v>
      </c>
      <c r="B658" s="111">
        <v>0.940048</v>
      </c>
      <c r="C658" s="111">
        <v>0.924017</v>
      </c>
      <c r="D658" s="111">
        <v>0.961248</v>
      </c>
      <c r="E658" s="111">
        <v>0.930085</v>
      </c>
      <c r="F658" s="111">
        <v>0.972279</v>
      </c>
      <c r="G658" s="111">
        <v>0.944179</v>
      </c>
      <c r="H658" s="111">
        <v>0.876399</v>
      </c>
      <c r="I658" s="111">
        <v>0.956808</v>
      </c>
      <c r="J658" s="111">
        <v>0.931253</v>
      </c>
      <c r="K658" s="111">
        <v>0.958285</v>
      </c>
    </row>
    <row r="659">
      <c r="A659" s="111">
        <v>657.0</v>
      </c>
      <c r="B659" s="111">
        <v>0.940054</v>
      </c>
      <c r="C659" s="111">
        <v>0.924045</v>
      </c>
      <c r="D659" s="111">
        <v>0.96125</v>
      </c>
      <c r="E659" s="111">
        <v>0.930115</v>
      </c>
      <c r="F659" s="111">
        <v>0.972306</v>
      </c>
      <c r="G659" s="111">
        <v>0.944197</v>
      </c>
      <c r="H659" s="111">
        <v>0.876427</v>
      </c>
      <c r="I659" s="111">
        <v>0.95681</v>
      </c>
      <c r="J659" s="111">
        <v>0.931274</v>
      </c>
      <c r="K659" s="111">
        <v>0.958312</v>
      </c>
    </row>
    <row r="660">
      <c r="A660" s="111">
        <v>658.0</v>
      </c>
      <c r="B660" s="111">
        <v>0.94006</v>
      </c>
      <c r="C660" s="111">
        <v>0.924073</v>
      </c>
      <c r="D660" s="111">
        <v>0.961251</v>
      </c>
      <c r="E660" s="111">
        <v>0.930141</v>
      </c>
      <c r="F660" s="111">
        <v>0.97232</v>
      </c>
      <c r="G660" s="111">
        <v>0.944213</v>
      </c>
      <c r="H660" s="111">
        <v>0.876452</v>
      </c>
      <c r="I660" s="111">
        <v>0.956811</v>
      </c>
      <c r="J660" s="111">
        <v>0.931285</v>
      </c>
      <c r="K660" s="111">
        <v>0.958321</v>
      </c>
    </row>
    <row r="661">
      <c r="A661" s="111">
        <v>659.0</v>
      </c>
      <c r="B661" s="111">
        <v>0.940064</v>
      </c>
      <c r="C661" s="111">
        <v>0.924101</v>
      </c>
      <c r="D661" s="111">
        <v>0.961253</v>
      </c>
      <c r="E661" s="111">
        <v>0.930167</v>
      </c>
      <c r="F661" s="111">
        <v>0.972329</v>
      </c>
      <c r="G661" s="111">
        <v>0.94423</v>
      </c>
      <c r="H661" s="111">
        <v>0.876479</v>
      </c>
      <c r="I661" s="111">
        <v>0.956813</v>
      </c>
      <c r="J661" s="111">
        <v>0.931295</v>
      </c>
      <c r="K661" s="111">
        <v>0.958329</v>
      </c>
    </row>
    <row r="662">
      <c r="A662" s="111">
        <v>660.0</v>
      </c>
      <c r="B662" s="111">
        <v>0.94007</v>
      </c>
      <c r="C662" s="111">
        <v>0.924124</v>
      </c>
      <c r="D662" s="111">
        <v>0.961255</v>
      </c>
      <c r="E662" s="111">
        <v>0.930195</v>
      </c>
      <c r="F662" s="111">
        <v>0.972335</v>
      </c>
      <c r="G662" s="111">
        <v>0.944247</v>
      </c>
      <c r="H662" s="111">
        <v>0.876505</v>
      </c>
      <c r="I662" s="111">
        <v>0.956814</v>
      </c>
      <c r="J662" s="111">
        <v>0.931304</v>
      </c>
      <c r="K662" s="111">
        <v>0.958336</v>
      </c>
    </row>
    <row r="663">
      <c r="A663" s="111">
        <v>661.0</v>
      </c>
      <c r="B663" s="111">
        <v>0.940076</v>
      </c>
      <c r="C663" s="111">
        <v>0.924151</v>
      </c>
      <c r="D663" s="111">
        <v>0.961256</v>
      </c>
      <c r="E663" s="111">
        <v>0.930223</v>
      </c>
      <c r="F663" s="111">
        <v>0.972341</v>
      </c>
      <c r="G663" s="111">
        <v>0.944266</v>
      </c>
      <c r="H663" s="111">
        <v>0.876531</v>
      </c>
      <c r="I663" s="111">
        <v>0.956816</v>
      </c>
      <c r="J663" s="111">
        <v>0.931314</v>
      </c>
      <c r="K663" s="111">
        <v>0.958343</v>
      </c>
    </row>
    <row r="664">
      <c r="A664" s="111">
        <v>662.0</v>
      </c>
      <c r="B664" s="111">
        <v>0.940081</v>
      </c>
      <c r="C664" s="111">
        <v>0.924176</v>
      </c>
      <c r="D664" s="111">
        <v>0.961258</v>
      </c>
      <c r="E664" s="111">
        <v>0.930252</v>
      </c>
      <c r="F664" s="111">
        <v>0.972347</v>
      </c>
      <c r="G664" s="111">
        <v>0.944286</v>
      </c>
      <c r="H664" s="111">
        <v>0.876554</v>
      </c>
      <c r="I664" s="111">
        <v>0.956818</v>
      </c>
      <c r="J664" s="111">
        <v>0.931325</v>
      </c>
      <c r="K664" s="111">
        <v>0.958352</v>
      </c>
    </row>
    <row r="665">
      <c r="A665" s="111">
        <v>663.0</v>
      </c>
      <c r="B665" s="111">
        <v>0.940088</v>
      </c>
      <c r="C665" s="111">
        <v>0.924202</v>
      </c>
      <c r="D665" s="111">
        <v>0.961259</v>
      </c>
      <c r="E665" s="111">
        <v>0.930279</v>
      </c>
      <c r="F665" s="111">
        <v>0.972353</v>
      </c>
      <c r="G665" s="111">
        <v>0.944306</v>
      </c>
      <c r="H665" s="111">
        <v>0.87658</v>
      </c>
      <c r="I665" s="111">
        <v>0.956819</v>
      </c>
      <c r="J665" s="111">
        <v>0.931334</v>
      </c>
      <c r="K665" s="111">
        <v>0.958361</v>
      </c>
    </row>
    <row r="666">
      <c r="A666" s="111">
        <v>664.0</v>
      </c>
      <c r="B666" s="111">
        <v>0.940094</v>
      </c>
      <c r="C666" s="111">
        <v>0.924228</v>
      </c>
      <c r="D666" s="111">
        <v>0.96126</v>
      </c>
      <c r="E666" s="111">
        <v>0.930309</v>
      </c>
      <c r="F666" s="111">
        <v>0.972364</v>
      </c>
      <c r="G666" s="111">
        <v>0.944321</v>
      </c>
      <c r="H666" s="111">
        <v>0.876604</v>
      </c>
      <c r="I666" s="111">
        <v>0.956821</v>
      </c>
      <c r="J666" s="111">
        <v>0.931344</v>
      </c>
      <c r="K666" s="111">
        <v>0.958368</v>
      </c>
    </row>
    <row r="667">
      <c r="A667" s="111">
        <v>665.0</v>
      </c>
      <c r="B667" s="111">
        <v>0.9401</v>
      </c>
      <c r="C667" s="111">
        <v>0.92426</v>
      </c>
      <c r="D667" s="111">
        <v>0.961262</v>
      </c>
      <c r="E667" s="111">
        <v>0.930336</v>
      </c>
      <c r="F667" s="111">
        <v>0.972387</v>
      </c>
      <c r="G667" s="111">
        <v>0.944341</v>
      </c>
      <c r="H667" s="111">
        <v>0.876627</v>
      </c>
      <c r="I667" s="111">
        <v>0.956822</v>
      </c>
      <c r="J667" s="111">
        <v>0.931354</v>
      </c>
      <c r="K667" s="111">
        <v>0.958377</v>
      </c>
    </row>
    <row r="668">
      <c r="A668" s="111">
        <v>666.0</v>
      </c>
      <c r="B668" s="111">
        <v>0.940106</v>
      </c>
      <c r="C668" s="111">
        <v>0.924281</v>
      </c>
      <c r="D668" s="111">
        <v>0.961263</v>
      </c>
      <c r="E668" s="111">
        <v>0.930362</v>
      </c>
      <c r="F668" s="111">
        <v>0.972401</v>
      </c>
      <c r="G668" s="111">
        <v>0.944356</v>
      </c>
      <c r="H668" s="111">
        <v>0.87665</v>
      </c>
      <c r="I668" s="111">
        <v>0.956824</v>
      </c>
      <c r="J668" s="111">
        <v>0.931364</v>
      </c>
      <c r="K668" s="111">
        <v>0.958387</v>
      </c>
    </row>
    <row r="669">
      <c r="A669" s="111">
        <v>667.0</v>
      </c>
      <c r="B669" s="111">
        <v>0.940113</v>
      </c>
      <c r="C669" s="111">
        <v>0.924305</v>
      </c>
      <c r="D669" s="111">
        <v>0.961265</v>
      </c>
      <c r="E669" s="111">
        <v>0.930389</v>
      </c>
      <c r="F669" s="111">
        <v>0.972409</v>
      </c>
      <c r="G669" s="111">
        <v>0.944371</v>
      </c>
      <c r="H669" s="111">
        <v>0.876674</v>
      </c>
      <c r="I669" s="111">
        <v>0.956826</v>
      </c>
      <c r="J669" s="111">
        <v>0.931374</v>
      </c>
      <c r="K669" s="111">
        <v>0.958396</v>
      </c>
    </row>
    <row r="670">
      <c r="A670" s="111">
        <v>668.0</v>
      </c>
      <c r="B670" s="111">
        <v>0.940118</v>
      </c>
      <c r="C670" s="111">
        <v>0.924334</v>
      </c>
      <c r="D670" s="111">
        <v>0.961266</v>
      </c>
      <c r="E670" s="111">
        <v>0.930416</v>
      </c>
      <c r="F670" s="111">
        <v>0.972415</v>
      </c>
      <c r="G670" s="111">
        <v>0.944386</v>
      </c>
      <c r="H670" s="111">
        <v>0.876699</v>
      </c>
      <c r="I670" s="111">
        <v>0.956827</v>
      </c>
      <c r="J670" s="111">
        <v>0.931383</v>
      </c>
      <c r="K670" s="111">
        <v>0.958405</v>
      </c>
    </row>
    <row r="671">
      <c r="A671" s="111">
        <v>669.0</v>
      </c>
      <c r="B671" s="111">
        <v>0.940125</v>
      </c>
      <c r="C671" s="111">
        <v>0.924352</v>
      </c>
      <c r="D671" s="111">
        <v>0.961268</v>
      </c>
      <c r="E671" s="111">
        <v>0.930448</v>
      </c>
      <c r="F671" s="111">
        <v>0.972421</v>
      </c>
      <c r="G671" s="111">
        <v>0.944404</v>
      </c>
      <c r="H671" s="111">
        <v>0.876722</v>
      </c>
      <c r="I671" s="111">
        <v>0.956828</v>
      </c>
      <c r="J671" s="111">
        <v>0.931392</v>
      </c>
      <c r="K671" s="111">
        <v>0.958412</v>
      </c>
    </row>
    <row r="672">
      <c r="A672" s="111">
        <v>670.0</v>
      </c>
      <c r="B672" s="111">
        <v>0.94013</v>
      </c>
      <c r="C672" s="111">
        <v>0.924374</v>
      </c>
      <c r="D672" s="111">
        <v>0.961269</v>
      </c>
      <c r="E672" s="111">
        <v>0.930472</v>
      </c>
      <c r="F672" s="111">
        <v>0.972426</v>
      </c>
      <c r="G672" s="111">
        <v>0.944419</v>
      </c>
      <c r="H672" s="111">
        <v>0.876744</v>
      </c>
      <c r="I672" s="111">
        <v>0.95683</v>
      </c>
      <c r="J672" s="111">
        <v>0.931399</v>
      </c>
      <c r="K672" s="111">
        <v>0.95842</v>
      </c>
    </row>
    <row r="673">
      <c r="A673" s="111">
        <v>671.0</v>
      </c>
      <c r="B673" s="111">
        <v>0.940136</v>
      </c>
      <c r="C673" s="111">
        <v>0.924393</v>
      </c>
      <c r="D673" s="111">
        <v>0.96127</v>
      </c>
      <c r="E673" s="111">
        <v>0.930503</v>
      </c>
      <c r="F673" s="111">
        <v>0.972432</v>
      </c>
      <c r="G673" s="111">
        <v>0.94444</v>
      </c>
      <c r="H673" s="111">
        <v>0.876773</v>
      </c>
      <c r="I673" s="111">
        <v>0.956831</v>
      </c>
      <c r="J673" s="111">
        <v>0.931409</v>
      </c>
      <c r="K673" s="111">
        <v>0.958429</v>
      </c>
    </row>
    <row r="674">
      <c r="A674" s="111">
        <v>672.0</v>
      </c>
      <c r="B674" s="111">
        <v>0.940141</v>
      </c>
      <c r="C674" s="111">
        <v>0.92441</v>
      </c>
      <c r="D674" s="111">
        <v>0.961272</v>
      </c>
      <c r="E674" s="111">
        <v>0.930532</v>
      </c>
      <c r="F674" s="111">
        <v>0.972443</v>
      </c>
      <c r="G674" s="111">
        <v>0.944457</v>
      </c>
      <c r="H674" s="111">
        <v>0.876796</v>
      </c>
      <c r="I674" s="111">
        <v>0.956833</v>
      </c>
      <c r="J674" s="111">
        <v>0.931419</v>
      </c>
      <c r="K674" s="111">
        <v>0.958439</v>
      </c>
    </row>
    <row r="675">
      <c r="A675" s="111">
        <v>673.0</v>
      </c>
      <c r="B675" s="111">
        <v>0.940147</v>
      </c>
      <c r="C675" s="111">
        <v>0.924436</v>
      </c>
      <c r="D675" s="111">
        <v>0.961274</v>
      </c>
      <c r="E675" s="111">
        <v>0.930557</v>
      </c>
      <c r="F675" s="111">
        <v>0.972468</v>
      </c>
      <c r="G675" s="111">
        <v>0.944475</v>
      </c>
      <c r="H675" s="111">
        <v>0.876825</v>
      </c>
      <c r="I675" s="111">
        <v>0.956834</v>
      </c>
      <c r="J675" s="111">
        <v>0.931438</v>
      </c>
      <c r="K675" s="111">
        <v>0.958463</v>
      </c>
    </row>
    <row r="676">
      <c r="A676" s="111">
        <v>674.0</v>
      </c>
      <c r="B676" s="111">
        <v>0.940154</v>
      </c>
      <c r="C676" s="111">
        <v>0.924459</v>
      </c>
      <c r="D676" s="111">
        <v>0.961276</v>
      </c>
      <c r="E676" s="111">
        <v>0.93059</v>
      </c>
      <c r="F676" s="111">
        <v>0.972482</v>
      </c>
      <c r="G676" s="111">
        <v>0.944494</v>
      </c>
      <c r="H676" s="111">
        <v>0.87685</v>
      </c>
      <c r="I676" s="111">
        <v>0.956836</v>
      </c>
      <c r="J676" s="111">
        <v>0.931449</v>
      </c>
      <c r="K676" s="111">
        <v>0.958471</v>
      </c>
    </row>
    <row r="677">
      <c r="A677" s="111">
        <v>675.0</v>
      </c>
      <c r="B677" s="111">
        <v>0.940159</v>
      </c>
      <c r="C677" s="111">
        <v>0.924479</v>
      </c>
      <c r="D677" s="111">
        <v>0.961277</v>
      </c>
      <c r="E677" s="111">
        <v>0.930619</v>
      </c>
      <c r="F677" s="111">
        <v>0.97249</v>
      </c>
      <c r="G677" s="111">
        <v>0.944513</v>
      </c>
      <c r="H677" s="111">
        <v>0.876873</v>
      </c>
      <c r="I677" s="111">
        <v>0.956837</v>
      </c>
      <c r="J677" s="111">
        <v>0.931457</v>
      </c>
      <c r="K677" s="111">
        <v>0.958479</v>
      </c>
    </row>
    <row r="678">
      <c r="A678" s="111">
        <v>676.0</v>
      </c>
      <c r="B678" s="111">
        <v>0.940164</v>
      </c>
      <c r="C678" s="111">
        <v>0.924503</v>
      </c>
      <c r="D678" s="111">
        <v>0.961279</v>
      </c>
      <c r="E678" s="111">
        <v>0.93065</v>
      </c>
      <c r="F678" s="111">
        <v>0.972496</v>
      </c>
      <c r="G678" s="111">
        <v>0.944527</v>
      </c>
      <c r="H678" s="111">
        <v>0.8769</v>
      </c>
      <c r="I678" s="111">
        <v>0.956839</v>
      </c>
      <c r="J678" s="111">
        <v>0.931467</v>
      </c>
      <c r="K678" s="111">
        <v>0.958487</v>
      </c>
    </row>
    <row r="679">
      <c r="A679" s="111">
        <v>677.0</v>
      </c>
      <c r="B679" s="111">
        <v>0.94017</v>
      </c>
      <c r="C679" s="111">
        <v>0.924525</v>
      </c>
      <c r="D679" s="111">
        <v>0.961281</v>
      </c>
      <c r="E679" s="111">
        <v>0.930682</v>
      </c>
      <c r="F679" s="111">
        <v>0.972501</v>
      </c>
      <c r="G679" s="111">
        <v>0.944547</v>
      </c>
      <c r="H679" s="111">
        <v>0.876924</v>
      </c>
      <c r="I679" s="111">
        <v>0.95684</v>
      </c>
      <c r="J679" s="111">
        <v>0.931476</v>
      </c>
      <c r="K679" s="111">
        <v>0.958494</v>
      </c>
    </row>
    <row r="680">
      <c r="A680" s="111">
        <v>678.0</v>
      </c>
      <c r="B680" s="111">
        <v>0.940175</v>
      </c>
      <c r="C680" s="111">
        <v>0.924542</v>
      </c>
      <c r="D680" s="111">
        <v>0.961282</v>
      </c>
      <c r="E680" s="111">
        <v>0.930717</v>
      </c>
      <c r="F680" s="111">
        <v>0.972507</v>
      </c>
      <c r="G680" s="111">
        <v>0.944563</v>
      </c>
      <c r="H680" s="111">
        <v>0.876952</v>
      </c>
      <c r="I680" s="111">
        <v>0.956841</v>
      </c>
      <c r="J680" s="111">
        <v>0.931486</v>
      </c>
      <c r="K680" s="111">
        <v>0.958503</v>
      </c>
    </row>
    <row r="681">
      <c r="A681" s="111">
        <v>679.0</v>
      </c>
      <c r="B681" s="111">
        <v>0.94018</v>
      </c>
      <c r="C681" s="111">
        <v>0.924564</v>
      </c>
      <c r="D681" s="111">
        <v>0.961284</v>
      </c>
      <c r="E681" s="111">
        <v>0.930746</v>
      </c>
      <c r="F681" s="111">
        <v>0.972513</v>
      </c>
      <c r="G681" s="111">
        <v>0.944584</v>
      </c>
      <c r="H681" s="111">
        <v>0.876977</v>
      </c>
      <c r="I681" s="111">
        <v>0.956843</v>
      </c>
      <c r="J681" s="111">
        <v>0.931494</v>
      </c>
      <c r="K681" s="111">
        <v>0.95851</v>
      </c>
    </row>
    <row r="682">
      <c r="A682" s="111">
        <v>680.0</v>
      </c>
      <c r="B682" s="111">
        <v>0.940187</v>
      </c>
      <c r="C682" s="111">
        <v>0.924587</v>
      </c>
      <c r="D682" s="111">
        <v>0.961286</v>
      </c>
      <c r="E682" s="111">
        <v>0.930779</v>
      </c>
      <c r="F682" s="111">
        <v>0.972523</v>
      </c>
      <c r="G682" s="111">
        <v>0.944599</v>
      </c>
      <c r="H682" s="111">
        <v>0.877003</v>
      </c>
      <c r="I682" s="111">
        <v>0.956844</v>
      </c>
      <c r="J682" s="111">
        <v>0.931504</v>
      </c>
      <c r="K682" s="111">
        <v>0.95852</v>
      </c>
    </row>
    <row r="683">
      <c r="A683" s="111">
        <v>681.0</v>
      </c>
      <c r="B683" s="111">
        <v>0.940193</v>
      </c>
      <c r="C683" s="111">
        <v>0.92461</v>
      </c>
      <c r="D683" s="111">
        <v>0.961287</v>
      </c>
      <c r="E683" s="111">
        <v>0.930812</v>
      </c>
      <c r="F683" s="111">
        <v>0.972545</v>
      </c>
      <c r="G683" s="111">
        <v>0.944612</v>
      </c>
      <c r="H683" s="111">
        <v>0.877028</v>
      </c>
      <c r="I683" s="111">
        <v>0.956846</v>
      </c>
      <c r="J683" s="111">
        <v>0.931514</v>
      </c>
      <c r="K683" s="111">
        <v>0.95853</v>
      </c>
    </row>
    <row r="684">
      <c r="A684" s="111">
        <v>682.0</v>
      </c>
      <c r="B684" s="111">
        <v>0.940198</v>
      </c>
      <c r="C684" s="111">
        <v>0.924637</v>
      </c>
      <c r="D684" s="111">
        <v>0.961289</v>
      </c>
      <c r="E684" s="111">
        <v>0.930842</v>
      </c>
      <c r="F684" s="111">
        <v>0.972558</v>
      </c>
      <c r="G684" s="111">
        <v>0.94463</v>
      </c>
      <c r="H684" s="111">
        <v>0.877051</v>
      </c>
      <c r="I684" s="111">
        <v>0.956847</v>
      </c>
      <c r="J684" s="111">
        <v>0.931523</v>
      </c>
      <c r="K684" s="111">
        <v>0.958538</v>
      </c>
    </row>
    <row r="685">
      <c r="A685" s="111">
        <v>683.0</v>
      </c>
      <c r="B685" s="111">
        <v>0.940203</v>
      </c>
      <c r="C685" s="111">
        <v>0.924656</v>
      </c>
      <c r="D685" s="111">
        <v>0.96129</v>
      </c>
      <c r="E685" s="111">
        <v>0.930872</v>
      </c>
      <c r="F685" s="111">
        <v>0.972566</v>
      </c>
      <c r="G685" s="111">
        <v>0.944651</v>
      </c>
      <c r="H685" s="111">
        <v>0.877074</v>
      </c>
      <c r="I685" s="111">
        <v>0.956848</v>
      </c>
      <c r="J685" s="111">
        <v>0.931531</v>
      </c>
      <c r="K685" s="111">
        <v>0.958548</v>
      </c>
    </row>
    <row r="686">
      <c r="A686" s="111">
        <v>684.0</v>
      </c>
      <c r="B686" s="111">
        <v>0.940209</v>
      </c>
      <c r="C686" s="111">
        <v>0.924677</v>
      </c>
      <c r="D686" s="111">
        <v>0.961291</v>
      </c>
      <c r="E686" s="111">
        <v>0.930902</v>
      </c>
      <c r="F686" s="111">
        <v>0.972572</v>
      </c>
      <c r="G686" s="111">
        <v>0.944671</v>
      </c>
      <c r="H686" s="111">
        <v>0.8771</v>
      </c>
      <c r="I686" s="111">
        <v>0.95685</v>
      </c>
      <c r="J686" s="111">
        <v>0.931539</v>
      </c>
      <c r="K686" s="111">
        <v>0.958557</v>
      </c>
    </row>
    <row r="687">
      <c r="A687" s="111">
        <v>685.0</v>
      </c>
      <c r="B687" s="111">
        <v>0.940215</v>
      </c>
      <c r="C687" s="111">
        <v>0.924702</v>
      </c>
      <c r="D687" s="111">
        <v>0.961293</v>
      </c>
      <c r="E687" s="111">
        <v>0.930934</v>
      </c>
      <c r="F687" s="111">
        <v>0.972577</v>
      </c>
      <c r="G687" s="111">
        <v>0.944686</v>
      </c>
      <c r="H687" s="111">
        <v>0.877127</v>
      </c>
      <c r="I687" s="111">
        <v>0.956851</v>
      </c>
      <c r="J687" s="111">
        <v>0.931547</v>
      </c>
      <c r="K687" s="111">
        <v>0.958566</v>
      </c>
    </row>
    <row r="688">
      <c r="A688" s="111">
        <v>686.0</v>
      </c>
      <c r="B688" s="111">
        <v>0.940222</v>
      </c>
      <c r="C688" s="111">
        <v>0.924727</v>
      </c>
      <c r="D688" s="111">
        <v>0.961294</v>
      </c>
      <c r="E688" s="111">
        <v>0.930967</v>
      </c>
      <c r="F688" s="111">
        <v>0.972582</v>
      </c>
      <c r="G688" s="111">
        <v>0.944706</v>
      </c>
      <c r="H688" s="111">
        <v>0.87715</v>
      </c>
      <c r="I688" s="111">
        <v>0.956852</v>
      </c>
      <c r="J688" s="111">
        <v>0.931556</v>
      </c>
      <c r="K688" s="111">
        <v>0.958574</v>
      </c>
    </row>
    <row r="689">
      <c r="A689" s="111">
        <v>687.0</v>
      </c>
      <c r="B689" s="111">
        <v>0.940228</v>
      </c>
      <c r="C689" s="111">
        <v>0.92475</v>
      </c>
      <c r="D689" s="111">
        <v>0.961296</v>
      </c>
      <c r="E689" s="111">
        <v>0.930998</v>
      </c>
      <c r="F689" s="111">
        <v>0.972588</v>
      </c>
      <c r="G689" s="111">
        <v>0.944724</v>
      </c>
      <c r="H689" s="111">
        <v>0.877171</v>
      </c>
      <c r="I689" s="111">
        <v>0.956854</v>
      </c>
      <c r="J689" s="111">
        <v>0.931565</v>
      </c>
      <c r="K689" s="111">
        <v>0.958582</v>
      </c>
    </row>
    <row r="690">
      <c r="A690" s="111">
        <v>688.0</v>
      </c>
      <c r="B690" s="111">
        <v>0.940234</v>
      </c>
      <c r="C690" s="111">
        <v>0.924775</v>
      </c>
      <c r="D690" s="111">
        <v>0.961297</v>
      </c>
      <c r="E690" s="111">
        <v>0.93103</v>
      </c>
      <c r="F690" s="111">
        <v>0.972599</v>
      </c>
      <c r="G690" s="111">
        <v>0.944741</v>
      </c>
      <c r="H690" s="111">
        <v>0.877192</v>
      </c>
      <c r="I690" s="111">
        <v>0.956855</v>
      </c>
      <c r="J690" s="111">
        <v>0.931574</v>
      </c>
      <c r="K690" s="111">
        <v>0.958589</v>
      </c>
    </row>
    <row r="691">
      <c r="A691" s="111">
        <v>689.0</v>
      </c>
      <c r="B691" s="111">
        <v>0.94024</v>
      </c>
      <c r="C691" s="111">
        <v>0.924796</v>
      </c>
      <c r="D691" s="111">
        <v>0.961299</v>
      </c>
      <c r="E691" s="111">
        <v>0.931063</v>
      </c>
      <c r="F691" s="111">
        <v>0.972623</v>
      </c>
      <c r="G691" s="111">
        <v>0.944761</v>
      </c>
      <c r="H691" s="111">
        <v>0.877218</v>
      </c>
      <c r="I691" s="111">
        <v>0.956857</v>
      </c>
      <c r="J691" s="111">
        <v>0.931593</v>
      </c>
      <c r="K691" s="111">
        <v>0.958614</v>
      </c>
    </row>
    <row r="692">
      <c r="A692" s="111">
        <v>690.0</v>
      </c>
      <c r="B692" s="111">
        <v>0.940245</v>
      </c>
      <c r="C692" s="111">
        <v>0.924822</v>
      </c>
      <c r="D692" s="111">
        <v>0.961301</v>
      </c>
      <c r="E692" s="111">
        <v>0.931094</v>
      </c>
      <c r="F692" s="111">
        <v>0.972637</v>
      </c>
      <c r="G692" s="111">
        <v>0.944775</v>
      </c>
      <c r="H692" s="111">
        <v>0.877241</v>
      </c>
      <c r="I692" s="111">
        <v>0.956858</v>
      </c>
      <c r="J692" s="111">
        <v>0.931603</v>
      </c>
      <c r="K692" s="111">
        <v>0.958624</v>
      </c>
    </row>
    <row r="693">
      <c r="A693" s="111">
        <v>691.0</v>
      </c>
      <c r="B693" s="111">
        <v>0.940253</v>
      </c>
      <c r="C693" s="111">
        <v>0.924844</v>
      </c>
      <c r="D693" s="111">
        <v>0.961303</v>
      </c>
      <c r="E693" s="111">
        <v>0.931126</v>
      </c>
      <c r="F693" s="111">
        <v>0.972645</v>
      </c>
      <c r="G693" s="111">
        <v>0.944791</v>
      </c>
      <c r="H693" s="111">
        <v>0.877264</v>
      </c>
      <c r="I693" s="111">
        <v>0.95686</v>
      </c>
      <c r="J693" s="111">
        <v>0.931611</v>
      </c>
      <c r="K693" s="111">
        <v>0.958631</v>
      </c>
    </row>
    <row r="694">
      <c r="A694" s="111">
        <v>692.0</v>
      </c>
      <c r="B694" s="111">
        <v>0.940258</v>
      </c>
      <c r="C694" s="111">
        <v>0.924865</v>
      </c>
      <c r="D694" s="111">
        <v>0.961304</v>
      </c>
      <c r="E694" s="111">
        <v>0.931157</v>
      </c>
      <c r="F694" s="111">
        <v>0.972651</v>
      </c>
      <c r="G694" s="111">
        <v>0.944811</v>
      </c>
      <c r="H694" s="111">
        <v>0.877288</v>
      </c>
      <c r="I694" s="111">
        <v>0.956861</v>
      </c>
      <c r="J694" s="111">
        <v>0.93162</v>
      </c>
      <c r="K694" s="111">
        <v>0.958641</v>
      </c>
    </row>
    <row r="695">
      <c r="A695" s="111">
        <v>693.0</v>
      </c>
      <c r="B695" s="111">
        <v>0.940264</v>
      </c>
      <c r="C695" s="111">
        <v>0.924892</v>
      </c>
      <c r="D695" s="111">
        <v>0.961305</v>
      </c>
      <c r="E695" s="111">
        <v>0.931192</v>
      </c>
      <c r="F695" s="111">
        <v>0.972656</v>
      </c>
      <c r="G695" s="111">
        <v>0.944828</v>
      </c>
      <c r="H695" s="111">
        <v>0.877311</v>
      </c>
      <c r="I695" s="111">
        <v>0.956862</v>
      </c>
      <c r="J695" s="111">
        <v>0.931629</v>
      </c>
      <c r="K695" s="111">
        <v>0.958648</v>
      </c>
    </row>
    <row r="696">
      <c r="A696" s="111">
        <v>694.0</v>
      </c>
      <c r="B696" s="111">
        <v>0.94027</v>
      </c>
      <c r="C696" s="111">
        <v>0.924914</v>
      </c>
      <c r="D696" s="111">
        <v>0.961307</v>
      </c>
      <c r="E696" s="111">
        <v>0.93122</v>
      </c>
      <c r="F696" s="111">
        <v>0.972661</v>
      </c>
      <c r="G696" s="111">
        <v>0.944844</v>
      </c>
      <c r="H696" s="111">
        <v>0.877336</v>
      </c>
      <c r="I696" s="111">
        <v>0.956864</v>
      </c>
      <c r="J696" s="111">
        <v>0.931639</v>
      </c>
      <c r="K696" s="111">
        <v>0.958656</v>
      </c>
    </row>
    <row r="697">
      <c r="A697" s="111">
        <v>695.0</v>
      </c>
      <c r="B697" s="111">
        <v>0.940276</v>
      </c>
      <c r="C697" s="111">
        <v>0.924939</v>
      </c>
      <c r="D697" s="111">
        <v>0.961309</v>
      </c>
      <c r="E697" s="111">
        <v>0.93125</v>
      </c>
      <c r="F697" s="111">
        <v>0.972667</v>
      </c>
      <c r="G697" s="111">
        <v>0.944862</v>
      </c>
      <c r="H697" s="111">
        <v>0.877359</v>
      </c>
      <c r="I697" s="111">
        <v>0.956865</v>
      </c>
      <c r="J697" s="111">
        <v>0.931646</v>
      </c>
      <c r="K697" s="111">
        <v>0.958664</v>
      </c>
    </row>
    <row r="698">
      <c r="A698" s="111">
        <v>696.0</v>
      </c>
      <c r="B698" s="111">
        <v>0.940282</v>
      </c>
      <c r="C698" s="111">
        <v>0.924958</v>
      </c>
      <c r="D698" s="111">
        <v>0.96131</v>
      </c>
      <c r="E698" s="111">
        <v>0.93128</v>
      </c>
      <c r="F698" s="111">
        <v>0.972677</v>
      </c>
      <c r="G698" s="111">
        <v>0.944882</v>
      </c>
      <c r="H698" s="111">
        <v>0.87738</v>
      </c>
      <c r="I698" s="111">
        <v>0.956867</v>
      </c>
      <c r="J698" s="111">
        <v>0.931654</v>
      </c>
      <c r="K698" s="111">
        <v>0.958671</v>
      </c>
    </row>
    <row r="699">
      <c r="A699" s="111">
        <v>697.0</v>
      </c>
      <c r="B699" s="111">
        <v>0.94029</v>
      </c>
      <c r="C699" s="111">
        <v>0.924984</v>
      </c>
      <c r="D699" s="111">
        <v>0.961311</v>
      </c>
      <c r="E699" s="111">
        <v>0.931311</v>
      </c>
      <c r="F699" s="111">
        <v>0.972699</v>
      </c>
      <c r="G699" s="111">
        <v>0.944897</v>
      </c>
      <c r="H699" s="111">
        <v>0.877407</v>
      </c>
      <c r="I699" s="111">
        <v>0.956868</v>
      </c>
      <c r="J699" s="111">
        <v>0.931663</v>
      </c>
      <c r="K699" s="111">
        <v>0.95868</v>
      </c>
    </row>
    <row r="700">
      <c r="A700" s="111">
        <v>698.0</v>
      </c>
      <c r="B700" s="111">
        <v>0.940294</v>
      </c>
      <c r="C700" s="111">
        <v>0.925005</v>
      </c>
      <c r="D700" s="111">
        <v>0.961313</v>
      </c>
      <c r="E700" s="111">
        <v>0.931343</v>
      </c>
      <c r="F700" s="111">
        <v>0.972711</v>
      </c>
      <c r="G700" s="111">
        <v>0.944914</v>
      </c>
      <c r="H700" s="111">
        <v>0.877429</v>
      </c>
      <c r="I700" s="111">
        <v>0.956869</v>
      </c>
      <c r="J700" s="111">
        <v>0.931672</v>
      </c>
      <c r="K700" s="111">
        <v>0.958689</v>
      </c>
    </row>
    <row r="701">
      <c r="A701" s="111">
        <v>699.0</v>
      </c>
      <c r="B701" s="111">
        <v>0.9403</v>
      </c>
      <c r="C701" s="111">
        <v>0.925027</v>
      </c>
      <c r="D701" s="111">
        <v>0.961314</v>
      </c>
      <c r="E701" s="111">
        <v>0.931375</v>
      </c>
      <c r="F701" s="111">
        <v>0.972719</v>
      </c>
      <c r="G701" s="111">
        <v>0.944928</v>
      </c>
      <c r="H701" s="111">
        <v>0.877451</v>
      </c>
      <c r="I701" s="111">
        <v>0.956871</v>
      </c>
      <c r="J701" s="111">
        <v>0.931681</v>
      </c>
      <c r="K701" s="111">
        <v>0.958696</v>
      </c>
    </row>
    <row r="702">
      <c r="A702" s="111">
        <v>700.0</v>
      </c>
      <c r="B702" s="111">
        <v>0.940306</v>
      </c>
      <c r="C702" s="111">
        <v>0.925048</v>
      </c>
      <c r="D702" s="111">
        <v>0.961316</v>
      </c>
      <c r="E702" s="111">
        <v>0.931406</v>
      </c>
      <c r="F702" s="111">
        <v>0.972724</v>
      </c>
      <c r="G702" s="111">
        <v>0.944943</v>
      </c>
      <c r="H702" s="111">
        <v>0.877474</v>
      </c>
      <c r="I702" s="111">
        <v>0.956872</v>
      </c>
      <c r="J702" s="111">
        <v>0.93169</v>
      </c>
      <c r="K702" s="111">
        <v>0.958701</v>
      </c>
    </row>
    <row r="703">
      <c r="A703" s="111">
        <v>701.0</v>
      </c>
      <c r="B703" s="111">
        <v>0.940312</v>
      </c>
      <c r="C703" s="111">
        <v>0.925072</v>
      </c>
      <c r="D703" s="111">
        <v>0.961317</v>
      </c>
      <c r="E703" s="111">
        <v>0.931436</v>
      </c>
      <c r="F703" s="111">
        <v>0.972729</v>
      </c>
      <c r="G703" s="111">
        <v>0.944956</v>
      </c>
      <c r="H703" s="111">
        <v>0.877496</v>
      </c>
      <c r="I703" s="111">
        <v>0.956874</v>
      </c>
      <c r="J703" s="111">
        <v>0.931697</v>
      </c>
      <c r="K703" s="111">
        <v>0.958708</v>
      </c>
    </row>
    <row r="704">
      <c r="A704" s="111">
        <v>702.0</v>
      </c>
      <c r="B704" s="111">
        <v>0.940317</v>
      </c>
      <c r="C704" s="111">
        <v>0.925091</v>
      </c>
      <c r="D704" s="111">
        <v>0.961319</v>
      </c>
      <c r="E704" s="111">
        <v>0.931466</v>
      </c>
      <c r="F704" s="111">
        <v>0.972734</v>
      </c>
      <c r="G704" s="111">
        <v>0.944972</v>
      </c>
      <c r="H704" s="111">
        <v>0.877518</v>
      </c>
      <c r="I704" s="111">
        <v>0.956875</v>
      </c>
      <c r="J704" s="111">
        <v>0.931707</v>
      </c>
      <c r="K704" s="111">
        <v>0.958716</v>
      </c>
    </row>
    <row r="705">
      <c r="A705" s="111">
        <v>703.0</v>
      </c>
      <c r="B705" s="111">
        <v>0.940324</v>
      </c>
      <c r="C705" s="111">
        <v>0.925106</v>
      </c>
      <c r="D705" s="111">
        <v>0.96132</v>
      </c>
      <c r="E705" s="111">
        <v>0.931494</v>
      </c>
      <c r="F705" s="111">
        <v>0.97274</v>
      </c>
      <c r="G705" s="111">
        <v>0.944985</v>
      </c>
      <c r="H705" s="111">
        <v>0.877544</v>
      </c>
      <c r="I705" s="111">
        <v>0.956876</v>
      </c>
      <c r="J705" s="111">
        <v>0.931716</v>
      </c>
      <c r="K705" s="111">
        <v>0.958723</v>
      </c>
    </row>
    <row r="706">
      <c r="A706" s="111">
        <v>704.0</v>
      </c>
      <c r="B706" s="111">
        <v>0.940329</v>
      </c>
      <c r="C706" s="111">
        <v>0.925125</v>
      </c>
      <c r="D706" s="111">
        <v>0.961322</v>
      </c>
      <c r="E706" s="111">
        <v>0.931524</v>
      </c>
      <c r="F706" s="111">
        <v>0.97275</v>
      </c>
      <c r="G706" s="111">
        <v>0.944998</v>
      </c>
      <c r="H706" s="111">
        <v>0.877567</v>
      </c>
      <c r="I706" s="111">
        <v>0.956878</v>
      </c>
      <c r="J706" s="111">
        <v>0.931725</v>
      </c>
      <c r="K706" s="111">
        <v>0.95873</v>
      </c>
    </row>
    <row r="707">
      <c r="A707" s="111">
        <v>705.0</v>
      </c>
      <c r="B707" s="111">
        <v>0.940333</v>
      </c>
      <c r="C707" s="111">
        <v>0.925146</v>
      </c>
      <c r="D707" s="111">
        <v>0.961323</v>
      </c>
      <c r="E707" s="111">
        <v>0.931556</v>
      </c>
      <c r="F707" s="111">
        <v>0.972773</v>
      </c>
      <c r="G707" s="111">
        <v>0.945012</v>
      </c>
      <c r="H707" s="111">
        <v>0.877594</v>
      </c>
      <c r="I707" s="111">
        <v>0.956879</v>
      </c>
      <c r="J707" s="111">
        <v>0.931743</v>
      </c>
      <c r="K707" s="111">
        <v>0.958754</v>
      </c>
    </row>
    <row r="708">
      <c r="A708" s="111">
        <v>706.0</v>
      </c>
      <c r="B708" s="111">
        <v>0.940339</v>
      </c>
      <c r="C708" s="111">
        <v>0.925167</v>
      </c>
      <c r="D708" s="111">
        <v>0.961325</v>
      </c>
      <c r="E708" s="111">
        <v>0.93159</v>
      </c>
      <c r="F708" s="111">
        <v>0.972786</v>
      </c>
      <c r="G708" s="111">
        <v>0.945026</v>
      </c>
      <c r="H708" s="111">
        <v>0.877618</v>
      </c>
      <c r="I708" s="111">
        <v>0.956881</v>
      </c>
      <c r="J708" s="111">
        <v>0.931751</v>
      </c>
      <c r="K708" s="111">
        <v>0.958763</v>
      </c>
    </row>
    <row r="709">
      <c r="A709" s="111">
        <v>707.0</v>
      </c>
      <c r="B709" s="111">
        <v>0.940345</v>
      </c>
      <c r="C709" s="111">
        <v>0.92519</v>
      </c>
      <c r="D709" s="111">
        <v>0.961326</v>
      </c>
      <c r="E709" s="111">
        <v>0.931618</v>
      </c>
      <c r="F709" s="111">
        <v>0.972794</v>
      </c>
      <c r="G709" s="111">
        <v>0.945039</v>
      </c>
      <c r="H709" s="111">
        <v>0.877645</v>
      </c>
      <c r="I709" s="111">
        <v>0.956882</v>
      </c>
      <c r="J709" s="111">
        <v>0.93176</v>
      </c>
      <c r="K709" s="111">
        <v>0.958769</v>
      </c>
    </row>
    <row r="710">
      <c r="A710" s="111">
        <v>708.0</v>
      </c>
      <c r="B710" s="111">
        <v>0.940352</v>
      </c>
      <c r="C710" s="111">
        <v>0.925208</v>
      </c>
      <c r="D710" s="111">
        <v>0.961327</v>
      </c>
      <c r="E710" s="111">
        <v>0.931646</v>
      </c>
      <c r="F710" s="111">
        <v>0.972799</v>
      </c>
      <c r="G710" s="111">
        <v>0.945058</v>
      </c>
      <c r="H710" s="111">
        <v>0.877669</v>
      </c>
      <c r="I710" s="111">
        <v>0.956884</v>
      </c>
      <c r="J710" s="111">
        <v>0.931769</v>
      </c>
      <c r="K710" s="111">
        <v>0.958779</v>
      </c>
    </row>
    <row r="711">
      <c r="A711" s="111">
        <v>709.0</v>
      </c>
      <c r="B711" s="111">
        <v>0.940359</v>
      </c>
      <c r="C711" s="111">
        <v>0.925227</v>
      </c>
      <c r="D711" s="111">
        <v>0.961329</v>
      </c>
      <c r="E711" s="111">
        <v>0.931674</v>
      </c>
      <c r="F711" s="111">
        <v>0.972805</v>
      </c>
      <c r="G711" s="111">
        <v>0.945069</v>
      </c>
      <c r="H711" s="111">
        <v>0.877693</v>
      </c>
      <c r="I711" s="111">
        <v>0.956885</v>
      </c>
      <c r="J711" s="111">
        <v>0.931778</v>
      </c>
      <c r="K711" s="111">
        <v>0.958787</v>
      </c>
    </row>
    <row r="712">
      <c r="A712" s="111">
        <v>710.0</v>
      </c>
      <c r="B712" s="111">
        <v>0.940364</v>
      </c>
      <c r="C712" s="111">
        <v>0.925253</v>
      </c>
      <c r="D712" s="111">
        <v>0.96133</v>
      </c>
      <c r="E712" s="111">
        <v>0.931702</v>
      </c>
      <c r="F712" s="111">
        <v>0.97281</v>
      </c>
      <c r="G712" s="111">
        <v>0.945083</v>
      </c>
      <c r="H712" s="111">
        <v>0.877716</v>
      </c>
      <c r="I712" s="111">
        <v>0.956886</v>
      </c>
      <c r="J712" s="111">
        <v>0.931786</v>
      </c>
      <c r="K712" s="111">
        <v>0.958797</v>
      </c>
    </row>
    <row r="713">
      <c r="A713" s="111">
        <v>711.0</v>
      </c>
      <c r="B713" s="111">
        <v>0.94037</v>
      </c>
      <c r="C713" s="111">
        <v>0.925271</v>
      </c>
      <c r="D713" s="111">
        <v>0.961332</v>
      </c>
      <c r="E713" s="111">
        <v>0.931731</v>
      </c>
      <c r="F713" s="111">
        <v>0.972816</v>
      </c>
      <c r="G713" s="111">
        <v>0.945097</v>
      </c>
      <c r="H713" s="111">
        <v>0.877738</v>
      </c>
      <c r="I713" s="111">
        <v>0.956888</v>
      </c>
      <c r="J713" s="111">
        <v>0.931792</v>
      </c>
      <c r="K713" s="111">
        <v>0.958805</v>
      </c>
    </row>
    <row r="714">
      <c r="A714" s="111">
        <v>712.0</v>
      </c>
      <c r="B714" s="111">
        <v>0.940376</v>
      </c>
      <c r="C714" s="111">
        <v>0.925291</v>
      </c>
      <c r="D714" s="111">
        <v>0.961333</v>
      </c>
      <c r="E714" s="111">
        <v>0.931759</v>
      </c>
      <c r="F714" s="111">
        <v>0.972825</v>
      </c>
      <c r="G714" s="111">
        <v>0.945111</v>
      </c>
      <c r="H714" s="111">
        <v>0.877764</v>
      </c>
      <c r="I714" s="111">
        <v>0.956889</v>
      </c>
      <c r="J714" s="111">
        <v>0.931801</v>
      </c>
      <c r="K714" s="111">
        <v>0.958814</v>
      </c>
    </row>
    <row r="715">
      <c r="A715" s="111">
        <v>713.0</v>
      </c>
      <c r="B715" s="111">
        <v>0.94038</v>
      </c>
      <c r="C715" s="111">
        <v>0.925311</v>
      </c>
      <c r="D715" s="111">
        <v>0.961334</v>
      </c>
      <c r="E715" s="111">
        <v>0.931786</v>
      </c>
      <c r="F715" s="111">
        <v>0.972846</v>
      </c>
      <c r="G715" s="111">
        <v>0.945124</v>
      </c>
      <c r="H715" s="111">
        <v>0.877787</v>
      </c>
      <c r="I715" s="111">
        <v>0.956891</v>
      </c>
      <c r="J715" s="111">
        <v>0.931808</v>
      </c>
      <c r="K715" s="111">
        <v>0.958822</v>
      </c>
    </row>
    <row r="716">
      <c r="A716" s="111">
        <v>714.0</v>
      </c>
      <c r="B716" s="111">
        <v>0.940386</v>
      </c>
      <c r="C716" s="111">
        <v>0.925333</v>
      </c>
      <c r="D716" s="111">
        <v>0.961336</v>
      </c>
      <c r="E716" s="111">
        <v>0.931816</v>
      </c>
      <c r="F716" s="111">
        <v>0.972858</v>
      </c>
      <c r="G716" s="111">
        <v>0.945137</v>
      </c>
      <c r="H716" s="111">
        <v>0.877812</v>
      </c>
      <c r="I716" s="111">
        <v>0.956892</v>
      </c>
      <c r="J716" s="111">
        <v>0.931816</v>
      </c>
      <c r="K716" s="111">
        <v>0.958829</v>
      </c>
    </row>
    <row r="717">
      <c r="A717" s="111">
        <v>715.0</v>
      </c>
      <c r="B717" s="111">
        <v>0.940391</v>
      </c>
      <c r="C717" s="111">
        <v>0.925351</v>
      </c>
      <c r="D717" s="111">
        <v>0.961337</v>
      </c>
      <c r="E717" s="111">
        <v>0.931848</v>
      </c>
      <c r="F717" s="111">
        <v>0.972865</v>
      </c>
      <c r="G717" s="111">
        <v>0.945152</v>
      </c>
      <c r="H717" s="111">
        <v>0.877834</v>
      </c>
      <c r="I717" s="111">
        <v>0.956893</v>
      </c>
      <c r="J717" s="111">
        <v>0.931823</v>
      </c>
      <c r="K717" s="111">
        <v>0.958838</v>
      </c>
    </row>
    <row r="718">
      <c r="A718" s="111">
        <v>716.0</v>
      </c>
      <c r="B718" s="111">
        <v>0.940396</v>
      </c>
      <c r="C718" s="111">
        <v>0.925375</v>
      </c>
      <c r="D718" s="111">
        <v>0.961338</v>
      </c>
      <c r="E718" s="111">
        <v>0.931875</v>
      </c>
      <c r="F718" s="111">
        <v>0.972871</v>
      </c>
      <c r="G718" s="111">
        <v>0.945168</v>
      </c>
      <c r="H718" s="111">
        <v>0.877857</v>
      </c>
      <c r="I718" s="111">
        <v>0.956895</v>
      </c>
      <c r="J718" s="111">
        <v>0.931831</v>
      </c>
      <c r="K718" s="111">
        <v>0.958844</v>
      </c>
    </row>
    <row r="719">
      <c r="A719" s="111">
        <v>717.0</v>
      </c>
      <c r="B719" s="111">
        <v>0.940401</v>
      </c>
      <c r="C719" s="111">
        <v>0.925398</v>
      </c>
      <c r="D719" s="111">
        <v>0.96134</v>
      </c>
      <c r="E719" s="111">
        <v>0.931905</v>
      </c>
      <c r="F719" s="111">
        <v>0.972875</v>
      </c>
      <c r="G719" s="111">
        <v>0.945182</v>
      </c>
      <c r="H719" s="111">
        <v>0.877881</v>
      </c>
      <c r="I719" s="111">
        <v>0.956896</v>
      </c>
      <c r="J719" s="111">
        <v>0.931838</v>
      </c>
      <c r="K719" s="111">
        <v>0.958852</v>
      </c>
    </row>
    <row r="720">
      <c r="A720" s="111">
        <v>718.0</v>
      </c>
      <c r="B720" s="111">
        <v>0.940407</v>
      </c>
      <c r="C720" s="111">
        <v>0.925419</v>
      </c>
      <c r="D720" s="111">
        <v>0.961341</v>
      </c>
      <c r="E720" s="111">
        <v>0.931939</v>
      </c>
      <c r="F720" s="111">
        <v>0.97288</v>
      </c>
      <c r="G720" s="111">
        <v>0.945196</v>
      </c>
      <c r="H720" s="111">
        <v>0.877906</v>
      </c>
      <c r="I720" s="111">
        <v>0.956897</v>
      </c>
      <c r="J720" s="111">
        <v>0.931846</v>
      </c>
      <c r="K720" s="111">
        <v>0.95886</v>
      </c>
    </row>
    <row r="721">
      <c r="A721" s="111">
        <v>719.0</v>
      </c>
      <c r="B721" s="111">
        <v>0.940412</v>
      </c>
      <c r="C721" s="111">
        <v>0.925441</v>
      </c>
      <c r="D721" s="111">
        <v>0.961343</v>
      </c>
      <c r="E721" s="111">
        <v>0.931969</v>
      </c>
      <c r="F721" s="111">
        <v>0.972886</v>
      </c>
      <c r="G721" s="111">
        <v>0.945207</v>
      </c>
      <c r="H721" s="111">
        <v>0.87793</v>
      </c>
      <c r="I721" s="111">
        <v>0.956899</v>
      </c>
      <c r="J721" s="111">
        <v>0.931854</v>
      </c>
      <c r="K721" s="111">
        <v>0.958869</v>
      </c>
    </row>
    <row r="722">
      <c r="A722" s="111">
        <v>720.0</v>
      </c>
      <c r="B722" s="111">
        <v>0.940417</v>
      </c>
      <c r="C722" s="111">
        <v>0.925463</v>
      </c>
      <c r="D722" s="111">
        <v>0.961344</v>
      </c>
      <c r="E722" s="111">
        <v>0.931998</v>
      </c>
      <c r="F722" s="111">
        <v>0.972895</v>
      </c>
      <c r="G722" s="111">
        <v>0.94522</v>
      </c>
      <c r="H722" s="111">
        <v>0.877952</v>
      </c>
      <c r="I722" s="111">
        <v>0.9569</v>
      </c>
      <c r="J722" s="111">
        <v>0.931862</v>
      </c>
      <c r="K722" s="111">
        <v>0.958878</v>
      </c>
    </row>
    <row r="723">
      <c r="A723" s="111">
        <v>721.0</v>
      </c>
      <c r="B723" s="111">
        <v>0.940423</v>
      </c>
      <c r="C723" s="111">
        <v>0.925487</v>
      </c>
      <c r="D723" s="111">
        <v>0.961346</v>
      </c>
      <c r="E723" s="111">
        <v>0.932029</v>
      </c>
      <c r="F723" s="111">
        <v>0.972918</v>
      </c>
      <c r="G723" s="111">
        <v>0.945234</v>
      </c>
      <c r="H723" s="111">
        <v>0.877977</v>
      </c>
      <c r="I723" s="111">
        <v>0.956902</v>
      </c>
      <c r="J723" s="111">
        <v>0.931878</v>
      </c>
      <c r="K723" s="111">
        <v>0.9589</v>
      </c>
    </row>
    <row r="724">
      <c r="A724" s="111">
        <v>722.0</v>
      </c>
      <c r="B724" s="111">
        <v>0.940429</v>
      </c>
      <c r="C724" s="111">
        <v>0.925507</v>
      </c>
      <c r="D724" s="111">
        <v>0.961347</v>
      </c>
      <c r="E724" s="111">
        <v>0.932059</v>
      </c>
      <c r="F724" s="111">
        <v>0.97293</v>
      </c>
      <c r="G724" s="111">
        <v>0.945249</v>
      </c>
      <c r="H724" s="111">
        <v>0.878</v>
      </c>
      <c r="I724" s="111">
        <v>0.956903</v>
      </c>
      <c r="J724" s="111">
        <v>0.931886</v>
      </c>
      <c r="K724" s="111">
        <v>0.958912</v>
      </c>
    </row>
    <row r="725">
      <c r="A725" s="111">
        <v>723.0</v>
      </c>
      <c r="B725" s="111">
        <v>0.940435</v>
      </c>
      <c r="C725" s="111">
        <v>0.925524</v>
      </c>
      <c r="D725" s="111">
        <v>0.961348</v>
      </c>
      <c r="E725" s="111">
        <v>0.932088</v>
      </c>
      <c r="F725" s="111">
        <v>0.972938</v>
      </c>
      <c r="G725" s="111">
        <v>0.945264</v>
      </c>
      <c r="H725" s="111">
        <v>0.878022</v>
      </c>
      <c r="I725" s="111">
        <v>0.956905</v>
      </c>
      <c r="J725" s="111">
        <v>0.931894</v>
      </c>
      <c r="K725" s="111">
        <v>0.95892</v>
      </c>
    </row>
    <row r="726">
      <c r="A726" s="111">
        <v>724.0</v>
      </c>
      <c r="B726" s="111">
        <v>0.940441</v>
      </c>
      <c r="C726" s="111">
        <v>0.925546</v>
      </c>
      <c r="D726" s="111">
        <v>0.96135</v>
      </c>
      <c r="E726" s="111">
        <v>0.932116</v>
      </c>
      <c r="F726" s="111">
        <v>0.972943</v>
      </c>
      <c r="G726" s="111">
        <v>0.945281</v>
      </c>
      <c r="H726" s="111">
        <v>0.878047</v>
      </c>
      <c r="I726" s="111">
        <v>0.956906</v>
      </c>
      <c r="J726" s="111">
        <v>0.931903</v>
      </c>
      <c r="K726" s="111">
        <v>0.958928</v>
      </c>
    </row>
    <row r="727">
      <c r="A727" s="111">
        <v>725.0</v>
      </c>
      <c r="B727" s="111">
        <v>0.940447</v>
      </c>
      <c r="C727" s="111">
        <v>0.92557</v>
      </c>
      <c r="D727" s="111">
        <v>0.961351</v>
      </c>
      <c r="E727" s="111">
        <v>0.932147</v>
      </c>
      <c r="F727" s="111">
        <v>0.972948</v>
      </c>
      <c r="G727" s="111">
        <v>0.945296</v>
      </c>
      <c r="H727" s="111">
        <v>0.878072</v>
      </c>
      <c r="I727" s="111">
        <v>0.956908</v>
      </c>
      <c r="J727" s="111">
        <v>0.93191</v>
      </c>
      <c r="K727" s="111">
        <v>0.958935</v>
      </c>
    </row>
    <row r="728">
      <c r="A728" s="111">
        <v>726.0</v>
      </c>
      <c r="B728" s="111">
        <v>0.940453</v>
      </c>
      <c r="C728" s="111">
        <v>0.925588</v>
      </c>
      <c r="D728" s="111">
        <v>0.961352</v>
      </c>
      <c r="E728" s="111">
        <v>0.932175</v>
      </c>
      <c r="F728" s="111">
        <v>0.972953</v>
      </c>
      <c r="G728" s="111">
        <v>0.94531</v>
      </c>
      <c r="H728" s="111">
        <v>0.878099</v>
      </c>
      <c r="I728" s="111">
        <v>0.956909</v>
      </c>
      <c r="J728" s="111">
        <v>0.931919</v>
      </c>
      <c r="K728" s="111">
        <v>0.958943</v>
      </c>
    </row>
    <row r="729">
      <c r="A729" s="111">
        <v>727.0</v>
      </c>
      <c r="B729" s="111">
        <v>0.940458</v>
      </c>
      <c r="C729" s="111">
        <v>0.925607</v>
      </c>
      <c r="D729" s="111">
        <v>0.961354</v>
      </c>
      <c r="E729" s="111">
        <v>0.932205</v>
      </c>
      <c r="F729" s="111">
        <v>0.972959</v>
      </c>
      <c r="G729" s="111">
        <v>0.945324</v>
      </c>
      <c r="H729" s="111">
        <v>0.878128</v>
      </c>
      <c r="I729" s="111">
        <v>0.956911</v>
      </c>
      <c r="J729" s="111">
        <v>0.931927</v>
      </c>
      <c r="K729" s="111">
        <v>0.958949</v>
      </c>
    </row>
    <row r="730">
      <c r="A730" s="111">
        <v>728.0</v>
      </c>
      <c r="B730" s="111">
        <v>0.940464</v>
      </c>
      <c r="C730" s="111">
        <v>0.925625</v>
      </c>
      <c r="D730" s="111">
        <v>0.961355</v>
      </c>
      <c r="E730" s="111">
        <v>0.932231</v>
      </c>
      <c r="F730" s="111">
        <v>0.972968</v>
      </c>
      <c r="G730" s="111">
        <v>0.945338</v>
      </c>
      <c r="H730" s="111">
        <v>0.878152</v>
      </c>
      <c r="I730" s="111">
        <v>0.956912</v>
      </c>
      <c r="J730" s="111">
        <v>0.931935</v>
      </c>
      <c r="K730" s="111">
        <v>0.958958</v>
      </c>
    </row>
    <row r="731">
      <c r="A731" s="111">
        <v>729.0</v>
      </c>
      <c r="B731" s="111">
        <v>0.940468</v>
      </c>
      <c r="C731" s="111">
        <v>0.925645</v>
      </c>
      <c r="D731" s="111">
        <v>0.961356</v>
      </c>
      <c r="E731" s="111">
        <v>0.93226</v>
      </c>
      <c r="F731" s="111">
        <v>0.972988</v>
      </c>
      <c r="G731" s="111">
        <v>0.94535</v>
      </c>
      <c r="H731" s="111">
        <v>0.878181</v>
      </c>
      <c r="I731" s="111">
        <v>0.956913</v>
      </c>
      <c r="J731" s="111">
        <v>0.931944</v>
      </c>
      <c r="K731" s="111">
        <v>0.958966</v>
      </c>
    </row>
    <row r="732">
      <c r="A732" s="111">
        <v>730.0</v>
      </c>
      <c r="B732" s="111">
        <v>0.940473</v>
      </c>
      <c r="C732" s="111">
        <v>0.925665</v>
      </c>
      <c r="D732" s="111">
        <v>0.961358</v>
      </c>
      <c r="E732" s="111">
        <v>0.93229</v>
      </c>
      <c r="F732" s="111">
        <v>0.973</v>
      </c>
      <c r="G732" s="111">
        <v>0.945364</v>
      </c>
      <c r="H732" s="111">
        <v>0.878206</v>
      </c>
      <c r="I732" s="111">
        <v>0.956915</v>
      </c>
      <c r="J732" s="111">
        <v>0.931951</v>
      </c>
      <c r="K732" s="111">
        <v>0.958974</v>
      </c>
    </row>
    <row r="733">
      <c r="A733" s="111">
        <v>731.0</v>
      </c>
      <c r="B733" s="111">
        <v>0.940479</v>
      </c>
      <c r="C733" s="111">
        <v>0.925685</v>
      </c>
      <c r="D733" s="111">
        <v>0.961359</v>
      </c>
      <c r="E733" s="111">
        <v>0.932323</v>
      </c>
      <c r="F733" s="111">
        <v>0.973007</v>
      </c>
      <c r="G733" s="111">
        <v>0.945378</v>
      </c>
      <c r="H733" s="111">
        <v>0.878231</v>
      </c>
      <c r="I733" s="111">
        <v>0.956916</v>
      </c>
      <c r="J733" s="111">
        <v>0.931959</v>
      </c>
      <c r="K733" s="111">
        <v>0.958982</v>
      </c>
    </row>
    <row r="734">
      <c r="A734" s="111">
        <v>732.0</v>
      </c>
      <c r="B734" s="111">
        <v>0.940482</v>
      </c>
      <c r="C734" s="111">
        <v>0.925708</v>
      </c>
      <c r="D734" s="111">
        <v>0.96136</v>
      </c>
      <c r="E734" s="111">
        <v>0.93235</v>
      </c>
      <c r="F734" s="111">
        <v>0.973012</v>
      </c>
      <c r="G734" s="111">
        <v>0.945393</v>
      </c>
      <c r="H734" s="111">
        <v>0.878255</v>
      </c>
      <c r="I734" s="111">
        <v>0.956917</v>
      </c>
      <c r="J734" s="111">
        <v>0.931966</v>
      </c>
      <c r="K734" s="111">
        <v>0.958991</v>
      </c>
    </row>
    <row r="735">
      <c r="A735" s="111">
        <v>733.0</v>
      </c>
      <c r="B735" s="111">
        <v>0.940488</v>
      </c>
      <c r="C735" s="111">
        <v>0.925735</v>
      </c>
      <c r="D735" s="111">
        <v>0.961361</v>
      </c>
      <c r="E735" s="111">
        <v>0.932377</v>
      </c>
      <c r="F735" s="111">
        <v>0.973017</v>
      </c>
      <c r="G735" s="111">
        <v>0.945408</v>
      </c>
      <c r="H735" s="111">
        <v>0.878281</v>
      </c>
      <c r="I735" s="111">
        <v>0.956919</v>
      </c>
      <c r="J735" s="111">
        <v>0.931974</v>
      </c>
      <c r="K735" s="111">
        <v>0.958999</v>
      </c>
    </row>
    <row r="736">
      <c r="A736" s="111">
        <v>734.0</v>
      </c>
      <c r="B736" s="111">
        <v>0.940494</v>
      </c>
      <c r="C736" s="111">
        <v>0.925755</v>
      </c>
      <c r="D736" s="111">
        <v>0.961363</v>
      </c>
      <c r="E736" s="111">
        <v>0.932404</v>
      </c>
      <c r="F736" s="111">
        <v>0.973022</v>
      </c>
      <c r="G736" s="111">
        <v>0.945425</v>
      </c>
      <c r="H736" s="111">
        <v>0.878307</v>
      </c>
      <c r="I736" s="111">
        <v>0.95692</v>
      </c>
      <c r="J736" s="111">
        <v>0.931981</v>
      </c>
      <c r="K736" s="111">
        <v>0.959009</v>
      </c>
    </row>
    <row r="737">
      <c r="A737" s="111">
        <v>735.0</v>
      </c>
      <c r="B737" s="111">
        <v>0.940499</v>
      </c>
      <c r="C737" s="111">
        <v>0.925775</v>
      </c>
      <c r="D737" s="111">
        <v>0.961364</v>
      </c>
      <c r="E737" s="111">
        <v>0.932434</v>
      </c>
      <c r="F737" s="111">
        <v>0.973028</v>
      </c>
      <c r="G737" s="111">
        <v>0.945442</v>
      </c>
      <c r="H737" s="111">
        <v>0.878335</v>
      </c>
      <c r="I737" s="111">
        <v>0.956921</v>
      </c>
      <c r="J737" s="111">
        <v>0.931989</v>
      </c>
      <c r="K737" s="111">
        <v>0.959016</v>
      </c>
    </row>
    <row r="738">
      <c r="A738" s="111">
        <v>736.0</v>
      </c>
      <c r="B738" s="111">
        <v>0.940505</v>
      </c>
      <c r="C738" s="111">
        <v>0.925794</v>
      </c>
      <c r="D738" s="111">
        <v>0.961365</v>
      </c>
      <c r="E738" s="111">
        <v>0.93246</v>
      </c>
      <c r="F738" s="111">
        <v>0.973037</v>
      </c>
      <c r="G738" s="111">
        <v>0.945457</v>
      </c>
      <c r="H738" s="111">
        <v>0.878359</v>
      </c>
      <c r="I738" s="111">
        <v>0.956923</v>
      </c>
      <c r="J738" s="111">
        <v>0.931996</v>
      </c>
      <c r="K738" s="111">
        <v>0.959023</v>
      </c>
    </row>
    <row r="739">
      <c r="A739" s="111">
        <v>737.0</v>
      </c>
      <c r="B739" s="111">
        <v>0.940511</v>
      </c>
      <c r="C739" s="111">
        <v>0.925814</v>
      </c>
      <c r="D739" s="111">
        <v>0.961366</v>
      </c>
      <c r="E739" s="111">
        <v>0.932486</v>
      </c>
      <c r="F739" s="111">
        <v>0.973058</v>
      </c>
      <c r="G739" s="111">
        <v>0.945471</v>
      </c>
      <c r="H739" s="111">
        <v>0.878385</v>
      </c>
      <c r="I739" s="111">
        <v>0.956924</v>
      </c>
      <c r="J739" s="111">
        <v>0.932012</v>
      </c>
      <c r="K739" s="111">
        <v>0.959046</v>
      </c>
    </row>
    <row r="740">
      <c r="A740" s="111">
        <v>738.0</v>
      </c>
      <c r="B740" s="111">
        <v>0.940516</v>
      </c>
      <c r="C740" s="111">
        <v>0.925837</v>
      </c>
      <c r="D740" s="111">
        <v>0.961368</v>
      </c>
      <c r="E740" s="111">
        <v>0.93251</v>
      </c>
      <c r="F740" s="111">
        <v>0.97307</v>
      </c>
      <c r="G740" s="111">
        <v>0.945487</v>
      </c>
      <c r="H740" s="111">
        <v>0.878411</v>
      </c>
      <c r="I740" s="111">
        <v>0.956925</v>
      </c>
      <c r="J740" s="111">
        <v>0.932019</v>
      </c>
      <c r="K740" s="111">
        <v>0.959054</v>
      </c>
    </row>
    <row r="741">
      <c r="A741" s="111">
        <v>739.0</v>
      </c>
      <c r="B741" s="111">
        <v>0.940521</v>
      </c>
      <c r="C741" s="111">
        <v>0.925863</v>
      </c>
      <c r="D741" s="111">
        <v>0.961369</v>
      </c>
      <c r="E741" s="111">
        <v>0.932535</v>
      </c>
      <c r="F741" s="111">
        <v>0.973077</v>
      </c>
      <c r="G741" s="111">
        <v>0.945502</v>
      </c>
      <c r="H741" s="111">
        <v>0.878435</v>
      </c>
      <c r="I741" s="111">
        <v>0.956927</v>
      </c>
      <c r="J741" s="111">
        <v>0.932028</v>
      </c>
      <c r="K741" s="111">
        <v>0.959061</v>
      </c>
    </row>
    <row r="742">
      <c r="A742" s="111">
        <v>740.0</v>
      </c>
      <c r="B742" s="111">
        <v>0.940526</v>
      </c>
      <c r="C742" s="111">
        <v>0.925885</v>
      </c>
      <c r="D742" s="111">
        <v>0.961371</v>
      </c>
      <c r="E742" s="111">
        <v>0.932563</v>
      </c>
      <c r="F742" s="111">
        <v>0.973082</v>
      </c>
      <c r="G742" s="111">
        <v>0.945517</v>
      </c>
      <c r="H742" s="111">
        <v>0.878461</v>
      </c>
      <c r="I742" s="111">
        <v>0.956928</v>
      </c>
      <c r="J742" s="111">
        <v>0.932036</v>
      </c>
      <c r="K742" s="111">
        <v>0.95907</v>
      </c>
    </row>
    <row r="743">
      <c r="A743" s="111">
        <v>741.0</v>
      </c>
      <c r="B743" s="111">
        <v>0.940532</v>
      </c>
      <c r="C743" s="111">
        <v>0.925907</v>
      </c>
      <c r="D743" s="111">
        <v>0.961372</v>
      </c>
      <c r="E743" s="111">
        <v>0.932588</v>
      </c>
      <c r="F743" s="111">
        <v>0.973087</v>
      </c>
      <c r="G743" s="111">
        <v>0.945533</v>
      </c>
      <c r="H743" s="111">
        <v>0.878488</v>
      </c>
      <c r="I743" s="111">
        <v>0.956929</v>
      </c>
      <c r="J743" s="111">
        <v>0.932043</v>
      </c>
      <c r="K743" s="111">
        <v>0.959077</v>
      </c>
    </row>
    <row r="744">
      <c r="A744" s="111">
        <v>742.0</v>
      </c>
      <c r="B744" s="111">
        <v>0.940538</v>
      </c>
      <c r="C744" s="111">
        <v>0.925921</v>
      </c>
      <c r="D744" s="111">
        <v>0.961373</v>
      </c>
      <c r="E744" s="111">
        <v>0.93261</v>
      </c>
      <c r="F744" s="111">
        <v>0.973091</v>
      </c>
      <c r="G744" s="111">
        <v>0.945546</v>
      </c>
      <c r="H744" s="111">
        <v>0.878513</v>
      </c>
      <c r="I744" s="111">
        <v>0.956931</v>
      </c>
      <c r="J744" s="111">
        <v>0.93205</v>
      </c>
      <c r="K744" s="111">
        <v>0.959085</v>
      </c>
    </row>
    <row r="745">
      <c r="A745" s="111">
        <v>743.0</v>
      </c>
      <c r="B745" s="111">
        <v>0.940544</v>
      </c>
      <c r="C745" s="111">
        <v>0.925937</v>
      </c>
      <c r="D745" s="111">
        <v>0.961375</v>
      </c>
      <c r="E745" s="111">
        <v>0.932637</v>
      </c>
      <c r="F745" s="111">
        <v>0.973097</v>
      </c>
      <c r="G745" s="111">
        <v>0.945562</v>
      </c>
      <c r="H745" s="111">
        <v>0.878537</v>
      </c>
      <c r="I745" s="111">
        <v>0.956932</v>
      </c>
      <c r="J745" s="111">
        <v>0.932057</v>
      </c>
      <c r="K745" s="111">
        <v>0.959093</v>
      </c>
    </row>
    <row r="746">
      <c r="A746" s="111">
        <v>744.0</v>
      </c>
      <c r="B746" s="111">
        <v>0.940548</v>
      </c>
      <c r="C746" s="111">
        <v>0.925954</v>
      </c>
      <c r="D746" s="111">
        <v>0.961376</v>
      </c>
      <c r="E746" s="111">
        <v>0.932665</v>
      </c>
      <c r="F746" s="111">
        <v>0.973106</v>
      </c>
      <c r="G746" s="111">
        <v>0.945577</v>
      </c>
      <c r="H746" s="111">
        <v>0.878558</v>
      </c>
      <c r="I746" s="111">
        <v>0.956934</v>
      </c>
      <c r="J746" s="111">
        <v>0.932065</v>
      </c>
      <c r="K746" s="111">
        <v>0.959102</v>
      </c>
    </row>
    <row r="747">
      <c r="A747" s="111">
        <v>745.0</v>
      </c>
      <c r="B747" s="111">
        <v>0.940554</v>
      </c>
      <c r="C747" s="111">
        <v>0.925971</v>
      </c>
      <c r="D747" s="111">
        <v>0.961378</v>
      </c>
      <c r="E747" s="111">
        <v>0.932693</v>
      </c>
      <c r="F747" s="111">
        <v>0.973125</v>
      </c>
      <c r="G747" s="111">
        <v>0.945588</v>
      </c>
      <c r="H747" s="111">
        <v>0.878584</v>
      </c>
      <c r="I747" s="111">
        <v>0.956935</v>
      </c>
      <c r="J747" s="111">
        <v>0.932072</v>
      </c>
      <c r="K747" s="111">
        <v>0.959109</v>
      </c>
    </row>
    <row r="748">
      <c r="A748" s="111">
        <v>746.0</v>
      </c>
      <c r="B748" s="111">
        <v>0.940559</v>
      </c>
      <c r="C748" s="111">
        <v>0.925991</v>
      </c>
      <c r="D748" s="111">
        <v>0.961379</v>
      </c>
      <c r="E748" s="111">
        <v>0.932717</v>
      </c>
      <c r="F748" s="111">
        <v>0.973136</v>
      </c>
      <c r="G748" s="111">
        <v>0.945603</v>
      </c>
      <c r="H748" s="111">
        <v>0.878607</v>
      </c>
      <c r="I748" s="111">
        <v>0.956936</v>
      </c>
      <c r="J748" s="111">
        <v>0.93208</v>
      </c>
      <c r="K748" s="111">
        <v>0.959118</v>
      </c>
    </row>
    <row r="749">
      <c r="A749" s="111">
        <v>747.0</v>
      </c>
      <c r="B749" s="111">
        <v>0.940565</v>
      </c>
      <c r="C749" s="111">
        <v>0.926011</v>
      </c>
      <c r="D749" s="111">
        <v>0.96138</v>
      </c>
      <c r="E749" s="111">
        <v>0.932741</v>
      </c>
      <c r="F749" s="111">
        <v>0.973143</v>
      </c>
      <c r="G749" s="111">
        <v>0.945616</v>
      </c>
      <c r="H749" s="111">
        <v>0.878634</v>
      </c>
      <c r="I749" s="111">
        <v>0.956938</v>
      </c>
      <c r="J749" s="111">
        <v>0.932086</v>
      </c>
      <c r="K749" s="111">
        <v>0.959126</v>
      </c>
    </row>
    <row r="750">
      <c r="A750" s="111">
        <v>748.0</v>
      </c>
      <c r="B750" s="111">
        <v>0.940571</v>
      </c>
      <c r="C750" s="111">
        <v>0.926034</v>
      </c>
      <c r="D750" s="111">
        <v>0.961381</v>
      </c>
      <c r="E750" s="111">
        <v>0.932764</v>
      </c>
      <c r="F750" s="111">
        <v>0.973149</v>
      </c>
      <c r="G750" s="111">
        <v>0.945635</v>
      </c>
      <c r="H750" s="111">
        <v>0.87866</v>
      </c>
      <c r="I750" s="111">
        <v>0.956939</v>
      </c>
      <c r="J750" s="111">
        <v>0.932093</v>
      </c>
      <c r="K750" s="111">
        <v>0.959134</v>
      </c>
    </row>
    <row r="751">
      <c r="A751" s="111">
        <v>749.0</v>
      </c>
      <c r="B751" s="111">
        <v>0.940578</v>
      </c>
      <c r="C751" s="111">
        <v>0.926053</v>
      </c>
      <c r="D751" s="111">
        <v>0.961382</v>
      </c>
      <c r="E751" s="111">
        <v>0.932786</v>
      </c>
      <c r="F751" s="111">
        <v>0.973153</v>
      </c>
      <c r="G751" s="111">
        <v>0.94565</v>
      </c>
      <c r="H751" s="111">
        <v>0.878683</v>
      </c>
      <c r="I751" s="111">
        <v>0.956941</v>
      </c>
      <c r="J751" s="111">
        <v>0.9321</v>
      </c>
      <c r="K751" s="111">
        <v>0.959141</v>
      </c>
    </row>
    <row r="752">
      <c r="A752" s="111">
        <v>750.0</v>
      </c>
      <c r="B752" s="111">
        <v>0.940584</v>
      </c>
      <c r="C752" s="111">
        <v>0.926072</v>
      </c>
      <c r="D752" s="111">
        <v>0.961384</v>
      </c>
      <c r="E752" s="111">
        <v>0.932805</v>
      </c>
      <c r="F752" s="111">
        <v>0.973158</v>
      </c>
      <c r="G752" s="111">
        <v>0.945661</v>
      </c>
      <c r="H752" s="111">
        <v>0.878707</v>
      </c>
      <c r="I752" s="111">
        <v>0.956942</v>
      </c>
      <c r="J752" s="111">
        <v>0.932109</v>
      </c>
      <c r="K752" s="111">
        <v>0.95915</v>
      </c>
    </row>
    <row r="753">
      <c r="A753" s="111">
        <v>751.0</v>
      </c>
      <c r="B753" s="111">
        <v>0.94059</v>
      </c>
      <c r="C753" s="111">
        <v>0.926089</v>
      </c>
      <c r="D753" s="111">
        <v>0.961385</v>
      </c>
      <c r="E753" s="111">
        <v>0.932831</v>
      </c>
      <c r="F753" s="111">
        <v>0.973163</v>
      </c>
      <c r="G753" s="111">
        <v>0.945676</v>
      </c>
      <c r="H753" s="111">
        <v>0.87873</v>
      </c>
      <c r="I753" s="111">
        <v>0.956943</v>
      </c>
      <c r="J753" s="111">
        <v>0.932116</v>
      </c>
      <c r="K753" s="111">
        <v>0.959157</v>
      </c>
    </row>
    <row r="754">
      <c r="A754" s="111">
        <v>752.0</v>
      </c>
      <c r="B754" s="111">
        <v>0.940595</v>
      </c>
      <c r="C754" s="111">
        <v>0.926105</v>
      </c>
      <c r="D754" s="111">
        <v>0.961386</v>
      </c>
      <c r="E754" s="111">
        <v>0.932853</v>
      </c>
      <c r="F754" s="111">
        <v>0.973172</v>
      </c>
      <c r="G754" s="111">
        <v>0.945692</v>
      </c>
      <c r="H754" s="111">
        <v>0.878756</v>
      </c>
      <c r="I754" s="111">
        <v>0.956944</v>
      </c>
      <c r="J754" s="111">
        <v>0.932122</v>
      </c>
      <c r="K754" s="111">
        <v>0.959164</v>
      </c>
    </row>
    <row r="755">
      <c r="A755" s="111">
        <v>753.0</v>
      </c>
      <c r="B755" s="111">
        <v>0.940601</v>
      </c>
      <c r="C755" s="111">
        <v>0.926127</v>
      </c>
      <c r="D755" s="111">
        <v>0.961387</v>
      </c>
      <c r="E755" s="111">
        <v>0.932876</v>
      </c>
      <c r="F755" s="111">
        <v>0.973192</v>
      </c>
      <c r="G755" s="111">
        <v>0.945706</v>
      </c>
      <c r="H755" s="111">
        <v>0.878781</v>
      </c>
      <c r="I755" s="111">
        <v>0.956946</v>
      </c>
      <c r="J755" s="111">
        <v>0.932136</v>
      </c>
      <c r="K755" s="111">
        <v>0.959181</v>
      </c>
    </row>
    <row r="756">
      <c r="A756" s="111">
        <v>754.0</v>
      </c>
      <c r="B756" s="111">
        <v>0.940606</v>
      </c>
      <c r="C756" s="111">
        <v>0.926142</v>
      </c>
      <c r="D756" s="111">
        <v>0.961389</v>
      </c>
      <c r="E756" s="111">
        <v>0.932899</v>
      </c>
      <c r="F756" s="111">
        <v>0.973204</v>
      </c>
      <c r="G756" s="111">
        <v>0.945719</v>
      </c>
      <c r="H756" s="111">
        <v>0.878807</v>
      </c>
      <c r="I756" s="111">
        <v>0.956947</v>
      </c>
      <c r="J756" s="111">
        <v>0.932144</v>
      </c>
      <c r="K756" s="111">
        <v>0.959188</v>
      </c>
    </row>
    <row r="757">
      <c r="A757" s="111">
        <v>755.0</v>
      </c>
      <c r="B757" s="111">
        <v>0.940611</v>
      </c>
      <c r="C757" s="111">
        <v>0.926161</v>
      </c>
      <c r="D757" s="111">
        <v>0.96139</v>
      </c>
      <c r="E757" s="111">
        <v>0.932924</v>
      </c>
      <c r="F757" s="111">
        <v>0.973211</v>
      </c>
      <c r="G757" s="111">
        <v>0.945734</v>
      </c>
      <c r="H757" s="111">
        <v>0.87883</v>
      </c>
      <c r="I757" s="111">
        <v>0.956949</v>
      </c>
      <c r="J757" s="111">
        <v>0.932152</v>
      </c>
      <c r="K757" s="111">
        <v>0.959196</v>
      </c>
    </row>
    <row r="758">
      <c r="A758" s="111">
        <v>756.0</v>
      </c>
      <c r="B758" s="111">
        <v>0.940616</v>
      </c>
      <c r="C758" s="111">
        <v>0.926179</v>
      </c>
      <c r="D758" s="111">
        <v>0.961392</v>
      </c>
      <c r="E758" s="111">
        <v>0.932948</v>
      </c>
      <c r="F758" s="111">
        <v>0.973216</v>
      </c>
      <c r="G758" s="111">
        <v>0.945746</v>
      </c>
      <c r="H758" s="111">
        <v>0.878852</v>
      </c>
      <c r="I758" s="111">
        <v>0.95695</v>
      </c>
      <c r="J758" s="111">
        <v>0.932158</v>
      </c>
      <c r="K758" s="111">
        <v>0.959204</v>
      </c>
    </row>
    <row r="759">
      <c r="A759" s="111">
        <v>757.0</v>
      </c>
      <c r="B759" s="111">
        <v>0.94062</v>
      </c>
      <c r="C759" s="111">
        <v>0.926198</v>
      </c>
      <c r="D759" s="111">
        <v>0.961393</v>
      </c>
      <c r="E759" s="111">
        <v>0.932969</v>
      </c>
      <c r="F759" s="111">
        <v>0.973221</v>
      </c>
      <c r="G759" s="111">
        <v>0.945757</v>
      </c>
      <c r="H759" s="111">
        <v>0.878875</v>
      </c>
      <c r="I759" s="111">
        <v>0.956951</v>
      </c>
      <c r="J759" s="111">
        <v>0.932164</v>
      </c>
      <c r="K759" s="111">
        <v>0.959212</v>
      </c>
    </row>
    <row r="760">
      <c r="A760" s="111">
        <v>758.0</v>
      </c>
      <c r="B760" s="111">
        <v>0.940626</v>
      </c>
      <c r="C760" s="111">
        <v>0.926217</v>
      </c>
      <c r="D760" s="111">
        <v>0.961394</v>
      </c>
      <c r="E760" s="111">
        <v>0.932993</v>
      </c>
      <c r="F760" s="111">
        <v>0.973225</v>
      </c>
      <c r="G760" s="111">
        <v>0.945771</v>
      </c>
      <c r="H760" s="111">
        <v>0.878897</v>
      </c>
      <c r="I760" s="111">
        <v>0.956953</v>
      </c>
      <c r="J760" s="111">
        <v>0.932172</v>
      </c>
      <c r="K760" s="111">
        <v>0.95922</v>
      </c>
    </row>
    <row r="761">
      <c r="A761" s="111">
        <v>759.0</v>
      </c>
      <c r="B761" s="111">
        <v>0.940633</v>
      </c>
      <c r="C761" s="111">
        <v>0.926237</v>
      </c>
      <c r="D761" s="111">
        <v>0.961395</v>
      </c>
      <c r="E761" s="111">
        <v>0.933014</v>
      </c>
      <c r="F761" s="111">
        <v>0.973231</v>
      </c>
      <c r="G761" s="111">
        <v>0.945789</v>
      </c>
      <c r="H761" s="111">
        <v>0.878919</v>
      </c>
      <c r="I761" s="111">
        <v>0.956954</v>
      </c>
      <c r="J761" s="111">
        <v>0.932179</v>
      </c>
      <c r="K761" s="111">
        <v>0.959227</v>
      </c>
    </row>
    <row r="762">
      <c r="A762" s="111">
        <v>760.0</v>
      </c>
      <c r="B762" s="111">
        <v>0.940637</v>
      </c>
      <c r="C762" s="111">
        <v>0.92626</v>
      </c>
      <c r="D762" s="111">
        <v>0.961397</v>
      </c>
      <c r="E762" s="111">
        <v>0.933036</v>
      </c>
      <c r="F762" s="111">
        <v>0.97324</v>
      </c>
      <c r="G762" s="111">
        <v>0.945806</v>
      </c>
      <c r="H762" s="111">
        <v>0.878946</v>
      </c>
      <c r="I762" s="111">
        <v>0.956955</v>
      </c>
      <c r="J762" s="111">
        <v>0.932186</v>
      </c>
      <c r="K762" s="111">
        <v>0.959235</v>
      </c>
    </row>
    <row r="763">
      <c r="A763" s="111">
        <v>761.0</v>
      </c>
      <c r="B763" s="111">
        <v>0.940641</v>
      </c>
      <c r="C763" s="111">
        <v>0.926277</v>
      </c>
      <c r="D763" s="111">
        <v>0.961398</v>
      </c>
      <c r="E763" s="111">
        <v>0.933056</v>
      </c>
      <c r="F763" s="111">
        <v>0.973258</v>
      </c>
      <c r="G763" s="111">
        <v>0.945816</v>
      </c>
      <c r="H763" s="111">
        <v>0.87897</v>
      </c>
      <c r="I763" s="111">
        <v>0.956956</v>
      </c>
      <c r="J763" s="111">
        <v>0.932194</v>
      </c>
      <c r="K763" s="111">
        <v>0.959243</v>
      </c>
    </row>
    <row r="764">
      <c r="A764" s="111">
        <v>762.0</v>
      </c>
      <c r="B764" s="111">
        <v>0.940646</v>
      </c>
      <c r="C764" s="111">
        <v>0.926299</v>
      </c>
      <c r="D764" s="111">
        <v>0.961399</v>
      </c>
      <c r="E764" s="111">
        <v>0.933079</v>
      </c>
      <c r="F764" s="111">
        <v>0.973269</v>
      </c>
      <c r="G764" s="111">
        <v>0.945827</v>
      </c>
      <c r="H764" s="111">
        <v>0.878995</v>
      </c>
      <c r="I764" s="111">
        <v>0.956958</v>
      </c>
      <c r="J764" s="111">
        <v>0.932201</v>
      </c>
      <c r="K764" s="111">
        <v>0.95925</v>
      </c>
    </row>
    <row r="765">
      <c r="A765" s="111">
        <v>763.0</v>
      </c>
      <c r="B765" s="111">
        <v>0.94065</v>
      </c>
      <c r="C765" s="111">
        <v>0.926313</v>
      </c>
      <c r="D765" s="111">
        <v>0.961401</v>
      </c>
      <c r="E765" s="111">
        <v>0.933099</v>
      </c>
      <c r="F765" s="111">
        <v>0.973276</v>
      </c>
      <c r="G765" s="111">
        <v>0.945843</v>
      </c>
      <c r="H765" s="111">
        <v>0.879016</v>
      </c>
      <c r="I765" s="111">
        <v>0.956959</v>
      </c>
      <c r="J765" s="111">
        <v>0.932208</v>
      </c>
      <c r="K765" s="111">
        <v>0.959257</v>
      </c>
    </row>
    <row r="766">
      <c r="A766" s="111">
        <v>764.0</v>
      </c>
      <c r="B766" s="111">
        <v>0.940655</v>
      </c>
      <c r="C766" s="111">
        <v>0.926335</v>
      </c>
      <c r="D766" s="111">
        <v>0.961402</v>
      </c>
      <c r="E766" s="111">
        <v>0.933121</v>
      </c>
      <c r="F766" s="111">
        <v>0.973281</v>
      </c>
      <c r="G766" s="111">
        <v>0.945855</v>
      </c>
      <c r="H766" s="111">
        <v>0.879038</v>
      </c>
      <c r="I766" s="111">
        <v>0.95696</v>
      </c>
      <c r="J766" s="111">
        <v>0.932217</v>
      </c>
      <c r="K766" s="111">
        <v>0.959265</v>
      </c>
    </row>
    <row r="767">
      <c r="A767" s="111">
        <v>765.0</v>
      </c>
      <c r="B767" s="111">
        <v>0.940661</v>
      </c>
      <c r="C767" s="111">
        <v>0.926353</v>
      </c>
      <c r="D767" s="111">
        <v>0.961403</v>
      </c>
      <c r="E767" s="111">
        <v>0.933144</v>
      </c>
      <c r="F767" s="111">
        <v>0.973286</v>
      </c>
      <c r="G767" s="111">
        <v>0.945868</v>
      </c>
      <c r="H767" s="111">
        <v>0.87906</v>
      </c>
      <c r="I767" s="111">
        <v>0.956961</v>
      </c>
      <c r="J767" s="111">
        <v>0.932222</v>
      </c>
      <c r="K767" s="111">
        <v>0.959272</v>
      </c>
    </row>
    <row r="768">
      <c r="A768" s="111">
        <v>766.0</v>
      </c>
      <c r="B768" s="111">
        <v>0.940665</v>
      </c>
      <c r="C768" s="111">
        <v>0.926374</v>
      </c>
      <c r="D768" s="111">
        <v>0.961404</v>
      </c>
      <c r="E768" s="111">
        <v>0.933166</v>
      </c>
      <c r="F768" s="111">
        <v>0.97329</v>
      </c>
      <c r="G768" s="111">
        <v>0.945885</v>
      </c>
      <c r="H768" s="111">
        <v>0.879083</v>
      </c>
      <c r="I768" s="111">
        <v>0.956963</v>
      </c>
      <c r="J768" s="111">
        <v>0.932229</v>
      </c>
      <c r="K768" s="111">
        <v>0.959278</v>
      </c>
    </row>
    <row r="769">
      <c r="A769" s="111">
        <v>767.0</v>
      </c>
      <c r="B769" s="111">
        <v>0.940671</v>
      </c>
      <c r="C769" s="111">
        <v>0.926391</v>
      </c>
      <c r="D769" s="111">
        <v>0.961406</v>
      </c>
      <c r="E769" s="111">
        <v>0.933186</v>
      </c>
      <c r="F769" s="111">
        <v>0.973295</v>
      </c>
      <c r="G769" s="111">
        <v>0.945897</v>
      </c>
      <c r="H769" s="111">
        <v>0.879103</v>
      </c>
      <c r="I769" s="111">
        <v>0.956964</v>
      </c>
      <c r="J769" s="111">
        <v>0.932236</v>
      </c>
      <c r="K769" s="111">
        <v>0.959285</v>
      </c>
    </row>
    <row r="770">
      <c r="A770" s="111">
        <v>768.0</v>
      </c>
      <c r="B770" s="111">
        <v>0.940678</v>
      </c>
      <c r="C770" s="111">
        <v>0.926405</v>
      </c>
      <c r="D770" s="111">
        <v>0.961407</v>
      </c>
      <c r="E770" s="111">
        <v>0.933206</v>
      </c>
      <c r="F770" s="111">
        <v>0.973304</v>
      </c>
      <c r="G770" s="111">
        <v>0.945911</v>
      </c>
      <c r="H770" s="111">
        <v>0.879126</v>
      </c>
      <c r="I770" s="111">
        <v>0.956965</v>
      </c>
      <c r="J770" s="111">
        <v>0.932244</v>
      </c>
      <c r="K770" s="111">
        <v>0.959292</v>
      </c>
    </row>
    <row r="771">
      <c r="A771" s="111">
        <v>769.0</v>
      </c>
      <c r="B771" s="111">
        <v>0.940683</v>
      </c>
      <c r="C771" s="111">
        <v>0.926429</v>
      </c>
      <c r="D771" s="111">
        <v>0.961408</v>
      </c>
      <c r="E771" s="111">
        <v>0.93323</v>
      </c>
      <c r="F771" s="111">
        <v>0.973324</v>
      </c>
      <c r="G771" s="111">
        <v>0.945926</v>
      </c>
      <c r="H771" s="111">
        <v>0.87915</v>
      </c>
      <c r="I771" s="111">
        <v>0.956967</v>
      </c>
      <c r="J771" s="111">
        <v>0.932259</v>
      </c>
      <c r="K771" s="111">
        <v>0.95931</v>
      </c>
    </row>
    <row r="772">
      <c r="A772" s="111">
        <v>770.0</v>
      </c>
      <c r="B772" s="111">
        <v>0.940689</v>
      </c>
      <c r="C772" s="111">
        <v>0.926454</v>
      </c>
      <c r="D772" s="111">
        <v>0.961409</v>
      </c>
      <c r="E772" s="111">
        <v>0.933247</v>
      </c>
      <c r="F772" s="111">
        <v>0.973335</v>
      </c>
      <c r="G772" s="111">
        <v>0.945936</v>
      </c>
      <c r="H772" s="111">
        <v>0.879173</v>
      </c>
      <c r="I772" s="111">
        <v>0.956968</v>
      </c>
      <c r="J772" s="111">
        <v>0.932268</v>
      </c>
      <c r="K772" s="111">
        <v>0.959316</v>
      </c>
    </row>
    <row r="773">
      <c r="A773" s="111">
        <v>771.0</v>
      </c>
      <c r="B773" s="111">
        <v>0.940693</v>
      </c>
      <c r="C773" s="111">
        <v>0.926472</v>
      </c>
      <c r="D773" s="111">
        <v>0.961411</v>
      </c>
      <c r="E773" s="111">
        <v>0.933272</v>
      </c>
      <c r="F773" s="111">
        <v>0.973342</v>
      </c>
      <c r="G773" s="111">
        <v>0.945948</v>
      </c>
      <c r="H773" s="111">
        <v>0.879197</v>
      </c>
      <c r="I773" s="111">
        <v>0.95697</v>
      </c>
      <c r="J773" s="111">
        <v>0.932276</v>
      </c>
      <c r="K773" s="111">
        <v>0.959324</v>
      </c>
    </row>
    <row r="774">
      <c r="A774" s="111">
        <v>772.0</v>
      </c>
      <c r="B774" s="111">
        <v>0.940699</v>
      </c>
      <c r="C774" s="111">
        <v>0.926492</v>
      </c>
      <c r="D774" s="111">
        <v>0.961412</v>
      </c>
      <c r="E774" s="111">
        <v>0.933296</v>
      </c>
      <c r="F774" s="111">
        <v>0.973347</v>
      </c>
      <c r="G774" s="111">
        <v>0.945963</v>
      </c>
      <c r="H774" s="111">
        <v>0.879218</v>
      </c>
      <c r="I774" s="111">
        <v>0.956971</v>
      </c>
      <c r="J774" s="111">
        <v>0.932285</v>
      </c>
      <c r="K774" s="111">
        <v>0.959333</v>
      </c>
    </row>
    <row r="775">
      <c r="A775" s="111">
        <v>773.0</v>
      </c>
      <c r="B775" s="111">
        <v>0.940705</v>
      </c>
      <c r="C775" s="111">
        <v>0.926509</v>
      </c>
      <c r="D775" s="111">
        <v>0.961413</v>
      </c>
      <c r="E775" s="111">
        <v>0.933316</v>
      </c>
      <c r="F775" s="111">
        <v>0.973351</v>
      </c>
      <c r="G775" s="111">
        <v>0.94598</v>
      </c>
      <c r="H775" s="111">
        <v>0.879238</v>
      </c>
      <c r="I775" s="111">
        <v>0.956972</v>
      </c>
      <c r="J775" s="111">
        <v>0.932293</v>
      </c>
      <c r="K775" s="111">
        <v>0.959341</v>
      </c>
    </row>
    <row r="776">
      <c r="A776" s="111">
        <v>774.0</v>
      </c>
      <c r="B776" s="111">
        <v>0.940712</v>
      </c>
      <c r="C776" s="111">
        <v>0.92653</v>
      </c>
      <c r="D776" s="111">
        <v>0.961415</v>
      </c>
      <c r="E776" s="111">
        <v>0.933334</v>
      </c>
      <c r="F776" s="111">
        <v>0.973355</v>
      </c>
      <c r="G776" s="111">
        <v>0.945997</v>
      </c>
      <c r="H776" s="111">
        <v>0.879262</v>
      </c>
      <c r="I776" s="111">
        <v>0.956973</v>
      </c>
      <c r="J776" s="111">
        <v>0.932302</v>
      </c>
      <c r="K776" s="111">
        <v>0.959347</v>
      </c>
    </row>
    <row r="777">
      <c r="A777" s="111">
        <v>775.0</v>
      </c>
      <c r="B777" s="111">
        <v>0.940716</v>
      </c>
      <c r="C777" s="111">
        <v>0.926549</v>
      </c>
      <c r="D777" s="111">
        <v>0.961416</v>
      </c>
      <c r="E777" s="111">
        <v>0.933355</v>
      </c>
      <c r="F777" s="111">
        <v>0.973361</v>
      </c>
      <c r="G777" s="111">
        <v>0.946011</v>
      </c>
      <c r="H777" s="111">
        <v>0.879286</v>
      </c>
      <c r="I777" s="111">
        <v>0.956975</v>
      </c>
      <c r="J777" s="111">
        <v>0.93231</v>
      </c>
      <c r="K777" s="111">
        <v>0.959355</v>
      </c>
    </row>
    <row r="778">
      <c r="A778" s="111">
        <v>776.0</v>
      </c>
      <c r="B778" s="111">
        <v>0.940722</v>
      </c>
      <c r="C778" s="111">
        <v>0.926565</v>
      </c>
      <c r="D778" s="111">
        <v>0.961417</v>
      </c>
      <c r="E778" s="111">
        <v>0.933377</v>
      </c>
      <c r="F778" s="111">
        <v>0.973369</v>
      </c>
      <c r="G778" s="111">
        <v>0.946022</v>
      </c>
      <c r="H778" s="111">
        <v>0.879303</v>
      </c>
      <c r="I778" s="111">
        <v>0.956976</v>
      </c>
      <c r="J778" s="111">
        <v>0.932316</v>
      </c>
      <c r="K778" s="111">
        <v>0.959363</v>
      </c>
    </row>
    <row r="779">
      <c r="A779" s="111">
        <v>777.0</v>
      </c>
      <c r="B779" s="111">
        <v>0.940726</v>
      </c>
      <c r="C779" s="111">
        <v>0.92659</v>
      </c>
      <c r="D779" s="111">
        <v>0.961418</v>
      </c>
      <c r="E779" s="111">
        <v>0.933399</v>
      </c>
      <c r="F779" s="111">
        <v>0.973387</v>
      </c>
      <c r="G779" s="111">
        <v>0.946037</v>
      </c>
      <c r="H779" s="111">
        <v>0.879326</v>
      </c>
      <c r="I779" s="111">
        <v>0.956978</v>
      </c>
      <c r="J779" s="111">
        <v>0.932323</v>
      </c>
      <c r="K779" s="111">
        <v>0.959373</v>
      </c>
    </row>
    <row r="780">
      <c r="A780" s="111">
        <v>778.0</v>
      </c>
      <c r="B780" s="111">
        <v>0.940732</v>
      </c>
      <c r="C780" s="111">
        <v>0.926612</v>
      </c>
      <c r="D780" s="111">
        <v>0.96142</v>
      </c>
      <c r="E780" s="111">
        <v>0.933418</v>
      </c>
      <c r="F780" s="111">
        <v>0.973398</v>
      </c>
      <c r="G780" s="111">
        <v>0.946049</v>
      </c>
      <c r="H780" s="111">
        <v>0.879348</v>
      </c>
      <c r="I780" s="111">
        <v>0.956979</v>
      </c>
      <c r="J780" s="111">
        <v>0.932332</v>
      </c>
      <c r="K780" s="111">
        <v>0.959379</v>
      </c>
    </row>
    <row r="781">
      <c r="A781" s="111">
        <v>779.0</v>
      </c>
      <c r="B781" s="111">
        <v>0.940736</v>
      </c>
      <c r="C781" s="111">
        <v>0.926633</v>
      </c>
      <c r="D781" s="111">
        <v>0.961421</v>
      </c>
      <c r="E781" s="111">
        <v>0.933438</v>
      </c>
      <c r="F781" s="111">
        <v>0.973405</v>
      </c>
      <c r="G781" s="111">
        <v>0.946063</v>
      </c>
      <c r="H781" s="111">
        <v>0.879367</v>
      </c>
      <c r="I781" s="111">
        <v>0.95698</v>
      </c>
      <c r="J781" s="111">
        <v>0.932339</v>
      </c>
      <c r="K781" s="111">
        <v>0.959387</v>
      </c>
    </row>
    <row r="782">
      <c r="A782" s="111">
        <v>780.0</v>
      </c>
      <c r="B782" s="111">
        <v>0.940743</v>
      </c>
      <c r="C782" s="111">
        <v>0.926654</v>
      </c>
      <c r="D782" s="111">
        <v>0.961422</v>
      </c>
      <c r="E782" s="111">
        <v>0.933459</v>
      </c>
      <c r="F782" s="111">
        <v>0.97341</v>
      </c>
      <c r="G782" s="111">
        <v>0.946078</v>
      </c>
      <c r="H782" s="111">
        <v>0.879389</v>
      </c>
      <c r="I782" s="111">
        <v>0.956982</v>
      </c>
      <c r="J782" s="111">
        <v>0.932348</v>
      </c>
      <c r="K782" s="111">
        <v>0.959394</v>
      </c>
    </row>
    <row r="783">
      <c r="A783" s="111">
        <v>781.0</v>
      </c>
      <c r="B783" s="111">
        <v>0.940748</v>
      </c>
      <c r="C783" s="111">
        <v>0.926674</v>
      </c>
      <c r="D783" s="111">
        <v>0.961424</v>
      </c>
      <c r="E783" s="111">
        <v>0.933478</v>
      </c>
      <c r="F783" s="111">
        <v>0.973414</v>
      </c>
      <c r="G783" s="111">
        <v>0.946092</v>
      </c>
      <c r="H783" s="111">
        <v>0.879408</v>
      </c>
      <c r="I783" s="111">
        <v>0.956983</v>
      </c>
      <c r="J783" s="111">
        <v>0.932354</v>
      </c>
      <c r="K783" s="111">
        <v>0.959403</v>
      </c>
    </row>
    <row r="784">
      <c r="A784" s="111">
        <v>782.0</v>
      </c>
      <c r="B784" s="111">
        <v>0.940753</v>
      </c>
      <c r="C784" s="111">
        <v>0.926692</v>
      </c>
      <c r="D784" s="111">
        <v>0.961425</v>
      </c>
      <c r="E784" s="111">
        <v>0.933501</v>
      </c>
      <c r="F784" s="111">
        <v>0.973418</v>
      </c>
      <c r="G784" s="111">
        <v>0.946102</v>
      </c>
      <c r="H784" s="111">
        <v>0.879428</v>
      </c>
      <c r="I784" s="111">
        <v>0.956984</v>
      </c>
      <c r="J784" s="111">
        <v>0.932361</v>
      </c>
      <c r="K784" s="111">
        <v>0.95941</v>
      </c>
    </row>
    <row r="785">
      <c r="A785" s="111">
        <v>783.0</v>
      </c>
      <c r="B785" s="111">
        <v>0.940758</v>
      </c>
      <c r="C785" s="111">
        <v>0.92671</v>
      </c>
      <c r="D785" s="111">
        <v>0.961426</v>
      </c>
      <c r="E785" s="111">
        <v>0.93352</v>
      </c>
      <c r="F785" s="111">
        <v>0.973424</v>
      </c>
      <c r="G785" s="111">
        <v>0.946118</v>
      </c>
      <c r="H785" s="111">
        <v>0.87945</v>
      </c>
      <c r="I785" s="111">
        <v>0.956985</v>
      </c>
      <c r="J785" s="111">
        <v>0.932367</v>
      </c>
      <c r="K785" s="111">
        <v>0.959418</v>
      </c>
    </row>
    <row r="786">
      <c r="A786" s="111">
        <v>784.0</v>
      </c>
      <c r="B786" s="111">
        <v>0.940762</v>
      </c>
      <c r="C786" s="111">
        <v>0.926731</v>
      </c>
      <c r="D786" s="111">
        <v>0.961428</v>
      </c>
      <c r="E786" s="111">
        <v>0.933542</v>
      </c>
      <c r="F786" s="111">
        <v>0.973432</v>
      </c>
      <c r="G786" s="111">
        <v>0.946127</v>
      </c>
      <c r="H786" s="111">
        <v>0.879471</v>
      </c>
      <c r="I786" s="111">
        <v>0.956987</v>
      </c>
      <c r="J786" s="111">
        <v>0.932376</v>
      </c>
      <c r="K786" s="111">
        <v>0.959426</v>
      </c>
    </row>
    <row r="787">
      <c r="A787" s="111">
        <v>785.0</v>
      </c>
      <c r="B787" s="111">
        <v>0.940768</v>
      </c>
      <c r="C787" s="111">
        <v>0.926748</v>
      </c>
      <c r="D787" s="111">
        <v>0.961429</v>
      </c>
      <c r="E787" s="111">
        <v>0.933562</v>
      </c>
      <c r="F787" s="111">
        <v>0.973452</v>
      </c>
      <c r="G787" s="111">
        <v>0.94614</v>
      </c>
      <c r="H787" s="111">
        <v>0.879492</v>
      </c>
      <c r="I787" s="111">
        <v>0.956988</v>
      </c>
      <c r="J787" s="111">
        <v>0.932396</v>
      </c>
      <c r="K787" s="111">
        <v>0.959443</v>
      </c>
    </row>
    <row r="788">
      <c r="A788" s="111">
        <v>786.0</v>
      </c>
      <c r="B788" s="111">
        <v>0.940772</v>
      </c>
      <c r="C788" s="111">
        <v>0.926765</v>
      </c>
      <c r="D788" s="111">
        <v>0.96143</v>
      </c>
      <c r="E788" s="111">
        <v>0.933583</v>
      </c>
      <c r="F788" s="111">
        <v>0.973463</v>
      </c>
      <c r="G788" s="111">
        <v>0.946153</v>
      </c>
      <c r="H788" s="111">
        <v>0.879515</v>
      </c>
      <c r="I788" s="111">
        <v>0.956989</v>
      </c>
      <c r="J788" s="111">
        <v>0.932404</v>
      </c>
      <c r="K788" s="111">
        <v>0.959451</v>
      </c>
    </row>
    <row r="789">
      <c r="A789" s="111">
        <v>787.0</v>
      </c>
      <c r="B789" s="111">
        <v>0.940777</v>
      </c>
      <c r="C789" s="111">
        <v>0.926785</v>
      </c>
      <c r="D789" s="111">
        <v>0.961432</v>
      </c>
      <c r="E789" s="111">
        <v>0.933596</v>
      </c>
      <c r="F789" s="111">
        <v>0.973469</v>
      </c>
      <c r="G789" s="111">
        <v>0.946167</v>
      </c>
      <c r="H789" s="111">
        <v>0.879536</v>
      </c>
      <c r="I789" s="111">
        <v>0.956991</v>
      </c>
      <c r="J789" s="111">
        <v>0.932411</v>
      </c>
      <c r="K789" s="111">
        <v>0.959458</v>
      </c>
    </row>
    <row r="790">
      <c r="A790" s="111">
        <v>788.0</v>
      </c>
      <c r="B790" s="111">
        <v>0.940783</v>
      </c>
      <c r="C790" s="111">
        <v>0.926799</v>
      </c>
      <c r="D790" s="111">
        <v>0.961433</v>
      </c>
      <c r="E790" s="111">
        <v>0.933616</v>
      </c>
      <c r="F790" s="111">
        <v>0.973474</v>
      </c>
      <c r="G790" s="111">
        <v>0.946177</v>
      </c>
      <c r="H790" s="111">
        <v>0.879557</v>
      </c>
      <c r="I790" s="111">
        <v>0.956992</v>
      </c>
      <c r="J790" s="111">
        <v>0.93242</v>
      </c>
      <c r="K790" s="111">
        <v>0.959467</v>
      </c>
    </row>
    <row r="791">
      <c r="A791" s="111">
        <v>789.0</v>
      </c>
      <c r="B791" s="111">
        <v>0.940787</v>
      </c>
      <c r="C791" s="111">
        <v>0.926817</v>
      </c>
      <c r="D791" s="111">
        <v>0.961434</v>
      </c>
      <c r="E791" s="111">
        <v>0.933637</v>
      </c>
      <c r="F791" s="111">
        <v>0.973478</v>
      </c>
      <c r="G791" s="111">
        <v>0.946192</v>
      </c>
      <c r="H791" s="111">
        <v>0.879581</v>
      </c>
      <c r="I791" s="111">
        <v>0.956994</v>
      </c>
      <c r="J791" s="111">
        <v>0.932427</v>
      </c>
      <c r="K791" s="111">
        <v>0.959474</v>
      </c>
    </row>
    <row r="792">
      <c r="A792" s="111">
        <v>790.0</v>
      </c>
      <c r="B792" s="111">
        <v>0.940793</v>
      </c>
      <c r="C792" s="111">
        <v>0.926839</v>
      </c>
      <c r="D792" s="111">
        <v>0.961436</v>
      </c>
      <c r="E792" s="111">
        <v>0.93366</v>
      </c>
      <c r="F792" s="111">
        <v>0.973483</v>
      </c>
      <c r="G792" s="111">
        <v>0.946204</v>
      </c>
      <c r="H792" s="111">
        <v>0.879601</v>
      </c>
      <c r="I792" s="111">
        <v>0.956995</v>
      </c>
      <c r="J792" s="111">
        <v>0.932436</v>
      </c>
      <c r="K792" s="111">
        <v>0.959481</v>
      </c>
    </row>
    <row r="793">
      <c r="A793" s="111">
        <v>791.0</v>
      </c>
      <c r="B793" s="111">
        <v>0.9408</v>
      </c>
      <c r="C793" s="111">
        <v>0.926861</v>
      </c>
      <c r="D793" s="111">
        <v>0.961437</v>
      </c>
      <c r="E793" s="111">
        <v>0.933679</v>
      </c>
      <c r="F793" s="111">
        <v>0.973488</v>
      </c>
      <c r="G793" s="111">
        <v>0.946217</v>
      </c>
      <c r="H793" s="111">
        <v>0.879623</v>
      </c>
      <c r="I793" s="111">
        <v>0.956996</v>
      </c>
      <c r="J793" s="111">
        <v>0.932444</v>
      </c>
      <c r="K793" s="111">
        <v>0.959489</v>
      </c>
    </row>
    <row r="794">
      <c r="A794" s="111">
        <v>792.0</v>
      </c>
      <c r="B794" s="111">
        <v>0.940805</v>
      </c>
      <c r="C794" s="111">
        <v>0.926876</v>
      </c>
      <c r="D794" s="111">
        <v>0.961438</v>
      </c>
      <c r="E794" s="111">
        <v>0.9337</v>
      </c>
      <c r="F794" s="111">
        <v>0.973496</v>
      </c>
      <c r="G794" s="111">
        <v>0.94623</v>
      </c>
      <c r="H794" s="111">
        <v>0.87964</v>
      </c>
      <c r="I794" s="111">
        <v>0.956997</v>
      </c>
      <c r="J794" s="111">
        <v>0.932452</v>
      </c>
      <c r="K794" s="111">
        <v>0.959497</v>
      </c>
    </row>
    <row r="795">
      <c r="A795" s="111">
        <v>793.0</v>
      </c>
      <c r="B795" s="111">
        <v>0.940811</v>
      </c>
      <c r="C795" s="111">
        <v>0.926898</v>
      </c>
      <c r="D795" s="111">
        <v>0.96144</v>
      </c>
      <c r="E795" s="111">
        <v>0.933722</v>
      </c>
      <c r="F795" s="111">
        <v>0.973513</v>
      </c>
      <c r="G795" s="111">
        <v>0.946242</v>
      </c>
      <c r="H795" s="111">
        <v>0.879663</v>
      </c>
      <c r="I795" s="111">
        <v>0.956999</v>
      </c>
      <c r="J795" s="111">
        <v>0.93246</v>
      </c>
      <c r="K795" s="111">
        <v>0.959504</v>
      </c>
    </row>
    <row r="796">
      <c r="A796" s="111">
        <v>794.0</v>
      </c>
      <c r="B796" s="111">
        <v>0.940817</v>
      </c>
      <c r="C796" s="111">
        <v>0.926915</v>
      </c>
      <c r="D796" s="111">
        <v>0.961441</v>
      </c>
      <c r="E796" s="111">
        <v>0.933743</v>
      </c>
      <c r="F796" s="111">
        <v>0.973524</v>
      </c>
      <c r="G796" s="111">
        <v>0.94625</v>
      </c>
      <c r="H796" s="111">
        <v>0.879683</v>
      </c>
      <c r="I796" s="111">
        <v>0.957</v>
      </c>
      <c r="J796" s="111">
        <v>0.932468</v>
      </c>
      <c r="K796" s="111">
        <v>0.959511</v>
      </c>
    </row>
    <row r="797">
      <c r="A797" s="111">
        <v>795.0</v>
      </c>
      <c r="B797" s="111">
        <v>0.940822</v>
      </c>
      <c r="C797" s="111">
        <v>0.926932</v>
      </c>
      <c r="D797" s="111">
        <v>0.961442</v>
      </c>
      <c r="E797" s="111">
        <v>0.933764</v>
      </c>
      <c r="F797" s="111">
        <v>0.97353</v>
      </c>
      <c r="G797" s="111">
        <v>0.946263</v>
      </c>
      <c r="H797" s="111">
        <v>0.879701</v>
      </c>
      <c r="I797" s="111">
        <v>0.957002</v>
      </c>
      <c r="J797" s="111">
        <v>0.932478</v>
      </c>
      <c r="K797" s="111">
        <v>0.959516</v>
      </c>
    </row>
    <row r="798">
      <c r="A798" s="111">
        <v>796.0</v>
      </c>
      <c r="B798" s="111">
        <v>0.940826</v>
      </c>
      <c r="C798" s="111">
        <v>0.926949</v>
      </c>
      <c r="D798" s="111">
        <v>0.961444</v>
      </c>
      <c r="E798" s="111">
        <v>0.933781</v>
      </c>
      <c r="F798" s="111">
        <v>0.973535</v>
      </c>
      <c r="G798" s="111">
        <v>0.946275</v>
      </c>
      <c r="H798" s="111">
        <v>0.879724</v>
      </c>
      <c r="I798" s="111">
        <v>0.957003</v>
      </c>
      <c r="J798" s="111">
        <v>0.932486</v>
      </c>
      <c r="K798" s="111">
        <v>0.959523</v>
      </c>
    </row>
    <row r="799">
      <c r="A799" s="111">
        <v>797.0</v>
      </c>
      <c r="B799" s="111">
        <v>0.940831</v>
      </c>
      <c r="C799" s="111">
        <v>0.926971</v>
      </c>
      <c r="D799" s="111">
        <v>0.961445</v>
      </c>
      <c r="E799" s="111">
        <v>0.9338</v>
      </c>
      <c r="F799" s="111">
        <v>0.973539</v>
      </c>
      <c r="G799" s="111">
        <v>0.946287</v>
      </c>
      <c r="H799" s="111">
        <v>0.879744</v>
      </c>
      <c r="I799" s="111">
        <v>0.957004</v>
      </c>
      <c r="J799" s="111">
        <v>0.932494</v>
      </c>
      <c r="K799" s="111">
        <v>0.959531</v>
      </c>
    </row>
    <row r="800">
      <c r="A800" s="111">
        <v>798.0</v>
      </c>
      <c r="B800" s="111">
        <v>0.940836</v>
      </c>
      <c r="C800" s="111">
        <v>0.926991</v>
      </c>
      <c r="D800" s="111">
        <v>0.961446</v>
      </c>
      <c r="E800" s="111">
        <v>0.933821</v>
      </c>
      <c r="F800" s="111">
        <v>0.973543</v>
      </c>
      <c r="G800" s="111">
        <v>0.946299</v>
      </c>
      <c r="H800" s="111">
        <v>0.879765</v>
      </c>
      <c r="I800" s="111">
        <v>0.957005</v>
      </c>
      <c r="J800" s="111">
        <v>0.932502</v>
      </c>
      <c r="K800" s="111">
        <v>0.959536</v>
      </c>
    </row>
    <row r="801">
      <c r="A801" s="111">
        <v>799.0</v>
      </c>
      <c r="B801" s="111">
        <v>0.940843</v>
      </c>
      <c r="C801" s="111">
        <v>0.927006</v>
      </c>
      <c r="D801" s="111">
        <v>0.961448</v>
      </c>
      <c r="E801" s="111">
        <v>0.933841</v>
      </c>
      <c r="F801" s="111">
        <v>0.973548</v>
      </c>
      <c r="G801" s="111">
        <v>0.946311</v>
      </c>
      <c r="H801" s="111">
        <v>0.879788</v>
      </c>
      <c r="I801" s="111">
        <v>0.957007</v>
      </c>
      <c r="J801" s="111">
        <v>0.93251</v>
      </c>
      <c r="K801" s="111">
        <v>0.959542</v>
      </c>
    </row>
    <row r="802">
      <c r="A802" s="111">
        <v>800.0</v>
      </c>
      <c r="B802" s="111">
        <v>0.940848</v>
      </c>
      <c r="C802" s="111">
        <v>0.927025</v>
      </c>
      <c r="D802" s="111">
        <v>0.961449</v>
      </c>
      <c r="E802" s="111">
        <v>0.93386</v>
      </c>
      <c r="F802" s="111">
        <v>0.973556</v>
      </c>
      <c r="G802" s="111">
        <v>0.946326</v>
      </c>
      <c r="H802" s="111">
        <v>0.879809</v>
      </c>
      <c r="I802" s="111">
        <v>0.957008</v>
      </c>
      <c r="J802" s="111">
        <v>0.932518</v>
      </c>
      <c r="K802" s="111">
        <v>0.95955</v>
      </c>
    </row>
    <row r="803">
      <c r="A803" s="111">
        <v>801.0</v>
      </c>
      <c r="B803" s="111">
        <v>0.940854</v>
      </c>
      <c r="C803" s="111">
        <v>0.927045</v>
      </c>
      <c r="D803" s="111">
        <v>0.96145</v>
      </c>
      <c r="E803" s="111">
        <v>0.933877</v>
      </c>
      <c r="F803" s="111">
        <v>0.973574</v>
      </c>
      <c r="G803" s="111">
        <v>0.946343</v>
      </c>
      <c r="H803" s="111">
        <v>0.879829</v>
      </c>
      <c r="I803" s="111">
        <v>0.95701</v>
      </c>
      <c r="J803" s="111">
        <v>0.932539</v>
      </c>
      <c r="K803" s="111">
        <v>0.959566</v>
      </c>
    </row>
    <row r="804">
      <c r="A804" s="111">
        <v>802.0</v>
      </c>
      <c r="B804" s="111">
        <v>0.940859</v>
      </c>
      <c r="C804" s="111">
        <v>0.927063</v>
      </c>
      <c r="D804" s="111">
        <v>0.961452</v>
      </c>
      <c r="E804" s="111">
        <v>0.933896</v>
      </c>
      <c r="F804" s="111">
        <v>0.973585</v>
      </c>
      <c r="G804" s="111">
        <v>0.946354</v>
      </c>
      <c r="H804" s="111">
        <v>0.879849</v>
      </c>
      <c r="I804" s="111">
        <v>0.957011</v>
      </c>
      <c r="J804" s="111">
        <v>0.932551</v>
      </c>
      <c r="K804" s="111">
        <v>0.959572</v>
      </c>
    </row>
    <row r="805">
      <c r="A805" s="111">
        <v>803.0</v>
      </c>
      <c r="B805" s="111">
        <v>0.940863</v>
      </c>
      <c r="C805" s="111">
        <v>0.927089</v>
      </c>
      <c r="D805" s="111">
        <v>0.961453</v>
      </c>
      <c r="E805" s="111">
        <v>0.933914</v>
      </c>
      <c r="F805" s="111">
        <v>0.973591</v>
      </c>
      <c r="G805" s="111">
        <v>0.946367</v>
      </c>
      <c r="H805" s="111">
        <v>0.87987</v>
      </c>
      <c r="I805" s="111">
        <v>0.957012</v>
      </c>
      <c r="J805" s="111">
        <v>0.932562</v>
      </c>
      <c r="K805" s="111">
        <v>0.959579</v>
      </c>
    </row>
    <row r="806">
      <c r="A806" s="111">
        <v>804.0</v>
      </c>
      <c r="B806" s="111">
        <v>0.940869</v>
      </c>
      <c r="C806" s="111">
        <v>0.927108</v>
      </c>
      <c r="D806" s="111">
        <v>0.961454</v>
      </c>
      <c r="E806" s="111">
        <v>0.933935</v>
      </c>
      <c r="F806" s="111">
        <v>0.973596</v>
      </c>
      <c r="G806" s="111">
        <v>0.946376</v>
      </c>
      <c r="H806" s="111">
        <v>0.879892</v>
      </c>
      <c r="I806" s="111">
        <v>0.957013</v>
      </c>
      <c r="J806" s="111">
        <v>0.932574</v>
      </c>
      <c r="K806" s="111">
        <v>0.959587</v>
      </c>
    </row>
    <row r="807">
      <c r="A807" s="111">
        <v>805.0</v>
      </c>
      <c r="B807" s="111">
        <v>0.940874</v>
      </c>
      <c r="C807" s="111">
        <v>0.927123</v>
      </c>
      <c r="D807" s="111">
        <v>0.961455</v>
      </c>
      <c r="E807" s="111">
        <v>0.933956</v>
      </c>
      <c r="F807" s="111">
        <v>0.9736</v>
      </c>
      <c r="G807" s="111">
        <v>0.946388</v>
      </c>
      <c r="H807" s="111">
        <v>0.879915</v>
      </c>
      <c r="I807" s="111">
        <v>0.957015</v>
      </c>
      <c r="J807" s="111">
        <v>0.932585</v>
      </c>
      <c r="K807" s="111">
        <v>0.959594</v>
      </c>
    </row>
    <row r="808">
      <c r="A808" s="111">
        <v>806.0</v>
      </c>
      <c r="B808" s="111">
        <v>0.940879</v>
      </c>
      <c r="C808" s="111">
        <v>0.927146</v>
      </c>
      <c r="D808" s="111">
        <v>0.961457</v>
      </c>
      <c r="E808" s="111">
        <v>0.933979</v>
      </c>
      <c r="F808" s="111">
        <v>0.973604</v>
      </c>
      <c r="G808" s="111">
        <v>0.946402</v>
      </c>
      <c r="H808" s="111">
        <v>0.879937</v>
      </c>
      <c r="I808" s="111">
        <v>0.957016</v>
      </c>
      <c r="J808" s="111">
        <v>0.932596</v>
      </c>
      <c r="K808" s="111">
        <v>0.9596</v>
      </c>
    </row>
    <row r="809">
      <c r="A809" s="111">
        <v>807.0</v>
      </c>
      <c r="B809" s="111">
        <v>0.940884</v>
      </c>
      <c r="C809" s="111">
        <v>0.927163</v>
      </c>
      <c r="D809" s="111">
        <v>0.961458</v>
      </c>
      <c r="E809" s="111">
        <v>0.933999</v>
      </c>
      <c r="F809" s="111">
        <v>0.973609</v>
      </c>
      <c r="G809" s="111">
        <v>0.946414</v>
      </c>
      <c r="H809" s="111">
        <v>0.879959</v>
      </c>
      <c r="I809" s="111">
        <v>0.957017</v>
      </c>
      <c r="J809" s="111">
        <v>0.932606</v>
      </c>
      <c r="K809" s="111">
        <v>0.959607</v>
      </c>
    </row>
    <row r="810">
      <c r="A810" s="111">
        <v>808.0</v>
      </c>
      <c r="B810" s="111">
        <v>0.94089</v>
      </c>
      <c r="C810" s="111">
        <v>0.927178</v>
      </c>
      <c r="D810" s="111">
        <v>0.961459</v>
      </c>
      <c r="E810" s="111">
        <v>0.934019</v>
      </c>
      <c r="F810" s="111">
        <v>0.973617</v>
      </c>
      <c r="G810" s="111">
        <v>0.946426</v>
      </c>
      <c r="H810" s="111">
        <v>0.879981</v>
      </c>
      <c r="I810" s="111">
        <v>0.957018</v>
      </c>
      <c r="J810" s="111">
        <v>0.932617</v>
      </c>
      <c r="K810" s="111">
        <v>0.959613</v>
      </c>
    </row>
    <row r="811">
      <c r="A811" s="111">
        <v>809.0</v>
      </c>
      <c r="B811" s="111">
        <v>0.940895</v>
      </c>
      <c r="C811" s="111">
        <v>0.927197</v>
      </c>
      <c r="D811" s="111">
        <v>0.96146</v>
      </c>
      <c r="E811" s="111">
        <v>0.934039</v>
      </c>
      <c r="F811" s="111">
        <v>0.973634</v>
      </c>
      <c r="G811" s="111">
        <v>0.946442</v>
      </c>
      <c r="H811" s="111">
        <v>0.880004</v>
      </c>
      <c r="I811" s="111">
        <v>0.95702</v>
      </c>
      <c r="J811" s="111">
        <v>0.932627</v>
      </c>
      <c r="K811" s="111">
        <v>0.95962</v>
      </c>
    </row>
    <row r="812">
      <c r="A812" s="111">
        <v>810.0</v>
      </c>
      <c r="B812" s="111">
        <v>0.9409</v>
      </c>
      <c r="C812" s="111">
        <v>0.927218</v>
      </c>
      <c r="D812" s="111">
        <v>0.961462</v>
      </c>
      <c r="E812" s="111">
        <v>0.934066</v>
      </c>
      <c r="F812" s="111">
        <v>0.973644</v>
      </c>
      <c r="G812" s="111">
        <v>0.946454</v>
      </c>
      <c r="H812" s="111">
        <v>0.880026</v>
      </c>
      <c r="I812" s="111">
        <v>0.957021</v>
      </c>
      <c r="J812" s="111">
        <v>0.932638</v>
      </c>
      <c r="K812" s="111">
        <v>0.959625</v>
      </c>
    </row>
    <row r="813">
      <c r="A813" s="111">
        <v>811.0</v>
      </c>
      <c r="B813" s="111">
        <v>0.940905</v>
      </c>
      <c r="C813" s="111">
        <v>0.927239</v>
      </c>
      <c r="D813" s="111">
        <v>0.961463</v>
      </c>
      <c r="E813" s="111">
        <v>0.934086</v>
      </c>
      <c r="F813" s="111">
        <v>0.97365</v>
      </c>
      <c r="G813" s="111">
        <v>0.946468</v>
      </c>
      <c r="H813" s="111">
        <v>0.880046</v>
      </c>
      <c r="I813" s="111">
        <v>0.957022</v>
      </c>
      <c r="J813" s="111">
        <v>0.93265</v>
      </c>
      <c r="K813" s="111">
        <v>0.959631</v>
      </c>
    </row>
    <row r="814">
      <c r="A814" s="111">
        <v>812.0</v>
      </c>
      <c r="B814" s="111">
        <v>0.94091</v>
      </c>
      <c r="C814" s="111">
        <v>0.927262</v>
      </c>
      <c r="D814" s="111">
        <v>0.961464</v>
      </c>
      <c r="E814" s="111">
        <v>0.934105</v>
      </c>
      <c r="F814" s="111">
        <v>0.973655</v>
      </c>
      <c r="G814" s="111">
        <v>0.94648</v>
      </c>
      <c r="H814" s="111">
        <v>0.880067</v>
      </c>
      <c r="I814" s="111">
        <v>0.957023</v>
      </c>
      <c r="J814" s="111">
        <v>0.932662</v>
      </c>
      <c r="K814" s="111">
        <v>0.959638</v>
      </c>
    </row>
    <row r="815">
      <c r="A815" s="111">
        <v>813.0</v>
      </c>
      <c r="B815" s="111">
        <v>0.940916</v>
      </c>
      <c r="C815" s="111">
        <v>0.927282</v>
      </c>
      <c r="D815" s="111">
        <v>0.961465</v>
      </c>
      <c r="E815" s="111">
        <v>0.934125</v>
      </c>
      <c r="F815" s="111">
        <v>0.973659</v>
      </c>
      <c r="G815" s="111">
        <v>0.946492</v>
      </c>
      <c r="H815" s="111">
        <v>0.880088</v>
      </c>
      <c r="I815" s="111">
        <v>0.957025</v>
      </c>
      <c r="J815" s="111">
        <v>0.932673</v>
      </c>
      <c r="K815" s="111">
        <v>0.959643</v>
      </c>
    </row>
    <row r="816">
      <c r="A816" s="111">
        <v>814.0</v>
      </c>
      <c r="B816" s="111">
        <v>0.940922</v>
      </c>
      <c r="C816" s="111">
        <v>0.927307</v>
      </c>
      <c r="D816" s="111">
        <v>0.961466</v>
      </c>
      <c r="E816" s="111">
        <v>0.934145</v>
      </c>
      <c r="F816" s="111">
        <v>0.973663</v>
      </c>
      <c r="G816" s="111">
        <v>0.946507</v>
      </c>
      <c r="H816" s="111">
        <v>0.880109</v>
      </c>
      <c r="I816" s="111">
        <v>0.957026</v>
      </c>
      <c r="J816" s="111">
        <v>0.932684</v>
      </c>
      <c r="K816" s="111">
        <v>0.959648</v>
      </c>
    </row>
    <row r="817">
      <c r="A817" s="111">
        <v>815.0</v>
      </c>
      <c r="B817" s="111">
        <v>0.940926</v>
      </c>
      <c r="C817" s="111">
        <v>0.927327</v>
      </c>
      <c r="D817" s="111">
        <v>0.961468</v>
      </c>
      <c r="E817" s="111">
        <v>0.934163</v>
      </c>
      <c r="F817" s="111">
        <v>0.973668</v>
      </c>
      <c r="G817" s="111">
        <v>0.946521</v>
      </c>
      <c r="H817" s="111">
        <v>0.880128</v>
      </c>
      <c r="I817" s="111">
        <v>0.957027</v>
      </c>
      <c r="J817" s="111">
        <v>0.932696</v>
      </c>
      <c r="K817" s="111">
        <v>0.959654</v>
      </c>
    </row>
    <row r="818">
      <c r="A818" s="111">
        <v>816.0</v>
      </c>
      <c r="B818" s="111">
        <v>0.940931</v>
      </c>
      <c r="C818" s="111">
        <v>0.927347</v>
      </c>
      <c r="D818" s="111">
        <v>0.961469</v>
      </c>
      <c r="E818" s="111">
        <v>0.934185</v>
      </c>
      <c r="F818" s="111">
        <v>0.973676</v>
      </c>
      <c r="G818" s="111">
        <v>0.946532</v>
      </c>
      <c r="H818" s="111">
        <v>0.88015</v>
      </c>
      <c r="I818" s="111">
        <v>0.957028</v>
      </c>
      <c r="J818" s="111">
        <v>0.932708</v>
      </c>
      <c r="K818" s="111">
        <v>0.95966</v>
      </c>
    </row>
    <row r="819">
      <c r="A819" s="111">
        <v>817.0</v>
      </c>
      <c r="B819" s="111">
        <v>0.940936</v>
      </c>
      <c r="C819" s="111">
        <v>0.927372</v>
      </c>
      <c r="D819" s="111">
        <v>0.96147</v>
      </c>
      <c r="E819" s="111">
        <v>0.934207</v>
      </c>
      <c r="F819" s="111">
        <v>0.973694</v>
      </c>
      <c r="G819" s="111">
        <v>0.946543</v>
      </c>
      <c r="H819" s="111">
        <v>0.880173</v>
      </c>
      <c r="I819" s="111">
        <v>0.95703</v>
      </c>
      <c r="J819" s="111">
        <v>0.93273</v>
      </c>
      <c r="K819" s="111">
        <v>0.959674</v>
      </c>
    </row>
    <row r="820">
      <c r="A820" s="111">
        <v>818.0</v>
      </c>
      <c r="B820" s="111">
        <v>0.940943</v>
      </c>
      <c r="C820" s="111">
        <v>0.927391</v>
      </c>
      <c r="D820" s="111">
        <v>0.961471</v>
      </c>
      <c r="E820" s="111">
        <v>0.934226</v>
      </c>
      <c r="F820" s="111">
        <v>0.973704</v>
      </c>
      <c r="G820" s="111">
        <v>0.946554</v>
      </c>
      <c r="H820" s="111">
        <v>0.880193</v>
      </c>
      <c r="I820" s="111">
        <v>0.957031</v>
      </c>
      <c r="J820" s="111">
        <v>0.932745</v>
      </c>
      <c r="K820" s="111">
        <v>0.959679</v>
      </c>
    </row>
    <row r="821">
      <c r="A821" s="111">
        <v>819.0</v>
      </c>
      <c r="B821" s="111">
        <v>0.940948</v>
      </c>
      <c r="C821" s="111">
        <v>0.927417</v>
      </c>
      <c r="D821" s="111">
        <v>0.961472</v>
      </c>
      <c r="E821" s="111">
        <v>0.934247</v>
      </c>
      <c r="F821" s="111">
        <v>0.97371</v>
      </c>
      <c r="G821" s="111">
        <v>0.946569</v>
      </c>
      <c r="H821" s="111">
        <v>0.880214</v>
      </c>
      <c r="I821" s="111">
        <v>0.957032</v>
      </c>
      <c r="J821" s="111">
        <v>0.93276</v>
      </c>
      <c r="K821" s="111">
        <v>0.959685</v>
      </c>
    </row>
    <row r="822">
      <c r="A822" s="111">
        <v>820.0</v>
      </c>
      <c r="B822" s="111">
        <v>0.940953</v>
      </c>
      <c r="C822" s="111">
        <v>0.927436</v>
      </c>
      <c r="D822" s="111">
        <v>0.961473</v>
      </c>
      <c r="E822" s="111">
        <v>0.934272</v>
      </c>
      <c r="F822" s="111">
        <v>0.973715</v>
      </c>
      <c r="G822" s="111">
        <v>0.946586</v>
      </c>
      <c r="H822" s="111">
        <v>0.880238</v>
      </c>
      <c r="I822" s="111">
        <v>0.957034</v>
      </c>
      <c r="J822" s="111">
        <v>0.932775</v>
      </c>
      <c r="K822" s="111">
        <v>0.95969</v>
      </c>
    </row>
    <row r="823">
      <c r="A823" s="111">
        <v>821.0</v>
      </c>
      <c r="B823" s="111">
        <v>0.940958</v>
      </c>
      <c r="C823" s="111">
        <v>0.927458</v>
      </c>
      <c r="D823" s="111">
        <v>0.961475</v>
      </c>
      <c r="E823" s="111">
        <v>0.934293</v>
      </c>
      <c r="F823" s="111">
        <v>0.973719</v>
      </c>
      <c r="G823" s="111">
        <v>0.946601</v>
      </c>
      <c r="H823" s="111">
        <v>0.880256</v>
      </c>
      <c r="I823" s="111">
        <v>0.957035</v>
      </c>
      <c r="J823" s="111">
        <v>0.932788</v>
      </c>
      <c r="K823" s="111">
        <v>0.959697</v>
      </c>
    </row>
    <row r="824">
      <c r="A824" s="111">
        <v>822.0</v>
      </c>
      <c r="B824" s="111">
        <v>0.940963</v>
      </c>
      <c r="C824" s="111">
        <v>0.927477</v>
      </c>
      <c r="D824" s="111">
        <v>0.961476</v>
      </c>
      <c r="E824" s="111">
        <v>0.934313</v>
      </c>
      <c r="F824" s="111">
        <v>0.973724</v>
      </c>
      <c r="G824" s="111">
        <v>0.946615</v>
      </c>
      <c r="H824" s="111">
        <v>0.880281</v>
      </c>
      <c r="I824" s="111">
        <v>0.957036</v>
      </c>
      <c r="J824" s="111">
        <v>0.932802</v>
      </c>
      <c r="K824" s="111">
        <v>0.959703</v>
      </c>
    </row>
    <row r="825">
      <c r="A825" s="111">
        <v>823.0</v>
      </c>
      <c r="B825" s="111">
        <v>0.94097</v>
      </c>
      <c r="C825" s="111">
        <v>0.927496</v>
      </c>
      <c r="D825" s="111">
        <v>0.961477</v>
      </c>
      <c r="E825" s="111">
        <v>0.934332</v>
      </c>
      <c r="F825" s="111">
        <v>0.973728</v>
      </c>
      <c r="G825" s="111">
        <v>0.946627</v>
      </c>
      <c r="H825" s="111">
        <v>0.880304</v>
      </c>
      <c r="I825" s="111">
        <v>0.957038</v>
      </c>
      <c r="J825" s="111">
        <v>0.932816</v>
      </c>
      <c r="K825" s="111">
        <v>0.959708</v>
      </c>
    </row>
    <row r="826">
      <c r="A826" s="111">
        <v>824.0</v>
      </c>
      <c r="B826" s="111">
        <v>0.940976</v>
      </c>
      <c r="C826" s="111">
        <v>0.927521</v>
      </c>
      <c r="D826" s="111">
        <v>0.961478</v>
      </c>
      <c r="E826" s="111">
        <v>0.934355</v>
      </c>
      <c r="F826" s="111">
        <v>0.973736</v>
      </c>
      <c r="G826" s="111">
        <v>0.946637</v>
      </c>
      <c r="H826" s="111">
        <v>0.880325</v>
      </c>
      <c r="I826" s="111">
        <v>0.957039</v>
      </c>
      <c r="J826" s="111">
        <v>0.93283</v>
      </c>
      <c r="K826" s="111">
        <v>0.959714</v>
      </c>
    </row>
    <row r="827">
      <c r="A827" s="111">
        <v>825.0</v>
      </c>
      <c r="B827" s="111">
        <v>0.940981</v>
      </c>
      <c r="C827" s="111">
        <v>0.927544</v>
      </c>
      <c r="D827" s="111">
        <v>0.961479</v>
      </c>
      <c r="E827" s="111">
        <v>0.934375</v>
      </c>
      <c r="F827" s="111">
        <v>0.973752</v>
      </c>
      <c r="G827" s="111">
        <v>0.946651</v>
      </c>
      <c r="H827" s="111">
        <v>0.880345</v>
      </c>
      <c r="I827" s="111">
        <v>0.95704</v>
      </c>
      <c r="J827" s="111">
        <v>0.932844</v>
      </c>
      <c r="K827" s="111">
        <v>0.959719</v>
      </c>
    </row>
    <row r="828">
      <c r="A828" s="111">
        <v>826.0</v>
      </c>
      <c r="B828" s="111">
        <v>0.940986</v>
      </c>
      <c r="C828" s="111">
        <v>0.927574</v>
      </c>
      <c r="D828" s="111">
        <v>0.96148</v>
      </c>
      <c r="E828" s="111">
        <v>0.934395</v>
      </c>
      <c r="F828" s="111">
        <v>0.973762</v>
      </c>
      <c r="G828" s="111">
        <v>0.946661</v>
      </c>
      <c r="H828" s="111">
        <v>0.880364</v>
      </c>
      <c r="I828" s="111">
        <v>0.957042</v>
      </c>
      <c r="J828" s="111">
        <v>0.932856</v>
      </c>
      <c r="K828" s="111">
        <v>0.959725</v>
      </c>
    </row>
    <row r="829">
      <c r="A829" s="111">
        <v>827.0</v>
      </c>
      <c r="B829" s="111">
        <v>0.940992</v>
      </c>
      <c r="C829" s="111">
        <v>0.927598</v>
      </c>
      <c r="D829" s="111">
        <v>0.961482</v>
      </c>
      <c r="E829" s="111">
        <v>0.934415</v>
      </c>
      <c r="F829" s="111">
        <v>0.973768</v>
      </c>
      <c r="G829" s="111">
        <v>0.946674</v>
      </c>
      <c r="H829" s="111">
        <v>0.880387</v>
      </c>
      <c r="I829" s="111">
        <v>0.957043</v>
      </c>
      <c r="J829" s="111">
        <v>0.932868</v>
      </c>
      <c r="K829" s="111">
        <v>0.959729</v>
      </c>
    </row>
    <row r="830">
      <c r="A830" s="111">
        <v>828.0</v>
      </c>
      <c r="B830" s="111">
        <v>0.940998</v>
      </c>
      <c r="C830" s="111">
        <v>0.927615</v>
      </c>
      <c r="D830" s="111">
        <v>0.961483</v>
      </c>
      <c r="E830" s="111">
        <v>0.934436</v>
      </c>
      <c r="F830" s="111">
        <v>0.973772</v>
      </c>
      <c r="G830" s="111">
        <v>0.946688</v>
      </c>
      <c r="H830" s="111">
        <v>0.880408</v>
      </c>
      <c r="I830" s="111">
        <v>0.957044</v>
      </c>
      <c r="J830" s="111">
        <v>0.932881</v>
      </c>
      <c r="K830" s="111">
        <v>0.959733</v>
      </c>
    </row>
    <row r="831">
      <c r="A831" s="111">
        <v>829.0</v>
      </c>
      <c r="B831" s="111">
        <v>0.941004</v>
      </c>
      <c r="C831" s="111">
        <v>0.927642</v>
      </c>
      <c r="D831" s="111">
        <v>0.961484</v>
      </c>
      <c r="E831" s="111">
        <v>0.934458</v>
      </c>
      <c r="F831" s="111">
        <v>0.973776</v>
      </c>
      <c r="G831" s="111">
        <v>0.946701</v>
      </c>
      <c r="H831" s="111">
        <v>0.88043</v>
      </c>
      <c r="I831" s="111">
        <v>0.957046</v>
      </c>
      <c r="J831" s="111">
        <v>0.932894</v>
      </c>
      <c r="K831" s="111">
        <v>0.959739</v>
      </c>
    </row>
    <row r="832">
      <c r="A832" s="111">
        <v>830.0</v>
      </c>
      <c r="B832" s="111">
        <v>0.94101</v>
      </c>
      <c r="C832" s="111">
        <v>0.927665</v>
      </c>
      <c r="D832" s="111">
        <v>0.961485</v>
      </c>
      <c r="E832" s="111">
        <v>0.934481</v>
      </c>
      <c r="F832" s="111">
        <v>0.97378</v>
      </c>
      <c r="G832" s="111">
        <v>0.946714</v>
      </c>
      <c r="H832" s="111">
        <v>0.880454</v>
      </c>
      <c r="I832" s="111">
        <v>0.957047</v>
      </c>
      <c r="J832" s="111">
        <v>0.932908</v>
      </c>
      <c r="K832" s="111">
        <v>0.959743</v>
      </c>
    </row>
    <row r="833">
      <c r="A833" s="111">
        <v>831.0</v>
      </c>
      <c r="B833" s="111">
        <v>0.941015</v>
      </c>
      <c r="C833" s="111">
        <v>0.927687</v>
      </c>
      <c r="D833" s="111">
        <v>0.961486</v>
      </c>
      <c r="E833" s="111">
        <v>0.934501</v>
      </c>
      <c r="F833" s="111">
        <v>0.973785</v>
      </c>
      <c r="G833" s="111">
        <v>0.946729</v>
      </c>
      <c r="H833" s="111">
        <v>0.880475</v>
      </c>
      <c r="I833" s="111">
        <v>0.957048</v>
      </c>
      <c r="J833" s="111">
        <v>0.932922</v>
      </c>
      <c r="K833" s="111">
        <v>0.959748</v>
      </c>
    </row>
    <row r="834">
      <c r="A834" s="111">
        <v>832.0</v>
      </c>
      <c r="B834" s="111">
        <v>0.941021</v>
      </c>
      <c r="C834" s="111">
        <v>0.927707</v>
      </c>
      <c r="D834" s="111">
        <v>0.961487</v>
      </c>
      <c r="E834" s="111">
        <v>0.934523</v>
      </c>
      <c r="F834" s="111">
        <v>0.973792</v>
      </c>
      <c r="G834" s="111">
        <v>0.946739</v>
      </c>
      <c r="H834" s="111">
        <v>0.880501</v>
      </c>
      <c r="I834" s="111">
        <v>0.957049</v>
      </c>
      <c r="J834" s="111">
        <v>0.932935</v>
      </c>
      <c r="K834" s="111">
        <v>0.959754</v>
      </c>
    </row>
    <row r="835">
      <c r="A835" s="111">
        <v>833.0</v>
      </c>
      <c r="B835" s="111">
        <v>0.941026</v>
      </c>
      <c r="C835" s="111">
        <v>0.927728</v>
      </c>
      <c r="D835" s="111">
        <v>0.961489</v>
      </c>
      <c r="E835" s="111">
        <v>0.934543</v>
      </c>
      <c r="F835" s="111">
        <v>0.97381</v>
      </c>
      <c r="G835" s="111">
        <v>0.946757</v>
      </c>
      <c r="H835" s="111">
        <v>0.880523</v>
      </c>
      <c r="I835" s="111">
        <v>0.957051</v>
      </c>
      <c r="J835" s="111">
        <v>0.932954</v>
      </c>
      <c r="K835" s="111">
        <v>0.959767</v>
      </c>
    </row>
    <row r="836">
      <c r="A836" s="111">
        <v>834.0</v>
      </c>
      <c r="B836" s="111">
        <v>0.941031</v>
      </c>
      <c r="C836" s="111">
        <v>0.927755</v>
      </c>
      <c r="D836" s="111">
        <v>0.96149</v>
      </c>
      <c r="E836" s="111">
        <v>0.934563</v>
      </c>
      <c r="F836" s="111">
        <v>0.973819</v>
      </c>
      <c r="G836" s="111">
        <v>0.946772</v>
      </c>
      <c r="H836" s="111">
        <v>0.880544</v>
      </c>
      <c r="I836" s="111">
        <v>0.957052</v>
      </c>
      <c r="J836" s="111">
        <v>0.932968</v>
      </c>
      <c r="K836" s="111">
        <v>0.959773</v>
      </c>
    </row>
    <row r="837">
      <c r="A837" s="111">
        <v>835.0</v>
      </c>
      <c r="B837" s="111">
        <v>0.941037</v>
      </c>
      <c r="C837" s="111">
        <v>0.92778</v>
      </c>
      <c r="D837" s="111">
        <v>0.961491</v>
      </c>
      <c r="E837" s="111">
        <v>0.934585</v>
      </c>
      <c r="F837" s="111">
        <v>0.973826</v>
      </c>
      <c r="G837" s="111">
        <v>0.946786</v>
      </c>
      <c r="H837" s="111">
        <v>0.880566</v>
      </c>
      <c r="I837" s="111">
        <v>0.957053</v>
      </c>
      <c r="J837" s="111">
        <v>0.932984</v>
      </c>
      <c r="K837" s="111">
        <v>0.959779</v>
      </c>
    </row>
    <row r="838">
      <c r="A838" s="111">
        <v>836.0</v>
      </c>
      <c r="B838" s="111">
        <v>0.941044</v>
      </c>
      <c r="C838" s="111">
        <v>0.927803</v>
      </c>
      <c r="D838" s="111">
        <v>0.961492</v>
      </c>
      <c r="E838" s="111">
        <v>0.934608</v>
      </c>
      <c r="F838" s="111">
        <v>0.97383</v>
      </c>
      <c r="G838" s="111">
        <v>0.946797</v>
      </c>
      <c r="H838" s="111">
        <v>0.880588</v>
      </c>
      <c r="I838" s="111">
        <v>0.957055</v>
      </c>
      <c r="J838" s="111">
        <v>0.933</v>
      </c>
      <c r="K838" s="111">
        <v>0.959786</v>
      </c>
    </row>
    <row r="839">
      <c r="A839" s="111">
        <v>837.0</v>
      </c>
      <c r="B839" s="111">
        <v>0.941049</v>
      </c>
      <c r="C839" s="111">
        <v>0.927822</v>
      </c>
      <c r="D839" s="111">
        <v>0.961493</v>
      </c>
      <c r="E839" s="111">
        <v>0.934628</v>
      </c>
      <c r="F839" s="111">
        <v>0.973834</v>
      </c>
      <c r="G839" s="111">
        <v>0.946809</v>
      </c>
      <c r="H839" s="111">
        <v>0.880611</v>
      </c>
      <c r="I839" s="111">
        <v>0.957056</v>
      </c>
      <c r="J839" s="111">
        <v>0.933015</v>
      </c>
      <c r="K839" s="111">
        <v>0.959791</v>
      </c>
    </row>
    <row r="840">
      <c r="A840" s="111">
        <v>838.0</v>
      </c>
      <c r="B840" s="111">
        <v>0.941056</v>
      </c>
      <c r="C840" s="111">
        <v>0.927844</v>
      </c>
      <c r="D840" s="111">
        <v>0.961495</v>
      </c>
      <c r="E840" s="111">
        <v>0.934647</v>
      </c>
      <c r="F840" s="111">
        <v>0.973838</v>
      </c>
      <c r="G840" s="111">
        <v>0.946827</v>
      </c>
      <c r="H840" s="111">
        <v>0.880632</v>
      </c>
      <c r="I840" s="111">
        <v>0.957057</v>
      </c>
      <c r="J840" s="111">
        <v>0.93303</v>
      </c>
      <c r="K840" s="111">
        <v>0.959795</v>
      </c>
    </row>
    <row r="841">
      <c r="A841" s="111">
        <v>839.0</v>
      </c>
      <c r="B841" s="111">
        <v>0.941061</v>
      </c>
      <c r="C841" s="111">
        <v>0.927868</v>
      </c>
      <c r="D841" s="111">
        <v>0.961496</v>
      </c>
      <c r="E841" s="111">
        <v>0.93467</v>
      </c>
      <c r="F841" s="111">
        <v>0.973843</v>
      </c>
      <c r="G841" s="111">
        <v>0.946837</v>
      </c>
      <c r="H841" s="111">
        <v>0.880653</v>
      </c>
      <c r="I841" s="111">
        <v>0.957059</v>
      </c>
      <c r="J841" s="111">
        <v>0.933045</v>
      </c>
      <c r="K841" s="111">
        <v>0.959801</v>
      </c>
    </row>
    <row r="842">
      <c r="A842" s="111">
        <v>840.0</v>
      </c>
      <c r="B842" s="111">
        <v>0.941065</v>
      </c>
      <c r="C842" s="111">
        <v>0.927887</v>
      </c>
      <c r="D842" s="111">
        <v>0.961497</v>
      </c>
      <c r="E842" s="111">
        <v>0.93469</v>
      </c>
      <c r="F842" s="111">
        <v>0.973851</v>
      </c>
      <c r="G842" s="111">
        <v>0.946852</v>
      </c>
      <c r="H842" s="111">
        <v>0.880673</v>
      </c>
      <c r="I842" s="111">
        <v>0.95706</v>
      </c>
      <c r="J842" s="111">
        <v>0.93306</v>
      </c>
      <c r="K842" s="111">
        <v>0.959806</v>
      </c>
    </row>
    <row r="843">
      <c r="A843" s="111">
        <v>841.0</v>
      </c>
      <c r="B843" s="111">
        <v>0.941069</v>
      </c>
      <c r="C843" s="111">
        <v>0.927907</v>
      </c>
      <c r="D843" s="111">
        <v>0.961498</v>
      </c>
      <c r="E843" s="111">
        <v>0.934711</v>
      </c>
      <c r="F843" s="111">
        <v>0.973866</v>
      </c>
      <c r="G843" s="111">
        <v>0.946861</v>
      </c>
      <c r="H843" s="111">
        <v>0.880694</v>
      </c>
      <c r="I843" s="111">
        <v>0.957061</v>
      </c>
      <c r="J843" s="111">
        <v>0.933076</v>
      </c>
      <c r="K843" s="111">
        <v>0.959812</v>
      </c>
    </row>
    <row r="844">
      <c r="A844" s="111">
        <v>842.0</v>
      </c>
      <c r="B844" s="111">
        <v>0.941074</v>
      </c>
      <c r="C844" s="111">
        <v>0.92793</v>
      </c>
      <c r="D844" s="111">
        <v>0.961499</v>
      </c>
      <c r="E844" s="111">
        <v>0.93473</v>
      </c>
      <c r="F844" s="111">
        <v>0.973876</v>
      </c>
      <c r="G844" s="111">
        <v>0.946872</v>
      </c>
      <c r="H844" s="111">
        <v>0.880711</v>
      </c>
      <c r="I844" s="111">
        <v>0.957062</v>
      </c>
      <c r="J844" s="111">
        <v>0.93309</v>
      </c>
      <c r="K844" s="111">
        <v>0.959817</v>
      </c>
    </row>
    <row r="845">
      <c r="A845" s="111">
        <v>843.0</v>
      </c>
      <c r="B845" s="111">
        <v>0.941078</v>
      </c>
      <c r="C845" s="111">
        <v>0.92795</v>
      </c>
      <c r="D845" s="111">
        <v>0.9615</v>
      </c>
      <c r="E845" s="111">
        <v>0.934751</v>
      </c>
      <c r="F845" s="111">
        <v>0.973882</v>
      </c>
      <c r="G845" s="111">
        <v>0.946885</v>
      </c>
      <c r="H845" s="111">
        <v>0.880734</v>
      </c>
      <c r="I845" s="111">
        <v>0.957064</v>
      </c>
      <c r="J845" s="111">
        <v>0.933104</v>
      </c>
      <c r="K845" s="111">
        <v>0.959822</v>
      </c>
    </row>
    <row r="846">
      <c r="A846" s="111">
        <v>844.0</v>
      </c>
      <c r="B846" s="111">
        <v>0.941083</v>
      </c>
      <c r="C846" s="111">
        <v>0.927972</v>
      </c>
      <c r="D846" s="111">
        <v>0.961501</v>
      </c>
      <c r="E846" s="111">
        <v>0.934774</v>
      </c>
      <c r="F846" s="111">
        <v>0.973886</v>
      </c>
      <c r="G846" s="111">
        <v>0.946898</v>
      </c>
      <c r="H846" s="111">
        <v>0.880754</v>
      </c>
      <c r="I846" s="111">
        <v>0.957065</v>
      </c>
      <c r="J846" s="111">
        <v>0.933118</v>
      </c>
      <c r="K846" s="111">
        <v>0.959828</v>
      </c>
    </row>
    <row r="847">
      <c r="A847" s="111">
        <v>845.0</v>
      </c>
      <c r="B847" s="111">
        <v>0.941089</v>
      </c>
      <c r="C847" s="111">
        <v>0.92799</v>
      </c>
      <c r="D847" s="111">
        <v>0.961503</v>
      </c>
      <c r="E847" s="111">
        <v>0.934795</v>
      </c>
      <c r="F847" s="111">
        <v>0.97389</v>
      </c>
      <c r="G847" s="111">
        <v>0.946913</v>
      </c>
      <c r="H847" s="111">
        <v>0.880775</v>
      </c>
      <c r="I847" s="111">
        <v>0.957066</v>
      </c>
      <c r="J847" s="111">
        <v>0.933133</v>
      </c>
      <c r="K847" s="111">
        <v>0.959832</v>
      </c>
    </row>
    <row r="848">
      <c r="A848" s="111">
        <v>846.0</v>
      </c>
      <c r="B848" s="111">
        <v>0.941094</v>
      </c>
      <c r="C848" s="111">
        <v>0.928008</v>
      </c>
      <c r="D848" s="111">
        <v>0.961504</v>
      </c>
      <c r="E848" s="111">
        <v>0.934816</v>
      </c>
      <c r="F848" s="111">
        <v>0.973894</v>
      </c>
      <c r="G848" s="111">
        <v>0.946927</v>
      </c>
      <c r="H848" s="111">
        <v>0.880794</v>
      </c>
      <c r="I848" s="111">
        <v>0.957067</v>
      </c>
      <c r="J848" s="111">
        <v>0.933151</v>
      </c>
      <c r="K848" s="111">
        <v>0.959838</v>
      </c>
    </row>
    <row r="849">
      <c r="A849" s="111">
        <v>847.0</v>
      </c>
      <c r="B849" s="111">
        <v>0.941099</v>
      </c>
      <c r="C849" s="111">
        <v>0.928028</v>
      </c>
      <c r="D849" s="111">
        <v>0.961505</v>
      </c>
      <c r="E849" s="111">
        <v>0.934835</v>
      </c>
      <c r="F849" s="111">
        <v>0.973899</v>
      </c>
      <c r="G849" s="111">
        <v>0.946939</v>
      </c>
      <c r="H849" s="111">
        <v>0.880815</v>
      </c>
      <c r="I849" s="111">
        <v>0.957069</v>
      </c>
      <c r="J849" s="111">
        <v>0.933166</v>
      </c>
      <c r="K849" s="111">
        <v>0.959843</v>
      </c>
    </row>
    <row r="850">
      <c r="A850" s="111">
        <v>848.0</v>
      </c>
      <c r="B850" s="111">
        <v>0.941104</v>
      </c>
      <c r="C850" s="111">
        <v>0.928045</v>
      </c>
      <c r="D850" s="111">
        <v>0.961506</v>
      </c>
      <c r="E850" s="111">
        <v>0.934859</v>
      </c>
      <c r="F850" s="111">
        <v>0.973906</v>
      </c>
      <c r="G850" s="111">
        <v>0.946954</v>
      </c>
      <c r="H850" s="111">
        <v>0.880834</v>
      </c>
      <c r="I850" s="111">
        <v>0.95707</v>
      </c>
      <c r="J850" s="111">
        <v>0.933181</v>
      </c>
      <c r="K850" s="111">
        <v>0.959848</v>
      </c>
    </row>
    <row r="851">
      <c r="A851" s="111">
        <v>849.0</v>
      </c>
      <c r="B851" s="111">
        <v>0.941107</v>
      </c>
      <c r="C851" s="111">
        <v>0.928065</v>
      </c>
      <c r="D851" s="111">
        <v>0.961508</v>
      </c>
      <c r="E851" s="111">
        <v>0.934883</v>
      </c>
      <c r="F851" s="111">
        <v>0.973923</v>
      </c>
      <c r="G851" s="111">
        <v>0.946968</v>
      </c>
      <c r="H851" s="111">
        <v>0.880855</v>
      </c>
      <c r="I851" s="111">
        <v>0.957072</v>
      </c>
      <c r="J851" s="111">
        <v>0.933202</v>
      </c>
      <c r="K851" s="111">
        <v>0.959862</v>
      </c>
    </row>
    <row r="852">
      <c r="A852" s="111">
        <v>850.0</v>
      </c>
      <c r="B852" s="111">
        <v>0.941112</v>
      </c>
      <c r="C852" s="111">
        <v>0.92809</v>
      </c>
      <c r="D852" s="111">
        <v>0.961509</v>
      </c>
      <c r="E852" s="111">
        <v>0.934906</v>
      </c>
      <c r="F852" s="111">
        <v>0.973933</v>
      </c>
      <c r="G852" s="111">
        <v>0.946981</v>
      </c>
      <c r="H852" s="111">
        <v>0.880875</v>
      </c>
      <c r="I852" s="111">
        <v>0.957073</v>
      </c>
      <c r="J852" s="111">
        <v>0.933217</v>
      </c>
      <c r="K852" s="111">
        <v>0.959867</v>
      </c>
    </row>
    <row r="853">
      <c r="A853" s="111">
        <v>851.0</v>
      </c>
      <c r="B853" s="111">
        <v>0.941116</v>
      </c>
      <c r="C853" s="111">
        <v>0.92811</v>
      </c>
      <c r="D853" s="111">
        <v>0.96151</v>
      </c>
      <c r="E853" s="111">
        <v>0.934929</v>
      </c>
      <c r="F853" s="111">
        <v>0.973939</v>
      </c>
      <c r="G853" s="111">
        <v>0.946994</v>
      </c>
      <c r="H853" s="111">
        <v>0.880896</v>
      </c>
      <c r="I853" s="111">
        <v>0.957074</v>
      </c>
      <c r="J853" s="111">
        <v>0.933235</v>
      </c>
      <c r="K853" s="111">
        <v>0.959871</v>
      </c>
    </row>
    <row r="854">
      <c r="A854" s="111">
        <v>852.0</v>
      </c>
      <c r="B854" s="111">
        <v>0.941122</v>
      </c>
      <c r="C854" s="111">
        <v>0.928126</v>
      </c>
      <c r="D854" s="111">
        <v>0.961511</v>
      </c>
      <c r="E854" s="111">
        <v>0.934951</v>
      </c>
      <c r="F854" s="111">
        <v>0.973943</v>
      </c>
      <c r="G854" s="111">
        <v>0.947004</v>
      </c>
      <c r="H854" s="111">
        <v>0.880918</v>
      </c>
      <c r="I854" s="111">
        <v>0.957075</v>
      </c>
      <c r="J854" s="111">
        <v>0.93325</v>
      </c>
      <c r="K854" s="111">
        <v>0.959876</v>
      </c>
    </row>
    <row r="855">
      <c r="A855" s="111">
        <v>853.0</v>
      </c>
      <c r="B855" s="111">
        <v>0.941127</v>
      </c>
      <c r="C855" s="111">
        <v>0.928146</v>
      </c>
      <c r="D855" s="111">
        <v>0.961512</v>
      </c>
      <c r="E855" s="111">
        <v>0.934975</v>
      </c>
      <c r="F855" s="111">
        <v>0.973947</v>
      </c>
      <c r="G855" s="111">
        <v>0.947019</v>
      </c>
      <c r="H855" s="111">
        <v>0.880939</v>
      </c>
      <c r="I855" s="111">
        <v>0.957077</v>
      </c>
      <c r="J855" s="111">
        <v>0.933269</v>
      </c>
      <c r="K855" s="111">
        <v>0.95988</v>
      </c>
    </row>
    <row r="856">
      <c r="A856" s="111">
        <v>854.0</v>
      </c>
      <c r="B856" s="111">
        <v>0.941131</v>
      </c>
      <c r="C856" s="111">
        <v>0.928166</v>
      </c>
      <c r="D856" s="111">
        <v>0.961513</v>
      </c>
      <c r="E856" s="111">
        <v>0.934998</v>
      </c>
      <c r="F856" s="111">
        <v>0.973951</v>
      </c>
      <c r="G856" s="111">
        <v>0.947033</v>
      </c>
      <c r="H856" s="111">
        <v>0.880961</v>
      </c>
      <c r="I856" s="111">
        <v>0.957078</v>
      </c>
      <c r="J856" s="111">
        <v>0.933285</v>
      </c>
      <c r="K856" s="111">
        <v>0.959885</v>
      </c>
    </row>
    <row r="857">
      <c r="A857" s="111">
        <v>855.0</v>
      </c>
      <c r="B857" s="111">
        <v>0.941136</v>
      </c>
      <c r="C857" s="111">
        <v>0.928186</v>
      </c>
      <c r="D857" s="111">
        <v>0.961514</v>
      </c>
      <c r="E857" s="111">
        <v>0.935019</v>
      </c>
      <c r="F857" s="111">
        <v>0.973955</v>
      </c>
      <c r="G857" s="111">
        <v>0.947045</v>
      </c>
      <c r="H857" s="111">
        <v>0.880982</v>
      </c>
      <c r="I857" s="111">
        <v>0.957079</v>
      </c>
      <c r="J857" s="111">
        <v>0.9333</v>
      </c>
      <c r="K857" s="111">
        <v>0.959891</v>
      </c>
    </row>
    <row r="858">
      <c r="A858" s="111">
        <v>856.0</v>
      </c>
      <c r="B858" s="111">
        <v>0.941141</v>
      </c>
      <c r="C858" s="111">
        <v>0.928207</v>
      </c>
      <c r="D858" s="111">
        <v>0.961515</v>
      </c>
      <c r="E858" s="111">
        <v>0.935041</v>
      </c>
      <c r="F858" s="111">
        <v>0.973963</v>
      </c>
      <c r="G858" s="111">
        <v>0.947055</v>
      </c>
      <c r="H858" s="111">
        <v>0.881003</v>
      </c>
      <c r="I858" s="111">
        <v>0.95708</v>
      </c>
      <c r="J858" s="111">
        <v>0.933317</v>
      </c>
      <c r="K858" s="111">
        <v>0.959895</v>
      </c>
    </row>
    <row r="859">
      <c r="A859" s="111">
        <v>857.0</v>
      </c>
      <c r="B859" s="111">
        <v>0.941146</v>
      </c>
      <c r="C859" s="111">
        <v>0.928232</v>
      </c>
      <c r="D859" s="111">
        <v>0.961516</v>
      </c>
      <c r="E859" s="111">
        <v>0.935061</v>
      </c>
      <c r="F859" s="111">
        <v>0.973978</v>
      </c>
      <c r="G859" s="111">
        <v>0.94707</v>
      </c>
      <c r="H859" s="111">
        <v>0.881023</v>
      </c>
      <c r="I859" s="111">
        <v>0.957082</v>
      </c>
      <c r="J859" s="111">
        <v>0.933332</v>
      </c>
      <c r="K859" s="111">
        <v>0.959899</v>
      </c>
    </row>
    <row r="860">
      <c r="A860" s="111">
        <v>858.0</v>
      </c>
      <c r="B860" s="111">
        <v>0.941151</v>
      </c>
      <c r="C860" s="111">
        <v>0.928256</v>
      </c>
      <c r="D860" s="111">
        <v>0.961517</v>
      </c>
      <c r="E860" s="111">
        <v>0.935082</v>
      </c>
      <c r="F860" s="111">
        <v>0.973988</v>
      </c>
      <c r="G860" s="111">
        <v>0.947081</v>
      </c>
      <c r="H860" s="111">
        <v>0.881043</v>
      </c>
      <c r="I860" s="111">
        <v>0.957083</v>
      </c>
      <c r="J860" s="111">
        <v>0.93335</v>
      </c>
      <c r="K860" s="111">
        <v>0.959904</v>
      </c>
    </row>
    <row r="861">
      <c r="A861" s="111">
        <v>859.0</v>
      </c>
      <c r="B861" s="111">
        <v>0.941156</v>
      </c>
      <c r="C861" s="111">
        <v>0.928275</v>
      </c>
      <c r="D861" s="111">
        <v>0.961519</v>
      </c>
      <c r="E861" s="111">
        <v>0.935105</v>
      </c>
      <c r="F861" s="111">
        <v>0.973993</v>
      </c>
      <c r="G861" s="111">
        <v>0.94709</v>
      </c>
      <c r="H861" s="111">
        <v>0.881063</v>
      </c>
      <c r="I861" s="111">
        <v>0.957084</v>
      </c>
      <c r="J861" s="111">
        <v>0.933366</v>
      </c>
      <c r="K861" s="111">
        <v>0.959907</v>
      </c>
    </row>
    <row r="862">
      <c r="A862" s="111">
        <v>860.0</v>
      </c>
      <c r="B862" s="111">
        <v>0.941161</v>
      </c>
      <c r="C862" s="111">
        <v>0.928297</v>
      </c>
      <c r="D862" s="111">
        <v>0.96152</v>
      </c>
      <c r="E862" s="111">
        <v>0.935129</v>
      </c>
      <c r="F862" s="111">
        <v>0.973998</v>
      </c>
      <c r="G862" s="111">
        <v>0.9471</v>
      </c>
      <c r="H862" s="111">
        <v>0.881085</v>
      </c>
      <c r="I862" s="111">
        <v>0.957086</v>
      </c>
      <c r="J862" s="111">
        <v>0.933382</v>
      </c>
      <c r="K862" s="111">
        <v>0.959911</v>
      </c>
    </row>
    <row r="863">
      <c r="A863" s="111">
        <v>861.0</v>
      </c>
      <c r="B863" s="111">
        <v>0.941166</v>
      </c>
      <c r="C863" s="111">
        <v>0.92832</v>
      </c>
      <c r="D863" s="111">
        <v>0.961521</v>
      </c>
      <c r="E863" s="111">
        <v>0.935151</v>
      </c>
      <c r="F863" s="111">
        <v>0.974002</v>
      </c>
      <c r="G863" s="111">
        <v>0.94711</v>
      </c>
      <c r="H863" s="111">
        <v>0.881103</v>
      </c>
      <c r="I863" s="111">
        <v>0.957087</v>
      </c>
      <c r="J863" s="111">
        <v>0.933396</v>
      </c>
      <c r="K863" s="111">
        <v>0.959915</v>
      </c>
    </row>
    <row r="864">
      <c r="A864" s="111">
        <v>862.0</v>
      </c>
      <c r="B864" s="111">
        <v>0.941171</v>
      </c>
      <c r="C864" s="111">
        <v>0.928336</v>
      </c>
      <c r="D864" s="111">
        <v>0.961522</v>
      </c>
      <c r="E864" s="111">
        <v>0.935174</v>
      </c>
      <c r="F864" s="111">
        <v>0.974005</v>
      </c>
      <c r="G864" s="111">
        <v>0.947121</v>
      </c>
      <c r="H864" s="111">
        <v>0.881123</v>
      </c>
      <c r="I864" s="111">
        <v>0.957088</v>
      </c>
      <c r="J864" s="111">
        <v>0.933413</v>
      </c>
      <c r="K864" s="111">
        <v>0.95992</v>
      </c>
    </row>
    <row r="865">
      <c r="A865" s="111">
        <v>863.0</v>
      </c>
      <c r="B865" s="111">
        <v>0.941176</v>
      </c>
      <c r="C865" s="111">
        <v>0.928354</v>
      </c>
      <c r="D865" s="111">
        <v>0.961523</v>
      </c>
      <c r="E865" s="111">
        <v>0.935194</v>
      </c>
      <c r="F865" s="111">
        <v>0.974009</v>
      </c>
      <c r="G865" s="111">
        <v>0.947131</v>
      </c>
      <c r="H865" s="111">
        <v>0.881143</v>
      </c>
      <c r="I865" s="111">
        <v>0.957089</v>
      </c>
      <c r="J865" s="111">
        <v>0.933429</v>
      </c>
      <c r="K865" s="111">
        <v>0.959924</v>
      </c>
    </row>
    <row r="866">
      <c r="A866" s="111">
        <v>864.0</v>
      </c>
      <c r="B866" s="111">
        <v>0.941181</v>
      </c>
      <c r="C866" s="111">
        <v>0.928376</v>
      </c>
      <c r="D866" s="111">
        <v>0.961524</v>
      </c>
      <c r="E866" s="111">
        <v>0.935216</v>
      </c>
      <c r="F866" s="111">
        <v>0.974017</v>
      </c>
      <c r="G866" s="111">
        <v>0.947142</v>
      </c>
      <c r="H866" s="111">
        <v>0.881164</v>
      </c>
      <c r="I866" s="111">
        <v>0.957091</v>
      </c>
      <c r="J866" s="111">
        <v>0.933447</v>
      </c>
      <c r="K866" s="111">
        <v>0.959929</v>
      </c>
    </row>
    <row r="867">
      <c r="A867" s="111">
        <v>865.0</v>
      </c>
      <c r="B867" s="111">
        <v>0.941186</v>
      </c>
      <c r="C867" s="111">
        <v>0.9284</v>
      </c>
      <c r="D867" s="111">
        <v>0.961526</v>
      </c>
      <c r="E867" s="111">
        <v>0.935234</v>
      </c>
      <c r="F867" s="111">
        <v>0.974033</v>
      </c>
      <c r="G867" s="111">
        <v>0.947155</v>
      </c>
      <c r="H867" s="111">
        <v>0.881186</v>
      </c>
      <c r="I867" s="111">
        <v>0.957092</v>
      </c>
      <c r="J867" s="111">
        <v>0.933467</v>
      </c>
      <c r="K867" s="111">
        <v>0.959939</v>
      </c>
    </row>
    <row r="868">
      <c r="A868" s="111">
        <v>866.0</v>
      </c>
      <c r="B868" s="111">
        <v>0.941191</v>
      </c>
      <c r="C868" s="111">
        <v>0.928419</v>
      </c>
      <c r="D868" s="111">
        <v>0.961526</v>
      </c>
      <c r="E868" s="111">
        <v>0.935255</v>
      </c>
      <c r="F868" s="111">
        <v>0.974043</v>
      </c>
      <c r="G868" s="111">
        <v>0.947169</v>
      </c>
      <c r="H868" s="111">
        <v>0.88121</v>
      </c>
      <c r="I868" s="111">
        <v>0.957093</v>
      </c>
      <c r="J868" s="111">
        <v>0.933485</v>
      </c>
      <c r="K868" s="111">
        <v>0.959944</v>
      </c>
    </row>
    <row r="869">
      <c r="A869" s="111">
        <v>867.0</v>
      </c>
      <c r="B869" s="111">
        <v>0.941197</v>
      </c>
      <c r="C869" s="111">
        <v>0.928446</v>
      </c>
      <c r="D869" s="111">
        <v>0.961527</v>
      </c>
      <c r="E869" s="111">
        <v>0.935278</v>
      </c>
      <c r="F869" s="111">
        <v>0.974049</v>
      </c>
      <c r="G869" s="111">
        <v>0.947179</v>
      </c>
      <c r="H869" s="111">
        <v>0.881231</v>
      </c>
      <c r="I869" s="111">
        <v>0.957095</v>
      </c>
      <c r="J869" s="111">
        <v>0.933504</v>
      </c>
      <c r="K869" s="111">
        <v>0.959948</v>
      </c>
    </row>
    <row r="870">
      <c r="A870" s="111">
        <v>868.0</v>
      </c>
      <c r="B870" s="111">
        <v>0.941203</v>
      </c>
      <c r="C870" s="111">
        <v>0.928468</v>
      </c>
      <c r="D870" s="111">
        <v>0.961529</v>
      </c>
      <c r="E870" s="111">
        <v>0.935302</v>
      </c>
      <c r="F870" s="111">
        <v>0.974053</v>
      </c>
      <c r="G870" s="111">
        <v>0.947187</v>
      </c>
      <c r="H870" s="111">
        <v>0.881251</v>
      </c>
      <c r="I870" s="111">
        <v>0.957096</v>
      </c>
      <c r="J870" s="111">
        <v>0.933522</v>
      </c>
      <c r="K870" s="111">
        <v>0.959952</v>
      </c>
    </row>
    <row r="871">
      <c r="A871" s="111">
        <v>869.0</v>
      </c>
      <c r="B871" s="111">
        <v>0.941208</v>
      </c>
      <c r="C871" s="111">
        <v>0.928492</v>
      </c>
      <c r="D871" s="111">
        <v>0.96153</v>
      </c>
      <c r="E871" s="111">
        <v>0.935325</v>
      </c>
      <c r="F871" s="111">
        <v>0.974057</v>
      </c>
      <c r="G871" s="111">
        <v>0.947202</v>
      </c>
      <c r="H871" s="111">
        <v>0.881274</v>
      </c>
      <c r="I871" s="111">
        <v>0.957097</v>
      </c>
      <c r="J871" s="111">
        <v>0.933541</v>
      </c>
      <c r="K871" s="111">
        <v>0.959957</v>
      </c>
    </row>
    <row r="872">
      <c r="A872" s="111">
        <v>870.0</v>
      </c>
      <c r="B872" s="111">
        <v>0.941213</v>
      </c>
      <c r="C872" s="111">
        <v>0.928513</v>
      </c>
      <c r="D872" s="111">
        <v>0.961531</v>
      </c>
      <c r="E872" s="111">
        <v>0.93535</v>
      </c>
      <c r="F872" s="111">
        <v>0.974061</v>
      </c>
      <c r="G872" s="111">
        <v>0.947213</v>
      </c>
      <c r="H872" s="111">
        <v>0.881295</v>
      </c>
      <c r="I872" s="111">
        <v>0.957098</v>
      </c>
      <c r="J872" s="111">
        <v>0.93356</v>
      </c>
      <c r="K872" s="111">
        <v>0.959962</v>
      </c>
    </row>
    <row r="873">
      <c r="A873" s="111">
        <v>871.0</v>
      </c>
      <c r="B873" s="111">
        <v>0.941218</v>
      </c>
      <c r="C873" s="111">
        <v>0.928534</v>
      </c>
      <c r="D873" s="111">
        <v>0.961533</v>
      </c>
      <c r="E873" s="111">
        <v>0.935369</v>
      </c>
      <c r="F873" s="111">
        <v>0.974065</v>
      </c>
      <c r="G873" s="111">
        <v>0.947225</v>
      </c>
      <c r="H873" s="111">
        <v>0.881313</v>
      </c>
      <c r="I873" s="111">
        <v>0.9571</v>
      </c>
      <c r="J873" s="111">
        <v>0.933577</v>
      </c>
      <c r="K873" s="111">
        <v>0.959967</v>
      </c>
    </row>
    <row r="874">
      <c r="A874" s="111">
        <v>872.0</v>
      </c>
      <c r="B874" s="111">
        <v>0.941225</v>
      </c>
      <c r="C874" s="111">
        <v>0.928556</v>
      </c>
      <c r="D874" s="111">
        <v>0.961534</v>
      </c>
      <c r="E874" s="111">
        <v>0.935387</v>
      </c>
      <c r="F874" s="111">
        <v>0.974073</v>
      </c>
      <c r="G874" s="111">
        <v>0.947235</v>
      </c>
      <c r="H874" s="111">
        <v>0.881334</v>
      </c>
      <c r="I874" s="111">
        <v>0.957101</v>
      </c>
      <c r="J874" s="111">
        <v>0.933593</v>
      </c>
      <c r="K874" s="111">
        <v>0.959973</v>
      </c>
    </row>
    <row r="875">
      <c r="A875" s="111">
        <v>873.0</v>
      </c>
      <c r="B875" s="111">
        <v>0.941232</v>
      </c>
      <c r="C875" s="111">
        <v>0.928578</v>
      </c>
      <c r="D875" s="111">
        <v>0.961535</v>
      </c>
      <c r="E875" s="111">
        <v>0.935404</v>
      </c>
      <c r="F875" s="111">
        <v>0.974087</v>
      </c>
      <c r="G875" s="111">
        <v>0.947246</v>
      </c>
      <c r="H875" s="111">
        <v>0.881353</v>
      </c>
      <c r="I875" s="111">
        <v>0.957102</v>
      </c>
      <c r="J875" s="111">
        <v>0.933612</v>
      </c>
      <c r="K875" s="111">
        <v>0.959977</v>
      </c>
    </row>
    <row r="876">
      <c r="A876" s="111">
        <v>874.0</v>
      </c>
      <c r="B876" s="111">
        <v>0.941236</v>
      </c>
      <c r="C876" s="111">
        <v>0.928599</v>
      </c>
      <c r="D876" s="111">
        <v>0.961536</v>
      </c>
      <c r="E876" s="111">
        <v>0.935426</v>
      </c>
      <c r="F876" s="111">
        <v>0.974096</v>
      </c>
      <c r="G876" s="111">
        <v>0.947259</v>
      </c>
      <c r="H876" s="111">
        <v>0.881373</v>
      </c>
      <c r="I876" s="111">
        <v>0.957104</v>
      </c>
      <c r="J876" s="111">
        <v>0.93363</v>
      </c>
      <c r="K876" s="111">
        <v>0.959981</v>
      </c>
    </row>
    <row r="877">
      <c r="A877" s="111">
        <v>875.0</v>
      </c>
      <c r="B877" s="111">
        <v>0.941241</v>
      </c>
      <c r="C877" s="111">
        <v>0.928621</v>
      </c>
      <c r="D877" s="111">
        <v>0.961537</v>
      </c>
      <c r="E877" s="111">
        <v>0.935448</v>
      </c>
      <c r="F877" s="111">
        <v>0.974102</v>
      </c>
      <c r="G877" s="111">
        <v>0.947273</v>
      </c>
      <c r="H877" s="111">
        <v>0.881392</v>
      </c>
      <c r="I877" s="111">
        <v>0.957105</v>
      </c>
      <c r="J877" s="111">
        <v>0.933649</v>
      </c>
      <c r="K877" s="111">
        <v>0.959985</v>
      </c>
    </row>
    <row r="878">
      <c r="A878" s="111">
        <v>876.0</v>
      </c>
      <c r="B878" s="111">
        <v>0.941246</v>
      </c>
      <c r="C878" s="111">
        <v>0.928641</v>
      </c>
      <c r="D878" s="111">
        <v>0.961538</v>
      </c>
      <c r="E878" s="111">
        <v>0.93547</v>
      </c>
      <c r="F878" s="111">
        <v>0.974106</v>
      </c>
      <c r="G878" s="111">
        <v>0.947286</v>
      </c>
      <c r="H878" s="111">
        <v>0.881408</v>
      </c>
      <c r="I878" s="111">
        <v>0.957106</v>
      </c>
      <c r="J878" s="111">
        <v>0.933668</v>
      </c>
      <c r="K878" s="111">
        <v>0.95999</v>
      </c>
    </row>
    <row r="879">
      <c r="A879" s="111">
        <v>877.0</v>
      </c>
      <c r="B879" s="111">
        <v>0.941251</v>
      </c>
      <c r="C879" s="111">
        <v>0.92867</v>
      </c>
      <c r="D879" s="111">
        <v>0.961539</v>
      </c>
      <c r="E879" s="111">
        <v>0.935496</v>
      </c>
      <c r="F879" s="111">
        <v>0.97411</v>
      </c>
      <c r="G879" s="111">
        <v>0.947298</v>
      </c>
      <c r="H879" s="111">
        <v>0.881427</v>
      </c>
      <c r="I879" s="111">
        <v>0.957108</v>
      </c>
      <c r="J879" s="111">
        <v>0.933684</v>
      </c>
      <c r="K879" s="111">
        <v>0.959994</v>
      </c>
    </row>
    <row r="880">
      <c r="A880" s="111">
        <v>878.0</v>
      </c>
      <c r="B880" s="111">
        <v>0.941256</v>
      </c>
      <c r="C880" s="111">
        <v>0.928696</v>
      </c>
      <c r="D880" s="111">
        <v>0.96154</v>
      </c>
      <c r="E880" s="111">
        <v>0.935519</v>
      </c>
      <c r="F880" s="111">
        <v>0.974114</v>
      </c>
      <c r="G880" s="111">
        <v>0.94731</v>
      </c>
      <c r="H880" s="111">
        <v>0.881447</v>
      </c>
      <c r="I880" s="111">
        <v>0.957109</v>
      </c>
      <c r="J880" s="111">
        <v>0.933705</v>
      </c>
      <c r="K880" s="111">
        <v>0.959999</v>
      </c>
    </row>
    <row r="881">
      <c r="A881" s="111">
        <v>879.0</v>
      </c>
      <c r="B881" s="111">
        <v>0.94126</v>
      </c>
      <c r="C881" s="111">
        <v>0.928719</v>
      </c>
      <c r="D881" s="111">
        <v>0.961542</v>
      </c>
      <c r="E881" s="111">
        <v>0.935538</v>
      </c>
      <c r="F881" s="111">
        <v>0.974118</v>
      </c>
      <c r="G881" s="111">
        <v>0.94732</v>
      </c>
      <c r="H881" s="111">
        <v>0.881465</v>
      </c>
      <c r="I881" s="111">
        <v>0.95711</v>
      </c>
      <c r="J881" s="111">
        <v>0.933722</v>
      </c>
      <c r="K881" s="111">
        <v>0.960004</v>
      </c>
    </row>
    <row r="882">
      <c r="A882" s="111">
        <v>880.0</v>
      </c>
      <c r="B882" s="111">
        <v>0.941264</v>
      </c>
      <c r="C882" s="111">
        <v>0.928743</v>
      </c>
      <c r="D882" s="111">
        <v>0.961543</v>
      </c>
      <c r="E882" s="111">
        <v>0.935558</v>
      </c>
      <c r="F882" s="111">
        <v>0.974125</v>
      </c>
      <c r="G882" s="111">
        <v>0.947329</v>
      </c>
      <c r="H882" s="111">
        <v>0.881484</v>
      </c>
      <c r="I882" s="111">
        <v>0.957111</v>
      </c>
      <c r="J882" s="111">
        <v>0.933738</v>
      </c>
      <c r="K882" s="111">
        <v>0.960009</v>
      </c>
    </row>
    <row r="883">
      <c r="A883" s="111">
        <v>881.0</v>
      </c>
      <c r="B883" s="111">
        <v>0.941269</v>
      </c>
      <c r="C883" s="111">
        <v>0.928771</v>
      </c>
      <c r="D883" s="111">
        <v>0.961544</v>
      </c>
      <c r="E883" s="111">
        <v>0.935581</v>
      </c>
      <c r="F883" s="111">
        <v>0.974141</v>
      </c>
      <c r="G883" s="111">
        <v>0.947342</v>
      </c>
      <c r="H883" s="111">
        <v>0.881505</v>
      </c>
      <c r="I883" s="111">
        <v>0.957113</v>
      </c>
      <c r="J883" s="111">
        <v>0.933759</v>
      </c>
      <c r="K883" s="111">
        <v>0.960018</v>
      </c>
    </row>
    <row r="884">
      <c r="A884" s="111">
        <v>882.0</v>
      </c>
      <c r="B884" s="111">
        <v>0.941275</v>
      </c>
      <c r="C884" s="111">
        <v>0.928797</v>
      </c>
      <c r="D884" s="111">
        <v>0.961545</v>
      </c>
      <c r="E884" s="111">
        <v>0.935601</v>
      </c>
      <c r="F884" s="111">
        <v>0.97415</v>
      </c>
      <c r="G884" s="111">
        <v>0.947355</v>
      </c>
      <c r="H884" s="111">
        <v>0.881527</v>
      </c>
      <c r="I884" s="111">
        <v>0.957114</v>
      </c>
      <c r="J884" s="111">
        <v>0.933779</v>
      </c>
      <c r="K884" s="111">
        <v>0.960023</v>
      </c>
    </row>
    <row r="885">
      <c r="A885" s="111">
        <v>883.0</v>
      </c>
      <c r="B885" s="111">
        <v>0.94128</v>
      </c>
      <c r="C885" s="111">
        <v>0.928823</v>
      </c>
      <c r="D885" s="111">
        <v>0.961547</v>
      </c>
      <c r="E885" s="111">
        <v>0.935623</v>
      </c>
      <c r="F885" s="111">
        <v>0.974156</v>
      </c>
      <c r="G885" s="111">
        <v>0.947365</v>
      </c>
      <c r="H885" s="111">
        <v>0.881547</v>
      </c>
      <c r="I885" s="111">
        <v>0.957115</v>
      </c>
      <c r="J885" s="111">
        <v>0.933798</v>
      </c>
      <c r="K885" s="111">
        <v>0.960027</v>
      </c>
    </row>
    <row r="886">
      <c r="A886" s="111">
        <v>884.0</v>
      </c>
      <c r="B886" s="111">
        <v>0.941286</v>
      </c>
      <c r="C886" s="111">
        <v>0.928851</v>
      </c>
      <c r="D886" s="111">
        <v>0.961548</v>
      </c>
      <c r="E886" s="111">
        <v>0.935647</v>
      </c>
      <c r="F886" s="111">
        <v>0.97416</v>
      </c>
      <c r="G886" s="111">
        <v>0.947375</v>
      </c>
      <c r="H886" s="111">
        <v>0.881567</v>
      </c>
      <c r="I886" s="111">
        <v>0.957116</v>
      </c>
      <c r="J886" s="111">
        <v>0.933818</v>
      </c>
      <c r="K886" s="111">
        <v>0.960031</v>
      </c>
    </row>
    <row r="887">
      <c r="A887" s="111">
        <v>885.0</v>
      </c>
      <c r="B887" s="111">
        <v>0.941291</v>
      </c>
      <c r="C887" s="111">
        <v>0.928877</v>
      </c>
      <c r="D887" s="111">
        <v>0.961549</v>
      </c>
      <c r="E887" s="111">
        <v>0.935666</v>
      </c>
      <c r="F887" s="111">
        <v>0.974163</v>
      </c>
      <c r="G887" s="111">
        <v>0.947388</v>
      </c>
      <c r="H887" s="111">
        <v>0.881587</v>
      </c>
      <c r="I887" s="111">
        <v>0.957118</v>
      </c>
      <c r="J887" s="111">
        <v>0.933837</v>
      </c>
      <c r="K887" s="111">
        <v>0.960035</v>
      </c>
    </row>
    <row r="888">
      <c r="A888" s="111">
        <v>886.0</v>
      </c>
      <c r="B888" s="111">
        <v>0.941296</v>
      </c>
      <c r="C888" s="111">
        <v>0.928903</v>
      </c>
      <c r="D888" s="111">
        <v>0.96155</v>
      </c>
      <c r="E888" s="111">
        <v>0.935686</v>
      </c>
      <c r="F888" s="111">
        <v>0.974167</v>
      </c>
      <c r="G888" s="111">
        <v>0.947399</v>
      </c>
      <c r="H888" s="111">
        <v>0.881608</v>
      </c>
      <c r="I888" s="111">
        <v>0.957119</v>
      </c>
      <c r="J888" s="111">
        <v>0.933856</v>
      </c>
      <c r="K888" s="111">
        <v>0.960039</v>
      </c>
    </row>
    <row r="889">
      <c r="A889" s="111">
        <v>887.0</v>
      </c>
      <c r="B889" s="111">
        <v>0.9413</v>
      </c>
      <c r="C889" s="111">
        <v>0.928932</v>
      </c>
      <c r="D889" s="111">
        <v>0.961552</v>
      </c>
      <c r="E889" s="111">
        <v>0.935708</v>
      </c>
      <c r="F889" s="111">
        <v>0.974171</v>
      </c>
      <c r="G889" s="111">
        <v>0.947412</v>
      </c>
      <c r="H889" s="111">
        <v>0.881628</v>
      </c>
      <c r="I889" s="111">
        <v>0.95712</v>
      </c>
      <c r="J889" s="111">
        <v>0.933875</v>
      </c>
      <c r="K889" s="111">
        <v>0.960043</v>
      </c>
    </row>
    <row r="890">
      <c r="A890" s="111">
        <v>888.0</v>
      </c>
      <c r="B890" s="111">
        <v>0.941305</v>
      </c>
      <c r="C890" s="111">
        <v>0.928954</v>
      </c>
      <c r="D890" s="111">
        <v>0.961552</v>
      </c>
      <c r="E890" s="111">
        <v>0.935728</v>
      </c>
      <c r="F890" s="111">
        <v>0.974179</v>
      </c>
      <c r="G890" s="111">
        <v>0.947424</v>
      </c>
      <c r="H890" s="111">
        <v>0.881648</v>
      </c>
      <c r="I890" s="111">
        <v>0.957122</v>
      </c>
      <c r="J890" s="111">
        <v>0.933895</v>
      </c>
      <c r="K890" s="111">
        <v>0.960047</v>
      </c>
    </row>
    <row r="891">
      <c r="A891" s="111">
        <v>889.0</v>
      </c>
      <c r="B891" s="111">
        <v>0.941312</v>
      </c>
      <c r="C891" s="111">
        <v>0.92898</v>
      </c>
      <c r="D891" s="111">
        <v>0.961554</v>
      </c>
      <c r="E891" s="111">
        <v>0.935749</v>
      </c>
      <c r="F891" s="111">
        <v>0.974193</v>
      </c>
      <c r="G891" s="111">
        <v>0.947435</v>
      </c>
      <c r="H891" s="111">
        <v>0.881667</v>
      </c>
      <c r="I891" s="111">
        <v>0.957123</v>
      </c>
      <c r="J891" s="111">
        <v>0.933915</v>
      </c>
      <c r="K891" s="111">
        <v>0.960051</v>
      </c>
    </row>
    <row r="892">
      <c r="A892" s="111">
        <v>890.0</v>
      </c>
      <c r="B892" s="111">
        <v>0.941317</v>
      </c>
      <c r="C892" s="111">
        <v>0.929006</v>
      </c>
      <c r="D892" s="111">
        <v>0.961555</v>
      </c>
      <c r="E892" s="111">
        <v>0.935766</v>
      </c>
      <c r="F892" s="111">
        <v>0.974202</v>
      </c>
      <c r="G892" s="111">
        <v>0.947443</v>
      </c>
      <c r="H892" s="111">
        <v>0.881686</v>
      </c>
      <c r="I892" s="111">
        <v>0.957124</v>
      </c>
      <c r="J892" s="111">
        <v>0.933934</v>
      </c>
      <c r="K892" s="111">
        <v>0.960056</v>
      </c>
    </row>
    <row r="893">
      <c r="A893" s="111">
        <v>891.0</v>
      </c>
      <c r="B893" s="111">
        <v>0.941322</v>
      </c>
      <c r="C893" s="111">
        <v>0.929033</v>
      </c>
      <c r="D893" s="111">
        <v>0.961556</v>
      </c>
      <c r="E893" s="111">
        <v>0.935788</v>
      </c>
      <c r="F893" s="111">
        <v>0.974208</v>
      </c>
      <c r="G893" s="111">
        <v>0.947456</v>
      </c>
      <c r="H893" s="111">
        <v>0.881705</v>
      </c>
      <c r="I893" s="111">
        <v>0.957126</v>
      </c>
      <c r="J893" s="111">
        <v>0.933954</v>
      </c>
      <c r="K893" s="111">
        <v>0.960059</v>
      </c>
    </row>
    <row r="894">
      <c r="A894" s="111">
        <v>892.0</v>
      </c>
      <c r="B894" s="111">
        <v>0.941328</v>
      </c>
      <c r="C894" s="111">
        <v>0.929059</v>
      </c>
      <c r="D894" s="111">
        <v>0.961557</v>
      </c>
      <c r="E894" s="111">
        <v>0.935809</v>
      </c>
      <c r="F894" s="111">
        <v>0.974212</v>
      </c>
      <c r="G894" s="111">
        <v>0.947469</v>
      </c>
      <c r="H894" s="111">
        <v>0.881726</v>
      </c>
      <c r="I894" s="111">
        <v>0.957127</v>
      </c>
      <c r="J894" s="111">
        <v>0.933973</v>
      </c>
      <c r="K894" s="111">
        <v>0.960063</v>
      </c>
    </row>
    <row r="895">
      <c r="A895" s="111">
        <v>893.0</v>
      </c>
      <c r="B895" s="111">
        <v>0.941333</v>
      </c>
      <c r="C895" s="111">
        <v>0.929084</v>
      </c>
      <c r="D895" s="111">
        <v>0.961558</v>
      </c>
      <c r="E895" s="111">
        <v>0.935829</v>
      </c>
      <c r="F895" s="111">
        <v>0.974215</v>
      </c>
      <c r="G895" s="111">
        <v>0.94748</v>
      </c>
      <c r="H895" s="111">
        <v>0.881742</v>
      </c>
      <c r="I895" s="111">
        <v>0.957129</v>
      </c>
      <c r="J895" s="111">
        <v>0.933993</v>
      </c>
      <c r="K895" s="111">
        <v>0.960067</v>
      </c>
    </row>
    <row r="896">
      <c r="A896" s="111">
        <v>894.0</v>
      </c>
      <c r="B896" s="111">
        <v>0.941338</v>
      </c>
      <c r="C896" s="111">
        <v>0.929111</v>
      </c>
      <c r="D896" s="111">
        <v>0.961559</v>
      </c>
      <c r="E896" s="111">
        <v>0.935847</v>
      </c>
      <c r="F896" s="111">
        <v>0.974219</v>
      </c>
      <c r="G896" s="111">
        <v>0.94749</v>
      </c>
      <c r="H896" s="111">
        <v>0.881761</v>
      </c>
      <c r="I896" s="111">
        <v>0.95713</v>
      </c>
      <c r="J896" s="111">
        <v>0.934014</v>
      </c>
      <c r="K896" s="111">
        <v>0.96007</v>
      </c>
    </row>
    <row r="897">
      <c r="A897" s="111">
        <v>895.0</v>
      </c>
      <c r="B897" s="111">
        <v>0.941343</v>
      </c>
      <c r="C897" s="111">
        <v>0.929156</v>
      </c>
      <c r="D897" s="111">
        <v>0.96156</v>
      </c>
      <c r="E897" s="111">
        <v>0.935865</v>
      </c>
      <c r="F897" s="111">
        <v>0.974223</v>
      </c>
      <c r="G897" s="111">
        <v>0.947503</v>
      </c>
      <c r="H897" s="111">
        <v>0.88178</v>
      </c>
      <c r="I897" s="111">
        <v>0.957131</v>
      </c>
      <c r="J897" s="111">
        <v>0.934036</v>
      </c>
      <c r="K897" s="111">
        <v>0.960075</v>
      </c>
    </row>
    <row r="898">
      <c r="A898" s="111">
        <v>896.0</v>
      </c>
      <c r="B898" s="111">
        <v>0.941348</v>
      </c>
      <c r="C898" s="111">
        <v>0.929178</v>
      </c>
      <c r="D898" s="111">
        <v>0.961561</v>
      </c>
      <c r="E898" s="111">
        <v>0.935885</v>
      </c>
      <c r="F898" s="111">
        <v>0.97423</v>
      </c>
      <c r="G898" s="111">
        <v>0.947518</v>
      </c>
      <c r="H898" s="111">
        <v>0.8818</v>
      </c>
      <c r="I898" s="111">
        <v>0.957133</v>
      </c>
      <c r="J898" s="111">
        <v>0.934054</v>
      </c>
      <c r="K898" s="111">
        <v>0.96008</v>
      </c>
    </row>
    <row r="899">
      <c r="A899" s="111">
        <v>897.0</v>
      </c>
      <c r="B899" s="111">
        <v>0.941353</v>
      </c>
      <c r="C899" s="111">
        <v>0.9292</v>
      </c>
      <c r="D899" s="111">
        <v>0.961562</v>
      </c>
      <c r="E899" s="111">
        <v>0.935904</v>
      </c>
      <c r="F899" s="111">
        <v>0.974246</v>
      </c>
      <c r="G899" s="111">
        <v>0.947531</v>
      </c>
      <c r="H899" s="111">
        <v>0.881819</v>
      </c>
      <c r="I899" s="111">
        <v>0.957134</v>
      </c>
      <c r="J899" s="111">
        <v>0.934075</v>
      </c>
      <c r="K899" s="111">
        <v>0.960087</v>
      </c>
    </row>
    <row r="900">
      <c r="A900" s="111">
        <v>898.0</v>
      </c>
      <c r="B900" s="111">
        <v>0.941358</v>
      </c>
      <c r="C900" s="111">
        <v>0.929226</v>
      </c>
      <c r="D900" s="111">
        <v>0.961564</v>
      </c>
      <c r="E900" s="111">
        <v>0.93592</v>
      </c>
      <c r="F900" s="111">
        <v>0.974255</v>
      </c>
      <c r="G900" s="111">
        <v>0.947541</v>
      </c>
      <c r="H900" s="111">
        <v>0.881839</v>
      </c>
      <c r="I900" s="111">
        <v>0.957136</v>
      </c>
      <c r="J900" s="111">
        <v>0.934096</v>
      </c>
      <c r="K900" s="111">
        <v>0.960091</v>
      </c>
    </row>
    <row r="901">
      <c r="A901" s="111">
        <v>899.0</v>
      </c>
      <c r="B901" s="111">
        <v>0.941363</v>
      </c>
      <c r="C901" s="111">
        <v>0.929255</v>
      </c>
      <c r="D901" s="111">
        <v>0.961565</v>
      </c>
      <c r="E901" s="111">
        <v>0.93594</v>
      </c>
      <c r="F901" s="111">
        <v>0.974261</v>
      </c>
      <c r="G901" s="111">
        <v>0.94755</v>
      </c>
      <c r="H901" s="111">
        <v>0.881861</v>
      </c>
      <c r="I901" s="111">
        <v>0.957137</v>
      </c>
      <c r="J901" s="111">
        <v>0.934116</v>
      </c>
      <c r="K901" s="111">
        <v>0.960094</v>
      </c>
    </row>
    <row r="902">
      <c r="A902" s="111">
        <v>900.0</v>
      </c>
      <c r="B902" s="111">
        <v>0.941369</v>
      </c>
      <c r="C902" s="111">
        <v>0.929275</v>
      </c>
      <c r="D902" s="111">
        <v>0.961566</v>
      </c>
      <c r="E902" s="111">
        <v>0.935959</v>
      </c>
      <c r="F902" s="111">
        <v>0.974265</v>
      </c>
      <c r="G902" s="111">
        <v>0.947562</v>
      </c>
      <c r="H902" s="111">
        <v>0.881879</v>
      </c>
      <c r="I902" s="111">
        <v>0.957138</v>
      </c>
      <c r="J902" s="111">
        <v>0.934135</v>
      </c>
      <c r="K902" s="111">
        <v>0.960097</v>
      </c>
    </row>
    <row r="903">
      <c r="A903" s="111">
        <v>901.0</v>
      </c>
      <c r="B903" s="111">
        <v>0.941373</v>
      </c>
      <c r="C903" s="111">
        <v>0.929303</v>
      </c>
      <c r="D903" s="111">
        <v>0.961568</v>
      </c>
      <c r="E903" s="111">
        <v>0.935986</v>
      </c>
      <c r="F903" s="111">
        <v>0.974268</v>
      </c>
      <c r="G903" s="111">
        <v>0.947571</v>
      </c>
      <c r="H903" s="111">
        <v>0.881897</v>
      </c>
      <c r="I903" s="111">
        <v>0.95714</v>
      </c>
      <c r="J903" s="111">
        <v>0.934154</v>
      </c>
      <c r="K903" s="111">
        <v>0.960101</v>
      </c>
    </row>
    <row r="904">
      <c r="A904" s="111">
        <v>902.0</v>
      </c>
      <c r="B904" s="111">
        <v>0.941378</v>
      </c>
      <c r="C904" s="111">
        <v>0.929333</v>
      </c>
      <c r="D904" s="111">
        <v>0.961569</v>
      </c>
      <c r="E904" s="111">
        <v>0.936007</v>
      </c>
      <c r="F904" s="111">
        <v>0.974272</v>
      </c>
      <c r="G904" s="111">
        <v>0.947582</v>
      </c>
      <c r="H904" s="111">
        <v>0.881917</v>
      </c>
      <c r="I904" s="111">
        <v>0.957141</v>
      </c>
      <c r="J904" s="111">
        <v>0.934173</v>
      </c>
      <c r="K904" s="111">
        <v>0.960106</v>
      </c>
    </row>
    <row r="905">
      <c r="A905" s="111">
        <v>903.0</v>
      </c>
      <c r="B905" s="111">
        <v>0.941383</v>
      </c>
      <c r="C905" s="111">
        <v>0.92937</v>
      </c>
      <c r="D905" s="111">
        <v>0.961571</v>
      </c>
      <c r="E905" s="111">
        <v>0.936024</v>
      </c>
      <c r="F905" s="111">
        <v>0.974276</v>
      </c>
      <c r="G905" s="111">
        <v>0.947595</v>
      </c>
      <c r="H905" s="111">
        <v>0.881935</v>
      </c>
      <c r="I905" s="111">
        <v>0.957142</v>
      </c>
      <c r="J905" s="111">
        <v>0.934192</v>
      </c>
      <c r="K905" s="111">
        <v>0.960109</v>
      </c>
    </row>
    <row r="906">
      <c r="A906" s="111">
        <v>904.0</v>
      </c>
      <c r="B906" s="111">
        <v>0.941388</v>
      </c>
      <c r="C906" s="111">
        <v>0.929401</v>
      </c>
      <c r="D906" s="111">
        <v>0.961572</v>
      </c>
      <c r="E906" s="111">
        <v>0.93604</v>
      </c>
      <c r="F906" s="111">
        <v>0.974283</v>
      </c>
      <c r="G906" s="111">
        <v>0.947606</v>
      </c>
      <c r="H906" s="111">
        <v>0.881955</v>
      </c>
      <c r="I906" s="111">
        <v>0.957144</v>
      </c>
      <c r="J906" s="111">
        <v>0.934212</v>
      </c>
      <c r="K906" s="111">
        <v>0.960113</v>
      </c>
    </row>
    <row r="907">
      <c r="A907" s="111">
        <v>905.0</v>
      </c>
      <c r="B907" s="111">
        <v>0.941394</v>
      </c>
      <c r="C907" s="111">
        <v>0.929427</v>
      </c>
      <c r="D907" s="111">
        <v>0.961573</v>
      </c>
      <c r="E907" s="111">
        <v>0.93606</v>
      </c>
      <c r="F907" s="111">
        <v>0.974297</v>
      </c>
      <c r="G907" s="111">
        <v>0.947618</v>
      </c>
      <c r="H907" s="111">
        <v>0.881976</v>
      </c>
      <c r="I907" s="111">
        <v>0.957145</v>
      </c>
      <c r="J907" s="111">
        <v>0.934232</v>
      </c>
      <c r="K907" s="111">
        <v>0.960117</v>
      </c>
    </row>
    <row r="908">
      <c r="A908" s="111">
        <v>906.0</v>
      </c>
      <c r="B908" s="111">
        <v>0.941398</v>
      </c>
      <c r="C908" s="111">
        <v>0.929457</v>
      </c>
      <c r="D908" s="111">
        <v>0.961574</v>
      </c>
      <c r="E908" s="111">
        <v>0.936079</v>
      </c>
      <c r="F908" s="111">
        <v>0.974306</v>
      </c>
      <c r="G908" s="111">
        <v>0.94763</v>
      </c>
      <c r="H908" s="111">
        <v>0.881993</v>
      </c>
      <c r="I908" s="111">
        <v>0.957146</v>
      </c>
      <c r="J908" s="111">
        <v>0.934252</v>
      </c>
      <c r="K908" s="111">
        <v>0.960121</v>
      </c>
    </row>
    <row r="909">
      <c r="A909" s="111">
        <v>907.0</v>
      </c>
      <c r="B909" s="111">
        <v>0.941405</v>
      </c>
      <c r="C909" s="111">
        <v>0.929486</v>
      </c>
      <c r="D909" s="111">
        <v>0.961575</v>
      </c>
      <c r="E909" s="111">
        <v>0.936098</v>
      </c>
      <c r="F909" s="111">
        <v>0.974311</v>
      </c>
      <c r="G909" s="111">
        <v>0.947643</v>
      </c>
      <c r="H909" s="111">
        <v>0.882011</v>
      </c>
      <c r="I909" s="111">
        <v>0.957147</v>
      </c>
      <c r="J909" s="111">
        <v>0.934269</v>
      </c>
      <c r="K909" s="111">
        <v>0.960125</v>
      </c>
    </row>
    <row r="910">
      <c r="A910" s="111">
        <v>908.0</v>
      </c>
      <c r="B910" s="111">
        <v>0.94141</v>
      </c>
      <c r="C910" s="111">
        <v>0.929512</v>
      </c>
      <c r="D910" s="111">
        <v>0.961576</v>
      </c>
      <c r="E910" s="111">
        <v>0.936114</v>
      </c>
      <c r="F910" s="111">
        <v>0.974315</v>
      </c>
      <c r="G910" s="111">
        <v>0.947657</v>
      </c>
      <c r="H910" s="111">
        <v>0.882034</v>
      </c>
      <c r="I910" s="111">
        <v>0.957149</v>
      </c>
      <c r="J910" s="111">
        <v>0.934291</v>
      </c>
      <c r="K910" s="111">
        <v>0.960129</v>
      </c>
    </row>
    <row r="911">
      <c r="A911" s="111">
        <v>909.0</v>
      </c>
      <c r="B911" s="111">
        <v>0.941415</v>
      </c>
      <c r="C911" s="111">
        <v>0.929534</v>
      </c>
      <c r="D911" s="111">
        <v>0.961577</v>
      </c>
      <c r="E911" s="111">
        <v>0.936133</v>
      </c>
      <c r="F911" s="111">
        <v>0.974319</v>
      </c>
      <c r="G911" s="111">
        <v>0.947665</v>
      </c>
      <c r="H911" s="111">
        <v>0.882052</v>
      </c>
      <c r="I911" s="111">
        <v>0.95715</v>
      </c>
      <c r="J911" s="111">
        <v>0.934309</v>
      </c>
      <c r="K911" s="111">
        <v>0.960133</v>
      </c>
    </row>
    <row r="912">
      <c r="A912" s="111">
        <v>910.0</v>
      </c>
      <c r="B912" s="111">
        <v>0.94142</v>
      </c>
      <c r="C912" s="111">
        <v>0.92956</v>
      </c>
      <c r="D912" s="111">
        <v>0.961578</v>
      </c>
      <c r="E912" s="111">
        <v>0.936154</v>
      </c>
      <c r="F912" s="111">
        <v>0.974322</v>
      </c>
      <c r="G912" s="111">
        <v>0.947675</v>
      </c>
      <c r="H912" s="111">
        <v>0.882068</v>
      </c>
      <c r="I912" s="111">
        <v>0.957151</v>
      </c>
      <c r="J912" s="111">
        <v>0.93433</v>
      </c>
      <c r="K912" s="111">
        <v>0.960137</v>
      </c>
    </row>
    <row r="913">
      <c r="A913" s="111">
        <v>911.0</v>
      </c>
      <c r="B913" s="111">
        <v>0.941424</v>
      </c>
      <c r="C913" s="111">
        <v>0.929583</v>
      </c>
      <c r="D913" s="111">
        <v>0.961579</v>
      </c>
      <c r="E913" s="111">
        <v>0.936175</v>
      </c>
      <c r="F913" s="111">
        <v>0.974326</v>
      </c>
      <c r="G913" s="111">
        <v>0.947682</v>
      </c>
      <c r="H913" s="111">
        <v>0.882085</v>
      </c>
      <c r="I913" s="111">
        <v>0.957152</v>
      </c>
      <c r="J913" s="111">
        <v>0.934352</v>
      </c>
      <c r="K913" s="111">
        <v>0.960142</v>
      </c>
    </row>
    <row r="914">
      <c r="A914" s="111">
        <v>912.0</v>
      </c>
      <c r="B914" s="111">
        <v>0.941431</v>
      </c>
      <c r="C914" s="111">
        <v>0.929609</v>
      </c>
      <c r="D914" s="111">
        <v>0.96158</v>
      </c>
      <c r="E914" s="111">
        <v>0.936194</v>
      </c>
      <c r="F914" s="111">
        <v>0.974333</v>
      </c>
      <c r="G914" s="111">
        <v>0.94769</v>
      </c>
      <c r="H914" s="111">
        <v>0.882102</v>
      </c>
      <c r="I914" s="111">
        <v>0.957154</v>
      </c>
      <c r="J914" s="111">
        <v>0.93437</v>
      </c>
      <c r="K914" s="111">
        <v>0.960148</v>
      </c>
    </row>
    <row r="915">
      <c r="A915" s="111">
        <v>913.0</v>
      </c>
      <c r="B915" s="111">
        <v>0.941435</v>
      </c>
      <c r="C915" s="111">
        <v>0.929631</v>
      </c>
      <c r="D915" s="111">
        <v>0.961582</v>
      </c>
      <c r="E915" s="111">
        <v>0.936211</v>
      </c>
      <c r="F915" s="111">
        <v>0.974348</v>
      </c>
      <c r="G915" s="111">
        <v>0.947704</v>
      </c>
      <c r="H915" s="111">
        <v>0.882124</v>
      </c>
      <c r="I915" s="111">
        <v>0.957155</v>
      </c>
      <c r="J915" s="111">
        <v>0.934391</v>
      </c>
      <c r="K915" s="111">
        <v>0.960155</v>
      </c>
    </row>
    <row r="916">
      <c r="A916" s="111">
        <v>914.0</v>
      </c>
      <c r="B916" s="111">
        <v>0.941442</v>
      </c>
      <c r="C916" s="111">
        <v>0.929651</v>
      </c>
      <c r="D916" s="111">
        <v>0.961583</v>
      </c>
      <c r="E916" s="111">
        <v>0.936231</v>
      </c>
      <c r="F916" s="111">
        <v>0.974357</v>
      </c>
      <c r="G916" s="111">
        <v>0.947717</v>
      </c>
      <c r="H916" s="111">
        <v>0.882142</v>
      </c>
      <c r="I916" s="111">
        <v>0.957156</v>
      </c>
      <c r="J916" s="111">
        <v>0.934411</v>
      </c>
      <c r="K916" s="111">
        <v>0.960159</v>
      </c>
    </row>
    <row r="917">
      <c r="A917" s="111">
        <v>915.0</v>
      </c>
      <c r="B917" s="111">
        <v>0.941445</v>
      </c>
      <c r="C917" s="111">
        <v>0.929673</v>
      </c>
      <c r="D917" s="111">
        <v>0.961584</v>
      </c>
      <c r="E917" s="111">
        <v>0.936249</v>
      </c>
      <c r="F917" s="111">
        <v>0.974363</v>
      </c>
      <c r="G917" s="111">
        <v>0.947725</v>
      </c>
      <c r="H917" s="111">
        <v>0.882161</v>
      </c>
      <c r="I917" s="111">
        <v>0.957158</v>
      </c>
      <c r="J917" s="111">
        <v>0.934431</v>
      </c>
      <c r="K917" s="111">
        <v>0.960163</v>
      </c>
    </row>
    <row r="918">
      <c r="A918" s="111">
        <v>916.0</v>
      </c>
      <c r="B918" s="111">
        <v>0.94145</v>
      </c>
      <c r="C918" s="111">
        <v>0.929696</v>
      </c>
      <c r="D918" s="111">
        <v>0.961585</v>
      </c>
      <c r="E918" s="111">
        <v>0.936271</v>
      </c>
      <c r="F918" s="111">
        <v>0.974367</v>
      </c>
      <c r="G918" s="111">
        <v>0.947739</v>
      </c>
      <c r="H918" s="111">
        <v>0.882179</v>
      </c>
      <c r="I918" s="111">
        <v>0.957159</v>
      </c>
      <c r="J918" s="111">
        <v>0.934447</v>
      </c>
      <c r="K918" s="111">
        <v>0.960169</v>
      </c>
    </row>
    <row r="919">
      <c r="A919" s="111">
        <v>917.0</v>
      </c>
      <c r="B919" s="111">
        <v>0.941456</v>
      </c>
      <c r="C919" s="111">
        <v>0.929716</v>
      </c>
      <c r="D919" s="111">
        <v>0.961586</v>
      </c>
      <c r="E919" s="111">
        <v>0.936293</v>
      </c>
      <c r="F919" s="111">
        <v>0.97437</v>
      </c>
      <c r="G919" s="111">
        <v>0.947752</v>
      </c>
      <c r="H919" s="111">
        <v>0.882199</v>
      </c>
      <c r="I919" s="111">
        <v>0.95716</v>
      </c>
      <c r="J919" s="111">
        <v>0.934467</v>
      </c>
      <c r="K919" s="111">
        <v>0.960174</v>
      </c>
    </row>
    <row r="920">
      <c r="A920" s="111">
        <v>918.0</v>
      </c>
      <c r="B920" s="111">
        <v>0.941461</v>
      </c>
      <c r="C920" s="111">
        <v>0.929739</v>
      </c>
      <c r="D920" s="111">
        <v>0.961588</v>
      </c>
      <c r="E920" s="111">
        <v>0.936312</v>
      </c>
      <c r="F920" s="111">
        <v>0.974374</v>
      </c>
      <c r="G920" s="111">
        <v>0.947761</v>
      </c>
      <c r="H920" s="111">
        <v>0.882218</v>
      </c>
      <c r="I920" s="111">
        <v>0.957162</v>
      </c>
      <c r="J920" s="111">
        <v>0.934486</v>
      </c>
      <c r="K920" s="111">
        <v>0.960178</v>
      </c>
    </row>
    <row r="921">
      <c r="A921" s="111">
        <v>919.0</v>
      </c>
      <c r="B921" s="111">
        <v>0.941465</v>
      </c>
      <c r="C921" s="111">
        <v>0.92976</v>
      </c>
      <c r="D921" s="111">
        <v>0.961589</v>
      </c>
      <c r="E921" s="111">
        <v>0.936334</v>
      </c>
      <c r="F921" s="111">
        <v>0.974378</v>
      </c>
      <c r="G921" s="111">
        <v>0.947773</v>
      </c>
      <c r="H921" s="111">
        <v>0.882236</v>
      </c>
      <c r="I921" s="111">
        <v>0.957163</v>
      </c>
      <c r="J921" s="111">
        <v>0.934504</v>
      </c>
      <c r="K921" s="111">
        <v>0.960181</v>
      </c>
    </row>
    <row r="922">
      <c r="A922" s="111">
        <v>920.0</v>
      </c>
      <c r="B922" s="111">
        <v>0.941469</v>
      </c>
      <c r="C922" s="111">
        <v>0.92978</v>
      </c>
      <c r="D922" s="111">
        <v>0.96159</v>
      </c>
      <c r="E922" s="111">
        <v>0.936355</v>
      </c>
      <c r="F922" s="111">
        <v>0.974384</v>
      </c>
      <c r="G922" s="111">
        <v>0.947785</v>
      </c>
      <c r="H922" s="111">
        <v>0.882254</v>
      </c>
      <c r="I922" s="111">
        <v>0.957164</v>
      </c>
      <c r="J922" s="111">
        <v>0.934525</v>
      </c>
      <c r="K922" s="111">
        <v>0.960185</v>
      </c>
    </row>
    <row r="923">
      <c r="A923" s="111">
        <v>921.0</v>
      </c>
      <c r="B923" s="111">
        <v>0.941474</v>
      </c>
      <c r="C923" s="111">
        <v>0.929802</v>
      </c>
      <c r="D923" s="111">
        <v>0.961591</v>
      </c>
      <c r="E923" s="111">
        <v>0.93637</v>
      </c>
      <c r="F923" s="111">
        <v>0.974398</v>
      </c>
      <c r="G923" s="111">
        <v>0.947797</v>
      </c>
      <c r="H923" s="111">
        <v>0.882272</v>
      </c>
      <c r="I923" s="111">
        <v>0.957166</v>
      </c>
      <c r="J923" s="111">
        <v>0.934547</v>
      </c>
      <c r="K923" s="111">
        <v>0.960188</v>
      </c>
    </row>
    <row r="924">
      <c r="A924" s="111">
        <v>922.0</v>
      </c>
      <c r="B924" s="111">
        <v>0.941479</v>
      </c>
      <c r="C924" s="111">
        <v>0.929824</v>
      </c>
      <c r="D924" s="111">
        <v>0.961592</v>
      </c>
      <c r="E924" s="111">
        <v>0.936392</v>
      </c>
      <c r="F924" s="111">
        <v>0.974406</v>
      </c>
      <c r="G924" s="111">
        <v>0.947809</v>
      </c>
      <c r="H924" s="111">
        <v>0.882292</v>
      </c>
      <c r="I924" s="111">
        <v>0.957167</v>
      </c>
      <c r="J924" s="111">
        <v>0.934566</v>
      </c>
      <c r="K924" s="111">
        <v>0.960192</v>
      </c>
    </row>
    <row r="925">
      <c r="A925" s="111">
        <v>923.0</v>
      </c>
      <c r="B925" s="111">
        <v>0.941484</v>
      </c>
      <c r="C925" s="111">
        <v>0.929845</v>
      </c>
      <c r="D925" s="111">
        <v>0.961593</v>
      </c>
      <c r="E925" s="111">
        <v>0.936406</v>
      </c>
      <c r="F925" s="111">
        <v>0.974412</v>
      </c>
      <c r="G925" s="111">
        <v>0.947823</v>
      </c>
      <c r="H925" s="111">
        <v>0.882311</v>
      </c>
      <c r="I925" s="111">
        <v>0.957168</v>
      </c>
      <c r="J925" s="111">
        <v>0.934586</v>
      </c>
      <c r="K925" s="111">
        <v>0.960198</v>
      </c>
    </row>
    <row r="926">
      <c r="A926" s="111">
        <v>924.0</v>
      </c>
      <c r="B926" s="111">
        <v>0.94149</v>
      </c>
      <c r="C926" s="111">
        <v>0.929863</v>
      </c>
      <c r="D926" s="111">
        <v>0.961594</v>
      </c>
      <c r="E926" s="111">
        <v>0.936425</v>
      </c>
      <c r="F926" s="111">
        <v>0.974416</v>
      </c>
      <c r="G926" s="111">
        <v>0.947835</v>
      </c>
      <c r="H926" s="111">
        <v>0.882332</v>
      </c>
      <c r="I926" s="111">
        <v>0.95717</v>
      </c>
      <c r="J926" s="111">
        <v>0.934607</v>
      </c>
      <c r="K926" s="111">
        <v>0.9602</v>
      </c>
    </row>
    <row r="927">
      <c r="A927" s="111">
        <v>925.0</v>
      </c>
      <c r="B927" s="111">
        <v>0.941495</v>
      </c>
      <c r="C927" s="111">
        <v>0.929882</v>
      </c>
      <c r="D927" s="111">
        <v>0.961595</v>
      </c>
      <c r="E927" s="111">
        <v>0.936443</v>
      </c>
      <c r="F927" s="111">
        <v>0.974419</v>
      </c>
      <c r="G927" s="111">
        <v>0.947846</v>
      </c>
      <c r="H927" s="111">
        <v>0.882354</v>
      </c>
      <c r="I927" s="111">
        <v>0.957171</v>
      </c>
      <c r="J927" s="111">
        <v>0.934629</v>
      </c>
      <c r="K927" s="111">
        <v>0.960204</v>
      </c>
    </row>
    <row r="928">
      <c r="A928" s="111">
        <v>926.0</v>
      </c>
      <c r="B928" s="111">
        <v>0.941499</v>
      </c>
      <c r="C928" s="111">
        <v>0.929904</v>
      </c>
      <c r="D928" s="111">
        <v>0.961596</v>
      </c>
      <c r="E928" s="111">
        <v>0.936462</v>
      </c>
      <c r="F928" s="111">
        <v>0.974422</v>
      </c>
      <c r="G928" s="111">
        <v>0.947857</v>
      </c>
      <c r="H928" s="111">
        <v>0.882376</v>
      </c>
      <c r="I928" s="111">
        <v>0.957172</v>
      </c>
      <c r="J928" s="111">
        <v>0.934647</v>
      </c>
      <c r="K928" s="111">
        <v>0.960208</v>
      </c>
    </row>
    <row r="929">
      <c r="A929" s="111">
        <v>927.0</v>
      </c>
      <c r="B929" s="111">
        <v>0.941505</v>
      </c>
      <c r="C929" s="111">
        <v>0.929931</v>
      </c>
      <c r="D929" s="111">
        <v>0.961597</v>
      </c>
      <c r="E929" s="111">
        <v>0.936483</v>
      </c>
      <c r="F929" s="111">
        <v>0.974427</v>
      </c>
      <c r="G929" s="111">
        <v>0.947865</v>
      </c>
      <c r="H929" s="111">
        <v>0.882396</v>
      </c>
      <c r="I929" s="111">
        <v>0.957173</v>
      </c>
      <c r="J929" s="111">
        <v>0.934664</v>
      </c>
      <c r="K929" s="111">
        <v>0.960212</v>
      </c>
    </row>
    <row r="930">
      <c r="A930" s="111">
        <v>928.0</v>
      </c>
      <c r="B930" s="111">
        <v>0.94151</v>
      </c>
      <c r="C930" s="111">
        <v>0.929959</v>
      </c>
      <c r="D930" s="111">
        <v>0.961598</v>
      </c>
      <c r="E930" s="111">
        <v>0.936502</v>
      </c>
      <c r="F930" s="111">
        <v>0.974433</v>
      </c>
      <c r="G930" s="111">
        <v>0.947872</v>
      </c>
      <c r="H930" s="111">
        <v>0.882419</v>
      </c>
      <c r="I930" s="111">
        <v>0.957175</v>
      </c>
      <c r="J930" s="111">
        <v>0.934683</v>
      </c>
      <c r="K930" s="111">
        <v>0.960215</v>
      </c>
    </row>
    <row r="931">
      <c r="A931" s="111">
        <v>929.0</v>
      </c>
      <c r="B931" s="111">
        <v>0.941516</v>
      </c>
      <c r="C931" s="111">
        <v>0.929979</v>
      </c>
      <c r="D931" s="111">
        <v>0.961599</v>
      </c>
      <c r="E931" s="111">
        <v>0.936521</v>
      </c>
      <c r="F931" s="111">
        <v>0.974447</v>
      </c>
      <c r="G931" s="111">
        <v>0.94788</v>
      </c>
      <c r="H931" s="111">
        <v>0.882439</v>
      </c>
      <c r="I931" s="111">
        <v>0.957176</v>
      </c>
      <c r="J931" s="111">
        <v>0.934703</v>
      </c>
      <c r="K931" s="111">
        <v>0.960226</v>
      </c>
    </row>
    <row r="932">
      <c r="A932" s="111">
        <v>930.0</v>
      </c>
      <c r="B932" s="111">
        <v>0.941521</v>
      </c>
      <c r="C932" s="111">
        <v>0.929996</v>
      </c>
      <c r="D932" s="111">
        <v>0.961601</v>
      </c>
      <c r="E932" s="111">
        <v>0.936543</v>
      </c>
      <c r="F932" s="111">
        <v>0.974456</v>
      </c>
      <c r="G932" s="111">
        <v>0.947892</v>
      </c>
      <c r="H932" s="111">
        <v>0.882462</v>
      </c>
      <c r="I932" s="111">
        <v>0.957177</v>
      </c>
      <c r="J932" s="111">
        <v>0.93472</v>
      </c>
      <c r="K932" s="111">
        <v>0.960229</v>
      </c>
    </row>
    <row r="933">
      <c r="A933" s="111">
        <v>931.0</v>
      </c>
      <c r="B933" s="111">
        <v>0.941526</v>
      </c>
      <c r="C933" s="111">
        <v>0.930017</v>
      </c>
      <c r="D933" s="111">
        <v>0.961602</v>
      </c>
      <c r="E933" s="111">
        <v>0.936559</v>
      </c>
      <c r="F933" s="111">
        <v>0.974461</v>
      </c>
      <c r="G933" s="111">
        <v>0.947906</v>
      </c>
      <c r="H933" s="111">
        <v>0.88248</v>
      </c>
      <c r="I933" s="111">
        <v>0.957178</v>
      </c>
      <c r="J933" s="111">
        <v>0.934735</v>
      </c>
      <c r="K933" s="111">
        <v>0.960233</v>
      </c>
    </row>
    <row r="934">
      <c r="A934" s="111">
        <v>932.0</v>
      </c>
      <c r="B934" s="111">
        <v>0.94153</v>
      </c>
      <c r="C934" s="111">
        <v>0.930037</v>
      </c>
      <c r="D934" s="111">
        <v>0.961603</v>
      </c>
      <c r="E934" s="111">
        <v>0.936577</v>
      </c>
      <c r="F934" s="111">
        <v>0.974465</v>
      </c>
      <c r="G934" s="111">
        <v>0.947919</v>
      </c>
      <c r="H934" s="111">
        <v>0.8825</v>
      </c>
      <c r="I934" s="111">
        <v>0.95718</v>
      </c>
      <c r="J934" s="111">
        <v>0.934751</v>
      </c>
      <c r="K934" s="111">
        <v>0.960238</v>
      </c>
    </row>
    <row r="935">
      <c r="A935" s="111">
        <v>933.0</v>
      </c>
      <c r="B935" s="111">
        <v>0.941535</v>
      </c>
      <c r="C935" s="111">
        <v>0.930057</v>
      </c>
      <c r="D935" s="111">
        <v>0.961604</v>
      </c>
      <c r="E935" s="111">
        <v>0.936596</v>
      </c>
      <c r="F935" s="111">
        <v>0.974468</v>
      </c>
      <c r="G935" s="111">
        <v>0.947931</v>
      </c>
      <c r="H935" s="111">
        <v>0.882519</v>
      </c>
      <c r="I935" s="111">
        <v>0.957181</v>
      </c>
      <c r="J935" s="111">
        <v>0.934767</v>
      </c>
      <c r="K935" s="111">
        <v>0.960241</v>
      </c>
    </row>
    <row r="936">
      <c r="A936" s="111">
        <v>934.0</v>
      </c>
      <c r="B936" s="111">
        <v>0.94154</v>
      </c>
      <c r="C936" s="111">
        <v>0.930074</v>
      </c>
      <c r="D936" s="111">
        <v>0.961605</v>
      </c>
      <c r="E936" s="111">
        <v>0.936616</v>
      </c>
      <c r="F936" s="111">
        <v>0.974472</v>
      </c>
      <c r="G936" s="111">
        <v>0.947946</v>
      </c>
      <c r="H936" s="111">
        <v>0.882539</v>
      </c>
      <c r="I936" s="111">
        <v>0.957182</v>
      </c>
      <c r="J936" s="111">
        <v>0.934781</v>
      </c>
      <c r="K936" s="111">
        <v>0.960245</v>
      </c>
    </row>
    <row r="937">
      <c r="A937" s="111">
        <v>935.0</v>
      </c>
      <c r="B937" s="111">
        <v>0.941546</v>
      </c>
      <c r="C937" s="111">
        <v>0.930094</v>
      </c>
      <c r="D937" s="111">
        <v>0.961606</v>
      </c>
      <c r="E937" s="111">
        <v>0.936637</v>
      </c>
      <c r="F937" s="111">
        <v>0.974476</v>
      </c>
      <c r="G937" s="111">
        <v>0.947959</v>
      </c>
      <c r="H937" s="111">
        <v>0.882557</v>
      </c>
      <c r="I937" s="111">
        <v>0.957183</v>
      </c>
      <c r="J937" s="111">
        <v>0.934797</v>
      </c>
      <c r="K937" s="111">
        <v>0.960248</v>
      </c>
    </row>
    <row r="938">
      <c r="A938" s="111">
        <v>936.0</v>
      </c>
      <c r="B938" s="111">
        <v>0.94155</v>
      </c>
      <c r="C938" s="111">
        <v>0.930115</v>
      </c>
      <c r="D938" s="111">
        <v>0.961607</v>
      </c>
      <c r="E938" s="111">
        <v>0.936655</v>
      </c>
      <c r="F938" s="111">
        <v>0.974482</v>
      </c>
      <c r="G938" s="111">
        <v>0.947969</v>
      </c>
      <c r="H938" s="111">
        <v>0.882577</v>
      </c>
      <c r="I938" s="111">
        <v>0.957185</v>
      </c>
      <c r="J938" s="111">
        <v>0.934813</v>
      </c>
      <c r="K938" s="111">
        <v>0.960251</v>
      </c>
    </row>
    <row r="939">
      <c r="A939" s="111">
        <v>937.0</v>
      </c>
      <c r="B939" s="111">
        <v>0.941554</v>
      </c>
      <c r="C939" s="111">
        <v>0.930129</v>
      </c>
      <c r="D939" s="111">
        <v>0.961608</v>
      </c>
      <c r="E939" s="111">
        <v>0.936674</v>
      </c>
      <c r="F939" s="111">
        <v>0.974495</v>
      </c>
      <c r="G939" s="111">
        <v>0.947983</v>
      </c>
      <c r="H939" s="111">
        <v>0.882595</v>
      </c>
      <c r="I939" s="111">
        <v>0.957186</v>
      </c>
      <c r="J939" s="111">
        <v>0.93483</v>
      </c>
      <c r="K939" s="111">
        <v>0.960254</v>
      </c>
    </row>
    <row r="940">
      <c r="A940" s="111">
        <v>938.0</v>
      </c>
      <c r="B940" s="111">
        <v>0.941557</v>
      </c>
      <c r="C940" s="111">
        <v>0.930152</v>
      </c>
      <c r="D940" s="111">
        <v>0.961609</v>
      </c>
      <c r="E940" s="111">
        <v>0.936694</v>
      </c>
      <c r="F940" s="111">
        <v>0.974503</v>
      </c>
      <c r="G940" s="111">
        <v>0.947997</v>
      </c>
      <c r="H940" s="111">
        <v>0.882615</v>
      </c>
      <c r="I940" s="111">
        <v>0.957187</v>
      </c>
      <c r="J940" s="111">
        <v>0.934847</v>
      </c>
      <c r="K940" s="111">
        <v>0.960257</v>
      </c>
    </row>
    <row r="941">
      <c r="A941" s="111">
        <v>939.0</v>
      </c>
      <c r="B941" s="111">
        <v>0.941561</v>
      </c>
      <c r="C941" s="111">
        <v>0.930177</v>
      </c>
      <c r="D941" s="111">
        <v>0.96161</v>
      </c>
      <c r="E941" s="111">
        <v>0.936713</v>
      </c>
      <c r="F941" s="111">
        <v>0.974509</v>
      </c>
      <c r="G941" s="111">
        <v>0.94801</v>
      </c>
      <c r="H941" s="111">
        <v>0.882635</v>
      </c>
      <c r="I941" s="111">
        <v>0.957189</v>
      </c>
      <c r="J941" s="111">
        <v>0.934863</v>
      </c>
      <c r="K941" s="111">
        <v>0.960261</v>
      </c>
    </row>
    <row r="942">
      <c r="A942" s="111">
        <v>940.0</v>
      </c>
      <c r="B942" s="111">
        <v>0.941565</v>
      </c>
      <c r="C942" s="111">
        <v>0.930199</v>
      </c>
      <c r="D942" s="111">
        <v>0.961611</v>
      </c>
      <c r="E942" s="111">
        <v>0.936731</v>
      </c>
      <c r="F942" s="111">
        <v>0.974513</v>
      </c>
      <c r="G942" s="111">
        <v>0.948016</v>
      </c>
      <c r="H942" s="111">
        <v>0.882655</v>
      </c>
      <c r="I942" s="111">
        <v>0.95719</v>
      </c>
      <c r="J942" s="111">
        <v>0.934879</v>
      </c>
      <c r="K942" s="111">
        <v>0.960264</v>
      </c>
    </row>
    <row r="943">
      <c r="A943" s="111">
        <v>941.0</v>
      </c>
      <c r="B943" s="111">
        <v>0.94157</v>
      </c>
      <c r="C943" s="111">
        <v>0.93022</v>
      </c>
      <c r="D943" s="111">
        <v>0.961612</v>
      </c>
      <c r="E943" s="111">
        <v>0.93675</v>
      </c>
      <c r="F943" s="111">
        <v>0.974516</v>
      </c>
      <c r="G943" s="111">
        <v>0.948031</v>
      </c>
      <c r="H943" s="111">
        <v>0.882673</v>
      </c>
      <c r="I943" s="111">
        <v>0.957191</v>
      </c>
      <c r="J943" s="111">
        <v>0.934894</v>
      </c>
      <c r="K943" s="111">
        <v>0.960268</v>
      </c>
    </row>
    <row r="944">
      <c r="A944" s="111">
        <v>942.0</v>
      </c>
      <c r="B944" s="111">
        <v>0.941574</v>
      </c>
      <c r="C944" s="111">
        <v>0.93024</v>
      </c>
      <c r="D944" s="111">
        <v>0.961613</v>
      </c>
      <c r="E944" s="111">
        <v>0.93677</v>
      </c>
      <c r="F944" s="111">
        <v>0.974519</v>
      </c>
      <c r="G944" s="111">
        <v>0.948042</v>
      </c>
      <c r="H944" s="111">
        <v>0.882691</v>
      </c>
      <c r="I944" s="111">
        <v>0.957192</v>
      </c>
      <c r="J944" s="111">
        <v>0.93491</v>
      </c>
      <c r="K944" s="111">
        <v>0.960271</v>
      </c>
    </row>
    <row r="945">
      <c r="A945" s="111">
        <v>943.0</v>
      </c>
      <c r="B945" s="111">
        <v>0.941578</v>
      </c>
      <c r="C945" s="111">
        <v>0.930257</v>
      </c>
      <c r="D945" s="111">
        <v>0.961614</v>
      </c>
      <c r="E945" s="111">
        <v>0.936794</v>
      </c>
      <c r="F945" s="111">
        <v>0.974523</v>
      </c>
      <c r="G945" s="111">
        <v>0.948054</v>
      </c>
      <c r="H945" s="111">
        <v>0.88271</v>
      </c>
      <c r="I945" s="111">
        <v>0.957193</v>
      </c>
      <c r="J945" s="111">
        <v>0.934926</v>
      </c>
      <c r="K945" s="111">
        <v>0.960275</v>
      </c>
    </row>
    <row r="946">
      <c r="A946" s="111">
        <v>944.0</v>
      </c>
      <c r="B946" s="111">
        <v>0.941583</v>
      </c>
      <c r="C946" s="111">
        <v>0.930275</v>
      </c>
      <c r="D946" s="111">
        <v>0.961615</v>
      </c>
      <c r="E946" s="111">
        <v>0.936816</v>
      </c>
      <c r="F946" s="111">
        <v>0.97453</v>
      </c>
      <c r="G946" s="111">
        <v>0.948065</v>
      </c>
      <c r="H946" s="111">
        <v>0.882727</v>
      </c>
      <c r="I946" s="111">
        <v>0.957195</v>
      </c>
      <c r="J946" s="111">
        <v>0.93494</v>
      </c>
      <c r="K946" s="111">
        <v>0.960279</v>
      </c>
    </row>
    <row r="947">
      <c r="A947" s="111">
        <v>945.0</v>
      </c>
      <c r="B947" s="111">
        <v>0.941588</v>
      </c>
      <c r="C947" s="111">
        <v>0.930297</v>
      </c>
      <c r="D947" s="111">
        <v>0.961616</v>
      </c>
      <c r="E947" s="111">
        <v>0.936837</v>
      </c>
      <c r="F947" s="111">
        <v>0.974544</v>
      </c>
      <c r="G947" s="111">
        <v>0.948078</v>
      </c>
      <c r="H947" s="111">
        <v>0.882745</v>
      </c>
      <c r="I947" s="111">
        <v>0.957196</v>
      </c>
      <c r="J947" s="111">
        <v>0.934956</v>
      </c>
      <c r="K947" s="111">
        <v>0.960286</v>
      </c>
    </row>
    <row r="948">
      <c r="A948" s="111">
        <v>946.0</v>
      </c>
      <c r="B948" s="111">
        <v>0.941591</v>
      </c>
      <c r="C948" s="111">
        <v>0.93032</v>
      </c>
      <c r="D948" s="111">
        <v>0.961617</v>
      </c>
      <c r="E948" s="111">
        <v>0.936858</v>
      </c>
      <c r="F948" s="111">
        <v>0.974552</v>
      </c>
      <c r="G948" s="111">
        <v>0.94809</v>
      </c>
      <c r="H948" s="111">
        <v>0.882762</v>
      </c>
      <c r="I948" s="111">
        <v>0.957197</v>
      </c>
      <c r="J948" s="111">
        <v>0.934971</v>
      </c>
      <c r="K948" s="111">
        <v>0.96029</v>
      </c>
    </row>
    <row r="949">
      <c r="A949" s="111">
        <v>947.0</v>
      </c>
      <c r="B949" s="111">
        <v>0.941597</v>
      </c>
      <c r="C949" s="111">
        <v>0.930341</v>
      </c>
      <c r="D949" s="111">
        <v>0.961618</v>
      </c>
      <c r="E949" s="111">
        <v>0.936876</v>
      </c>
      <c r="F949" s="111">
        <v>0.974557</v>
      </c>
      <c r="G949" s="111">
        <v>0.948103</v>
      </c>
      <c r="H949" s="111">
        <v>0.882781</v>
      </c>
      <c r="I949" s="111">
        <v>0.957199</v>
      </c>
      <c r="J949" s="111">
        <v>0.934987</v>
      </c>
      <c r="K949" s="111">
        <v>0.960293</v>
      </c>
    </row>
    <row r="950">
      <c r="A950" s="111">
        <v>948.0</v>
      </c>
      <c r="B950" s="111">
        <v>0.941604</v>
      </c>
      <c r="C950" s="111">
        <v>0.930361</v>
      </c>
      <c r="D950" s="111">
        <v>0.961619</v>
      </c>
      <c r="E950" s="111">
        <v>0.936896</v>
      </c>
      <c r="F950" s="111">
        <v>0.974561</v>
      </c>
      <c r="G950" s="111">
        <v>0.948112</v>
      </c>
      <c r="H950" s="111">
        <v>0.8828</v>
      </c>
      <c r="I950" s="111">
        <v>0.9572</v>
      </c>
      <c r="J950" s="111">
        <v>0.935</v>
      </c>
      <c r="K950" s="111">
        <v>0.960296</v>
      </c>
    </row>
    <row r="951">
      <c r="A951" s="111">
        <v>949.0</v>
      </c>
      <c r="B951" s="111">
        <v>0.941608</v>
      </c>
      <c r="C951" s="111">
        <v>0.930385</v>
      </c>
      <c r="D951" s="111">
        <v>0.96162</v>
      </c>
      <c r="E951" s="111">
        <v>0.93692</v>
      </c>
      <c r="F951" s="111">
        <v>0.974565</v>
      </c>
      <c r="G951" s="111">
        <v>0.948124</v>
      </c>
      <c r="H951" s="111">
        <v>0.882817</v>
      </c>
      <c r="I951" s="111">
        <v>0.957201</v>
      </c>
      <c r="J951" s="111">
        <v>0.935015</v>
      </c>
      <c r="K951" s="111">
        <v>0.9603</v>
      </c>
    </row>
    <row r="952">
      <c r="A952" s="111">
        <v>950.0</v>
      </c>
      <c r="B952" s="111">
        <v>0.941615</v>
      </c>
      <c r="C952" s="111">
        <v>0.930408</v>
      </c>
      <c r="D952" s="111">
        <v>0.961621</v>
      </c>
      <c r="E952" s="111">
        <v>0.936941</v>
      </c>
      <c r="F952" s="111">
        <v>0.974568</v>
      </c>
      <c r="G952" s="111">
        <v>0.948136</v>
      </c>
      <c r="H952" s="111">
        <v>0.882838</v>
      </c>
      <c r="I952" s="111">
        <v>0.957202</v>
      </c>
      <c r="J952" s="111">
        <v>0.935031</v>
      </c>
      <c r="K952" s="111">
        <v>0.960305</v>
      </c>
    </row>
    <row r="953">
      <c r="A953" s="111">
        <v>951.0</v>
      </c>
      <c r="B953" s="111">
        <v>0.941619</v>
      </c>
      <c r="C953" s="111">
        <v>0.93043</v>
      </c>
      <c r="D953" s="111">
        <v>0.961622</v>
      </c>
      <c r="E953" s="111">
        <v>0.936959</v>
      </c>
      <c r="F953" s="111">
        <v>0.974572</v>
      </c>
      <c r="G953" s="111">
        <v>0.948145</v>
      </c>
      <c r="H953" s="111">
        <v>0.882861</v>
      </c>
      <c r="I953" s="111">
        <v>0.957204</v>
      </c>
      <c r="J953" s="111">
        <v>0.935046</v>
      </c>
      <c r="K953" s="111">
        <v>0.960308</v>
      </c>
    </row>
    <row r="954">
      <c r="A954" s="111">
        <v>952.0</v>
      </c>
      <c r="B954" s="111">
        <v>0.941627</v>
      </c>
      <c r="C954" s="111">
        <v>0.93045</v>
      </c>
      <c r="D954" s="111">
        <v>0.961623</v>
      </c>
      <c r="E954" s="111">
        <v>0.936976</v>
      </c>
      <c r="F954" s="111">
        <v>0.974578</v>
      </c>
      <c r="G954" s="111">
        <v>0.948158</v>
      </c>
      <c r="H954" s="111">
        <v>0.882879</v>
      </c>
      <c r="I954" s="111">
        <v>0.957205</v>
      </c>
      <c r="J954" s="111">
        <v>0.935061</v>
      </c>
      <c r="K954" s="111">
        <v>0.960312</v>
      </c>
    </row>
    <row r="955">
      <c r="A955" s="111">
        <v>953.0</v>
      </c>
      <c r="B955" s="111">
        <v>0.941634</v>
      </c>
      <c r="C955" s="111">
        <v>0.93047</v>
      </c>
      <c r="D955" s="111">
        <v>0.961624</v>
      </c>
      <c r="E955" s="111">
        <v>0.936996</v>
      </c>
      <c r="F955" s="111">
        <v>0.974591</v>
      </c>
      <c r="G955" s="111">
        <v>0.948172</v>
      </c>
      <c r="H955" s="111">
        <v>0.882899</v>
      </c>
      <c r="I955" s="111">
        <v>0.957206</v>
      </c>
      <c r="J955" s="111">
        <v>0.935077</v>
      </c>
      <c r="K955" s="111">
        <v>0.960318</v>
      </c>
    </row>
    <row r="956">
      <c r="A956" s="111">
        <v>954.0</v>
      </c>
      <c r="B956" s="111">
        <v>0.941639</v>
      </c>
      <c r="C956" s="111">
        <v>0.930493</v>
      </c>
      <c r="D956" s="111">
        <v>0.961625</v>
      </c>
      <c r="E956" s="111">
        <v>0.937018</v>
      </c>
      <c r="F956" s="111">
        <v>0.974599</v>
      </c>
      <c r="G956" s="111">
        <v>0.948185</v>
      </c>
      <c r="H956" s="111">
        <v>0.882919</v>
      </c>
      <c r="I956" s="111">
        <v>0.957207</v>
      </c>
      <c r="J956" s="111">
        <v>0.935093</v>
      </c>
      <c r="K956" s="111">
        <v>0.960321</v>
      </c>
    </row>
    <row r="957">
      <c r="A957" s="111">
        <v>955.0</v>
      </c>
      <c r="B957" s="111">
        <v>0.941643</v>
      </c>
      <c r="C957" s="111">
        <v>0.930513</v>
      </c>
      <c r="D957" s="111">
        <v>0.961626</v>
      </c>
      <c r="E957" s="111">
        <v>0.937039</v>
      </c>
      <c r="F957" s="111">
        <v>0.974604</v>
      </c>
      <c r="G957" s="111">
        <v>0.9482</v>
      </c>
      <c r="H957" s="111">
        <v>0.88294</v>
      </c>
      <c r="I957" s="111">
        <v>0.957209</v>
      </c>
      <c r="J957" s="111">
        <v>0.935108</v>
      </c>
      <c r="K957" s="111">
        <v>0.960323</v>
      </c>
    </row>
    <row r="958">
      <c r="A958" s="111">
        <v>956.0</v>
      </c>
      <c r="B958" s="111">
        <v>0.941648</v>
      </c>
      <c r="C958" s="111">
        <v>0.930534</v>
      </c>
      <c r="D958" s="111">
        <v>0.961627</v>
      </c>
      <c r="E958" s="111">
        <v>0.937058</v>
      </c>
      <c r="F958" s="111">
        <v>0.974608</v>
      </c>
      <c r="G958" s="111">
        <v>0.948216</v>
      </c>
      <c r="H958" s="111">
        <v>0.882962</v>
      </c>
      <c r="I958" s="111">
        <v>0.95721</v>
      </c>
      <c r="J958" s="111">
        <v>0.935122</v>
      </c>
      <c r="K958" s="111">
        <v>0.960327</v>
      </c>
    </row>
    <row r="959">
      <c r="A959" s="111">
        <v>957.0</v>
      </c>
      <c r="B959" s="111">
        <v>0.941653</v>
      </c>
      <c r="C959" s="111">
        <v>0.930557</v>
      </c>
      <c r="D959" s="111">
        <v>0.961628</v>
      </c>
      <c r="E959" s="111">
        <v>0.937076</v>
      </c>
      <c r="F959" s="111">
        <v>0.974611</v>
      </c>
      <c r="G959" s="111">
        <v>0.948231</v>
      </c>
      <c r="H959" s="111">
        <v>0.882982</v>
      </c>
      <c r="I959" s="111">
        <v>0.957211</v>
      </c>
      <c r="J959" s="111">
        <v>0.935136</v>
      </c>
      <c r="K959" s="111">
        <v>0.960331</v>
      </c>
    </row>
    <row r="960">
      <c r="A960" s="111">
        <v>958.0</v>
      </c>
      <c r="B960" s="111">
        <v>0.941656</v>
      </c>
      <c r="C960" s="111">
        <v>0.930581</v>
      </c>
      <c r="D960" s="111">
        <v>0.961629</v>
      </c>
      <c r="E960" s="111">
        <v>0.937095</v>
      </c>
      <c r="F960" s="111">
        <v>0.974614</v>
      </c>
      <c r="G960" s="111">
        <v>0.948241</v>
      </c>
      <c r="H960" s="111">
        <v>0.883</v>
      </c>
      <c r="I960" s="111">
        <v>0.957212</v>
      </c>
      <c r="J960" s="111">
        <v>0.93515</v>
      </c>
      <c r="K960" s="111">
        <v>0.960335</v>
      </c>
    </row>
    <row r="961">
      <c r="A961" s="111">
        <v>959.0</v>
      </c>
      <c r="B961" s="111">
        <v>0.941659</v>
      </c>
      <c r="C961" s="111">
        <v>0.930606</v>
      </c>
      <c r="D961" s="111">
        <v>0.96163</v>
      </c>
      <c r="E961" s="111">
        <v>0.937114</v>
      </c>
      <c r="F961" s="111">
        <v>0.974618</v>
      </c>
      <c r="G961" s="111">
        <v>0.948251</v>
      </c>
      <c r="H961" s="111">
        <v>0.883018</v>
      </c>
      <c r="I961" s="111">
        <v>0.957213</v>
      </c>
      <c r="J961" s="111">
        <v>0.935165</v>
      </c>
      <c r="K961" s="111">
        <v>0.960338</v>
      </c>
    </row>
    <row r="962">
      <c r="A962" s="111">
        <v>960.0</v>
      </c>
      <c r="B962" s="111">
        <v>0.941663</v>
      </c>
      <c r="C962" s="111">
        <v>0.93062</v>
      </c>
      <c r="D962" s="111">
        <v>0.961631</v>
      </c>
      <c r="E962" s="111">
        <v>0.937137</v>
      </c>
      <c r="F962" s="111">
        <v>0.974624</v>
      </c>
      <c r="G962" s="111">
        <v>0.948261</v>
      </c>
      <c r="H962" s="111">
        <v>0.883037</v>
      </c>
      <c r="I962" s="111">
        <v>0.957215</v>
      </c>
      <c r="J962" s="111">
        <v>0.93518</v>
      </c>
      <c r="K962" s="111">
        <v>0.960342</v>
      </c>
    </row>
    <row r="963">
      <c r="A963" s="111">
        <v>961.0</v>
      </c>
      <c r="B963" s="111">
        <v>0.941668</v>
      </c>
      <c r="C963" s="111">
        <v>0.930645</v>
      </c>
      <c r="D963" s="111">
        <v>0.961632</v>
      </c>
      <c r="E963" s="111">
        <v>0.93716</v>
      </c>
      <c r="F963" s="111">
        <v>0.974638</v>
      </c>
      <c r="G963" s="111">
        <v>0.948274</v>
      </c>
      <c r="H963" s="111">
        <v>0.883056</v>
      </c>
      <c r="I963" s="111">
        <v>0.957216</v>
      </c>
      <c r="J963" s="111">
        <v>0.935195</v>
      </c>
      <c r="K963" s="111">
        <v>0.960348</v>
      </c>
    </row>
    <row r="964">
      <c r="A964" s="111">
        <v>962.0</v>
      </c>
      <c r="B964" s="111">
        <v>0.941672</v>
      </c>
      <c r="C964" s="111">
        <v>0.930664</v>
      </c>
      <c r="D964" s="111">
        <v>0.961633</v>
      </c>
      <c r="E964" s="111">
        <v>0.937187</v>
      </c>
      <c r="F964" s="111">
        <v>0.974646</v>
      </c>
      <c r="G964" s="111">
        <v>0.948287</v>
      </c>
      <c r="H964" s="111">
        <v>0.883075</v>
      </c>
      <c r="I964" s="111">
        <v>0.957217</v>
      </c>
      <c r="J964" s="111">
        <v>0.935208</v>
      </c>
      <c r="K964" s="111">
        <v>0.960351</v>
      </c>
    </row>
    <row r="965">
      <c r="A965" s="111">
        <v>963.0</v>
      </c>
      <c r="B965" s="111">
        <v>0.941678</v>
      </c>
      <c r="C965" s="111">
        <v>0.930686</v>
      </c>
      <c r="D965" s="111">
        <v>0.961634</v>
      </c>
      <c r="E965" s="111">
        <v>0.937203</v>
      </c>
      <c r="F965" s="111">
        <v>0.974651</v>
      </c>
      <c r="G965" s="111">
        <v>0.948302</v>
      </c>
      <c r="H965" s="111">
        <v>0.883095</v>
      </c>
      <c r="I965" s="111">
        <v>0.957219</v>
      </c>
      <c r="J965" s="111">
        <v>0.935224</v>
      </c>
      <c r="K965" s="111">
        <v>0.960356</v>
      </c>
    </row>
    <row r="966">
      <c r="A966" s="111">
        <v>964.0</v>
      </c>
      <c r="B966" s="111">
        <v>0.941682</v>
      </c>
      <c r="C966" s="111">
        <v>0.930706</v>
      </c>
      <c r="D966" s="111">
        <v>0.961635</v>
      </c>
      <c r="E966" s="111">
        <v>0.937226</v>
      </c>
      <c r="F966" s="111">
        <v>0.974655</v>
      </c>
      <c r="G966" s="111">
        <v>0.948313</v>
      </c>
      <c r="H966" s="111">
        <v>0.883115</v>
      </c>
      <c r="I966" s="111">
        <v>0.95722</v>
      </c>
      <c r="J966" s="111">
        <v>0.935238</v>
      </c>
      <c r="K966" s="111">
        <v>0.960359</v>
      </c>
    </row>
    <row r="967">
      <c r="A967" s="111">
        <v>965.0</v>
      </c>
      <c r="B967" s="111">
        <v>0.941687</v>
      </c>
      <c r="C967" s="111">
        <v>0.930724</v>
      </c>
      <c r="D967" s="111">
        <v>0.961636</v>
      </c>
      <c r="E967" s="111">
        <v>0.937245</v>
      </c>
      <c r="F967" s="111">
        <v>0.974659</v>
      </c>
      <c r="G967" s="111">
        <v>0.948325</v>
      </c>
      <c r="H967" s="111">
        <v>0.883135</v>
      </c>
      <c r="I967" s="111">
        <v>0.957221</v>
      </c>
      <c r="J967" s="111">
        <v>0.935252</v>
      </c>
      <c r="K967" s="111">
        <v>0.960363</v>
      </c>
    </row>
    <row r="968">
      <c r="A968" s="111">
        <v>966.0</v>
      </c>
      <c r="B968" s="111">
        <v>0.941692</v>
      </c>
      <c r="C968" s="111">
        <v>0.930747</v>
      </c>
      <c r="D968" s="111">
        <v>0.961637</v>
      </c>
      <c r="E968" s="111">
        <v>0.937265</v>
      </c>
      <c r="F968" s="111">
        <v>0.974662</v>
      </c>
      <c r="G968" s="111">
        <v>0.948339</v>
      </c>
      <c r="H968" s="111">
        <v>0.883155</v>
      </c>
      <c r="I968" s="111">
        <v>0.957222</v>
      </c>
      <c r="J968" s="111">
        <v>0.935266</v>
      </c>
      <c r="K968" s="111">
        <v>0.960365</v>
      </c>
    </row>
    <row r="969">
      <c r="A969" s="111">
        <v>967.0</v>
      </c>
      <c r="B969" s="111">
        <v>0.941698</v>
      </c>
      <c r="C969" s="111">
        <v>0.930767</v>
      </c>
      <c r="D969" s="111">
        <v>0.961638</v>
      </c>
      <c r="E969" s="111">
        <v>0.937284</v>
      </c>
      <c r="F969" s="111">
        <v>0.974666</v>
      </c>
      <c r="G969" s="111">
        <v>0.948351</v>
      </c>
      <c r="H969" s="111">
        <v>0.883172</v>
      </c>
      <c r="I969" s="111">
        <v>0.957223</v>
      </c>
      <c r="J969" s="111">
        <v>0.935278</v>
      </c>
      <c r="K969" s="111">
        <v>0.960368</v>
      </c>
    </row>
    <row r="970">
      <c r="A970" s="111">
        <v>968.0</v>
      </c>
      <c r="B970" s="111">
        <v>0.941703</v>
      </c>
      <c r="C970" s="111">
        <v>0.930792</v>
      </c>
      <c r="D970" s="111">
        <v>0.961639</v>
      </c>
      <c r="E970" s="111">
        <v>0.937307</v>
      </c>
      <c r="F970" s="111">
        <v>0.974672</v>
      </c>
      <c r="G970" s="111">
        <v>0.948362</v>
      </c>
      <c r="H970" s="111">
        <v>0.883191</v>
      </c>
      <c r="I970" s="111">
        <v>0.957225</v>
      </c>
      <c r="J970" s="111">
        <v>0.935291</v>
      </c>
      <c r="K970" s="111">
        <v>0.960372</v>
      </c>
    </row>
    <row r="971">
      <c r="A971" s="111">
        <v>969.0</v>
      </c>
      <c r="B971" s="111">
        <v>0.941706</v>
      </c>
      <c r="C971" s="111">
        <v>0.930814</v>
      </c>
      <c r="D971" s="111">
        <v>0.96164</v>
      </c>
      <c r="E971" s="111">
        <v>0.937331</v>
      </c>
      <c r="F971" s="111">
        <v>0.974684</v>
      </c>
      <c r="G971" s="111">
        <v>0.948372</v>
      </c>
      <c r="H971" s="111">
        <v>0.883209</v>
      </c>
      <c r="I971" s="111">
        <v>0.957226</v>
      </c>
      <c r="J971" s="111">
        <v>0.935306</v>
      </c>
      <c r="K971" s="111">
        <v>0.960377</v>
      </c>
    </row>
    <row r="972">
      <c r="A972" s="111">
        <v>970.0</v>
      </c>
      <c r="B972" s="111">
        <v>0.941711</v>
      </c>
      <c r="C972" s="111">
        <v>0.930839</v>
      </c>
      <c r="D972" s="111">
        <v>0.961641</v>
      </c>
      <c r="E972" s="111">
        <v>0.93735</v>
      </c>
      <c r="F972" s="111">
        <v>0.974692</v>
      </c>
      <c r="G972" s="111">
        <v>0.948384</v>
      </c>
      <c r="H972" s="111">
        <v>0.883227</v>
      </c>
      <c r="I972" s="111">
        <v>0.957227</v>
      </c>
      <c r="J972" s="111">
        <v>0.935321</v>
      </c>
      <c r="K972" s="111">
        <v>0.96038</v>
      </c>
    </row>
    <row r="973">
      <c r="A973" s="111">
        <v>971.0</v>
      </c>
      <c r="B973" s="111">
        <v>0.941717</v>
      </c>
      <c r="C973" s="111">
        <v>0.930857</v>
      </c>
      <c r="D973" s="111">
        <v>0.961642</v>
      </c>
      <c r="E973" s="111">
        <v>0.937371</v>
      </c>
      <c r="F973" s="111">
        <v>0.974697</v>
      </c>
      <c r="G973" s="111">
        <v>0.948397</v>
      </c>
      <c r="H973" s="111">
        <v>0.883245</v>
      </c>
      <c r="I973" s="111">
        <v>0.957228</v>
      </c>
      <c r="J973" s="111">
        <v>0.935336</v>
      </c>
      <c r="K973" s="111">
        <v>0.960383</v>
      </c>
    </row>
    <row r="974">
      <c r="A974" s="111">
        <v>972.0</v>
      </c>
      <c r="B974" s="111">
        <v>0.941721</v>
      </c>
      <c r="C974" s="111">
        <v>0.93088</v>
      </c>
      <c r="D974" s="111">
        <v>0.961643</v>
      </c>
      <c r="E974" s="111">
        <v>0.937389</v>
      </c>
      <c r="F974" s="111">
        <v>0.974701</v>
      </c>
      <c r="G974" s="111">
        <v>0.948412</v>
      </c>
      <c r="H974" s="111">
        <v>0.883264</v>
      </c>
      <c r="I974" s="111">
        <v>0.95723</v>
      </c>
      <c r="J974" s="111">
        <v>0.93535</v>
      </c>
      <c r="K974" s="111">
        <v>0.960387</v>
      </c>
    </row>
    <row r="975">
      <c r="A975" s="111">
        <v>973.0</v>
      </c>
      <c r="B975" s="111">
        <v>0.941727</v>
      </c>
      <c r="C975" s="111">
        <v>0.930899</v>
      </c>
      <c r="D975" s="111">
        <v>0.961644</v>
      </c>
      <c r="E975" s="111">
        <v>0.93741</v>
      </c>
      <c r="F975" s="111">
        <v>0.974704</v>
      </c>
      <c r="G975" s="111">
        <v>0.948427</v>
      </c>
      <c r="H975" s="111">
        <v>0.883281</v>
      </c>
      <c r="I975" s="111">
        <v>0.957231</v>
      </c>
      <c r="J975" s="111">
        <v>0.935364</v>
      </c>
      <c r="K975" s="111">
        <v>0.96039</v>
      </c>
    </row>
    <row r="976">
      <c r="A976" s="111">
        <v>974.0</v>
      </c>
      <c r="B976" s="111">
        <v>0.941732</v>
      </c>
      <c r="C976" s="111">
        <v>0.930923</v>
      </c>
      <c r="D976" s="111">
        <v>0.961645</v>
      </c>
      <c r="E976" s="111">
        <v>0.93743</v>
      </c>
      <c r="F976" s="111">
        <v>0.974707</v>
      </c>
      <c r="G976" s="111">
        <v>0.948439</v>
      </c>
      <c r="H976" s="111">
        <v>0.883301</v>
      </c>
      <c r="I976" s="111">
        <v>0.957232</v>
      </c>
      <c r="J976" s="111">
        <v>0.935378</v>
      </c>
      <c r="K976" s="111">
        <v>0.960393</v>
      </c>
    </row>
    <row r="977">
      <c r="A977" s="111">
        <v>975.0</v>
      </c>
      <c r="B977" s="111">
        <v>0.941736</v>
      </c>
      <c r="C977" s="111">
        <v>0.930943</v>
      </c>
      <c r="D977" s="111">
        <v>0.961646</v>
      </c>
      <c r="E977" s="111">
        <v>0.937452</v>
      </c>
      <c r="F977" s="111">
        <v>0.974711</v>
      </c>
      <c r="G977" s="111">
        <v>0.948452</v>
      </c>
      <c r="H977" s="111">
        <v>0.883319</v>
      </c>
      <c r="I977" s="111">
        <v>0.957233</v>
      </c>
      <c r="J977" s="111">
        <v>0.93539</v>
      </c>
      <c r="K977" s="111">
        <v>0.960395</v>
      </c>
    </row>
    <row r="978">
      <c r="A978" s="111">
        <v>976.0</v>
      </c>
      <c r="B978" s="111">
        <v>0.94174</v>
      </c>
      <c r="C978" s="111">
        <v>0.930969</v>
      </c>
      <c r="D978" s="111">
        <v>0.961647</v>
      </c>
      <c r="E978" s="111">
        <v>0.937471</v>
      </c>
      <c r="F978" s="111">
        <v>0.974718</v>
      </c>
      <c r="G978" s="111">
        <v>0.948464</v>
      </c>
      <c r="H978" s="111">
        <v>0.883339</v>
      </c>
      <c r="I978" s="111">
        <v>0.957235</v>
      </c>
      <c r="J978" s="111">
        <v>0.935403</v>
      </c>
      <c r="K978" s="111">
        <v>0.960398</v>
      </c>
    </row>
    <row r="979">
      <c r="A979" s="111">
        <v>977.0</v>
      </c>
      <c r="B979" s="111">
        <v>0.941746</v>
      </c>
      <c r="C979" s="111">
        <v>0.930989</v>
      </c>
      <c r="D979" s="111">
        <v>0.961648</v>
      </c>
      <c r="E979" s="111">
        <v>0.937493</v>
      </c>
      <c r="F979" s="111">
        <v>0.974731</v>
      </c>
      <c r="G979" s="111">
        <v>0.948478</v>
      </c>
      <c r="H979" s="111">
        <v>0.883359</v>
      </c>
      <c r="I979" s="111">
        <v>0.957236</v>
      </c>
      <c r="J979" s="111">
        <v>0.935416</v>
      </c>
      <c r="K979" s="111">
        <v>0.960403</v>
      </c>
    </row>
    <row r="980">
      <c r="A980" s="111">
        <v>978.0</v>
      </c>
      <c r="B980" s="111">
        <v>0.941751</v>
      </c>
      <c r="C980" s="111">
        <v>0.931008</v>
      </c>
      <c r="D980" s="111">
        <v>0.961649</v>
      </c>
      <c r="E980" s="111">
        <v>0.937514</v>
      </c>
      <c r="F980" s="111">
        <v>0.974738</v>
      </c>
      <c r="G980" s="111">
        <v>0.948489</v>
      </c>
      <c r="H980" s="111">
        <v>0.883377</v>
      </c>
      <c r="I980" s="111">
        <v>0.957237</v>
      </c>
      <c r="J980" s="111">
        <v>0.935427</v>
      </c>
      <c r="K980" s="111">
        <v>0.960405</v>
      </c>
    </row>
    <row r="981">
      <c r="A981" s="111">
        <v>979.0</v>
      </c>
      <c r="B981" s="111">
        <v>0.941755</v>
      </c>
      <c r="C981" s="111">
        <v>0.931027</v>
      </c>
      <c r="D981" s="111">
        <v>0.96165</v>
      </c>
      <c r="E981" s="111">
        <v>0.937534</v>
      </c>
      <c r="F981" s="111">
        <v>0.974744</v>
      </c>
      <c r="G981" s="111">
        <v>0.948501</v>
      </c>
      <c r="H981" s="111">
        <v>0.883396</v>
      </c>
      <c r="I981" s="111">
        <v>0.957238</v>
      </c>
      <c r="J981" s="111">
        <v>0.935441</v>
      </c>
      <c r="K981" s="111">
        <v>0.960408</v>
      </c>
    </row>
    <row r="982">
      <c r="A982" s="111">
        <v>980.0</v>
      </c>
      <c r="B982" s="111">
        <v>0.941759</v>
      </c>
      <c r="C982" s="111">
        <v>0.931054</v>
      </c>
      <c r="D982" s="111">
        <v>0.961651</v>
      </c>
      <c r="E982" s="111">
        <v>0.937555</v>
      </c>
      <c r="F982" s="111">
        <v>0.974747</v>
      </c>
      <c r="G982" s="111">
        <v>0.948513</v>
      </c>
      <c r="H982" s="111">
        <v>0.883415</v>
      </c>
      <c r="I982" s="111">
        <v>0.957239</v>
      </c>
      <c r="J982" s="111">
        <v>0.935456</v>
      </c>
      <c r="K982" s="111">
        <v>0.960412</v>
      </c>
    </row>
    <row r="983">
      <c r="A983" s="111">
        <v>981.0</v>
      </c>
      <c r="B983" s="111">
        <v>0.941763</v>
      </c>
      <c r="C983" s="111">
        <v>0.931078</v>
      </c>
      <c r="D983" s="111">
        <v>0.961652</v>
      </c>
      <c r="E983" s="111">
        <v>0.937574</v>
      </c>
      <c r="F983" s="111">
        <v>0.97475</v>
      </c>
      <c r="G983" s="111">
        <v>0.948523</v>
      </c>
      <c r="H983" s="111">
        <v>0.883436</v>
      </c>
      <c r="I983" s="111">
        <v>0.957241</v>
      </c>
      <c r="J983" s="111">
        <v>0.935468</v>
      </c>
      <c r="K983" s="111">
        <v>0.960414</v>
      </c>
    </row>
    <row r="984">
      <c r="A984" s="111">
        <v>982.0</v>
      </c>
      <c r="B984" s="111">
        <v>0.941768</v>
      </c>
      <c r="C984" s="111">
        <v>0.931093</v>
      </c>
      <c r="D984" s="111">
        <v>0.961653</v>
      </c>
      <c r="E984" s="111">
        <v>0.937598</v>
      </c>
      <c r="F984" s="111">
        <v>0.974754</v>
      </c>
      <c r="G984" s="111">
        <v>0.948535</v>
      </c>
      <c r="H984" s="111">
        <v>0.883454</v>
      </c>
      <c r="I984" s="111">
        <v>0.957242</v>
      </c>
      <c r="J984" s="111">
        <v>0.93548</v>
      </c>
      <c r="K984" s="111">
        <v>0.960417</v>
      </c>
    </row>
    <row r="985">
      <c r="A985" s="111">
        <v>983.0</v>
      </c>
      <c r="B985" s="111">
        <v>0.941774</v>
      </c>
      <c r="C985" s="111">
        <v>0.931111</v>
      </c>
      <c r="D985" s="111">
        <v>0.961654</v>
      </c>
      <c r="E985" s="111">
        <v>0.937616</v>
      </c>
      <c r="F985" s="111">
        <v>0.974758</v>
      </c>
      <c r="G985" s="111">
        <v>0.948548</v>
      </c>
      <c r="H985" s="111">
        <v>0.883472</v>
      </c>
      <c r="I985" s="111">
        <v>0.957243</v>
      </c>
      <c r="J985" s="111">
        <v>0.935493</v>
      </c>
      <c r="K985" s="111">
        <v>0.960421</v>
      </c>
    </row>
    <row r="986">
      <c r="A986" s="111">
        <v>984.0</v>
      </c>
      <c r="B986" s="111">
        <v>0.941781</v>
      </c>
      <c r="C986" s="111">
        <v>0.931132</v>
      </c>
      <c r="D986" s="111">
        <v>0.961655</v>
      </c>
      <c r="E986" s="111">
        <v>0.937638</v>
      </c>
      <c r="F986" s="111">
        <v>0.974764</v>
      </c>
      <c r="G986" s="111">
        <v>0.948561</v>
      </c>
      <c r="H986" s="111">
        <v>0.883493</v>
      </c>
      <c r="I986" s="111">
        <v>0.957244</v>
      </c>
      <c r="J986" s="111">
        <v>0.935508</v>
      </c>
      <c r="K986" s="111">
        <v>0.960424</v>
      </c>
    </row>
    <row r="987">
      <c r="A987" s="111">
        <v>985.0</v>
      </c>
      <c r="B987" s="111">
        <v>0.941786</v>
      </c>
      <c r="C987" s="111">
        <v>0.931154</v>
      </c>
      <c r="D987" s="111">
        <v>0.961656</v>
      </c>
      <c r="E987" s="111">
        <v>0.937657</v>
      </c>
      <c r="F987" s="111">
        <v>0.974775</v>
      </c>
      <c r="G987" s="111">
        <v>0.948574</v>
      </c>
      <c r="H987" s="111">
        <v>0.883513</v>
      </c>
      <c r="I987" s="111">
        <v>0.957245</v>
      </c>
      <c r="J987" s="111">
        <v>0.935522</v>
      </c>
      <c r="K987" s="111">
        <v>0.960428</v>
      </c>
    </row>
    <row r="988">
      <c r="A988" s="111">
        <v>986.0</v>
      </c>
      <c r="B988" s="111">
        <v>0.94179</v>
      </c>
      <c r="C988" s="111">
        <v>0.931181</v>
      </c>
      <c r="D988" s="111">
        <v>0.961657</v>
      </c>
      <c r="E988" s="111">
        <v>0.937677</v>
      </c>
      <c r="F988" s="111">
        <v>0.974783</v>
      </c>
      <c r="G988" s="111">
        <v>0.948586</v>
      </c>
      <c r="H988" s="111">
        <v>0.883533</v>
      </c>
      <c r="I988" s="111">
        <v>0.957247</v>
      </c>
      <c r="J988" s="111">
        <v>0.935534</v>
      </c>
      <c r="K988" s="111">
        <v>0.960431</v>
      </c>
    </row>
    <row r="989">
      <c r="A989" s="111">
        <v>987.0</v>
      </c>
      <c r="B989" s="111">
        <v>0.941795</v>
      </c>
      <c r="C989" s="111">
        <v>0.931196</v>
      </c>
      <c r="D989" s="111">
        <v>0.961658</v>
      </c>
      <c r="E989" s="111">
        <v>0.937699</v>
      </c>
      <c r="F989" s="111">
        <v>0.974788</v>
      </c>
      <c r="G989" s="111">
        <v>0.948597</v>
      </c>
      <c r="H989" s="111">
        <v>0.883553</v>
      </c>
      <c r="I989" s="111">
        <v>0.957248</v>
      </c>
      <c r="J989" s="111">
        <v>0.935549</v>
      </c>
      <c r="K989" s="111">
        <v>0.960434</v>
      </c>
    </row>
    <row r="990">
      <c r="A990" s="111">
        <v>988.0</v>
      </c>
      <c r="B990" s="111">
        <v>0.941801</v>
      </c>
      <c r="C990" s="111">
        <v>0.931216</v>
      </c>
      <c r="D990" s="111">
        <v>0.961659</v>
      </c>
      <c r="E990" s="111">
        <v>0.937718</v>
      </c>
      <c r="F990" s="111">
        <v>0.974792</v>
      </c>
      <c r="G990" s="111">
        <v>0.948606</v>
      </c>
      <c r="H990" s="111">
        <v>0.883572</v>
      </c>
      <c r="I990" s="111">
        <v>0.957249</v>
      </c>
      <c r="J990" s="111">
        <v>0.935563</v>
      </c>
      <c r="K990" s="111">
        <v>0.960439</v>
      </c>
    </row>
    <row r="991">
      <c r="A991" s="111">
        <v>989.0</v>
      </c>
      <c r="B991" s="111">
        <v>0.941804</v>
      </c>
      <c r="C991" s="111">
        <v>0.931236</v>
      </c>
      <c r="D991" s="111">
        <v>0.96166</v>
      </c>
      <c r="E991" s="111">
        <v>0.937734</v>
      </c>
      <c r="F991" s="111">
        <v>0.974795</v>
      </c>
      <c r="G991" s="111">
        <v>0.948616</v>
      </c>
      <c r="H991" s="111">
        <v>0.883593</v>
      </c>
      <c r="I991" s="111">
        <v>0.95725</v>
      </c>
      <c r="J991" s="111">
        <v>0.935575</v>
      </c>
      <c r="K991" s="111">
        <v>0.960443</v>
      </c>
    </row>
    <row r="992">
      <c r="A992" s="111">
        <v>990.0</v>
      </c>
      <c r="B992" s="111">
        <v>0.941808</v>
      </c>
      <c r="C992" s="111">
        <v>0.93126</v>
      </c>
      <c r="D992" s="111">
        <v>0.961661</v>
      </c>
      <c r="E992" s="111">
        <v>0.937756</v>
      </c>
      <c r="F992" s="111">
        <v>0.974798</v>
      </c>
      <c r="G992" s="111">
        <v>0.94863</v>
      </c>
      <c r="H992" s="111">
        <v>0.883612</v>
      </c>
      <c r="I992" s="111">
        <v>0.957251</v>
      </c>
      <c r="J992" s="111">
        <v>0.935588</v>
      </c>
      <c r="K992" s="111">
        <v>0.960445</v>
      </c>
    </row>
    <row r="993">
      <c r="A993" s="111">
        <v>991.0</v>
      </c>
      <c r="B993" s="111">
        <v>0.941812</v>
      </c>
      <c r="C993" s="111">
        <v>0.93128</v>
      </c>
      <c r="D993" s="111">
        <v>0.961662</v>
      </c>
      <c r="E993" s="111">
        <v>0.937777</v>
      </c>
      <c r="F993" s="111">
        <v>0.974802</v>
      </c>
      <c r="G993" s="111">
        <v>0.948642</v>
      </c>
      <c r="H993" s="111">
        <v>0.883632</v>
      </c>
      <c r="I993" s="111">
        <v>0.957253</v>
      </c>
      <c r="J993" s="111">
        <v>0.935601</v>
      </c>
      <c r="K993" s="111">
        <v>0.96045</v>
      </c>
    </row>
    <row r="994">
      <c r="A994" s="111">
        <v>992.0</v>
      </c>
      <c r="B994" s="111">
        <v>0.941818</v>
      </c>
      <c r="C994" s="111">
        <v>0.931299</v>
      </c>
      <c r="D994" s="111">
        <v>0.961663</v>
      </c>
      <c r="E994" s="111">
        <v>0.937793</v>
      </c>
      <c r="F994" s="111">
        <v>0.974808</v>
      </c>
      <c r="G994" s="111">
        <v>0.948656</v>
      </c>
      <c r="H994" s="111">
        <v>0.88365</v>
      </c>
      <c r="I994" s="111">
        <v>0.957254</v>
      </c>
      <c r="J994" s="111">
        <v>0.935614</v>
      </c>
      <c r="K994" s="111">
        <v>0.960454</v>
      </c>
    </row>
    <row r="995">
      <c r="A995" s="111">
        <v>993.0</v>
      </c>
      <c r="B995" s="111">
        <v>0.941823</v>
      </c>
      <c r="C995" s="111">
        <v>0.931322</v>
      </c>
      <c r="D995" s="111">
        <v>0.961664</v>
      </c>
      <c r="E995" s="111">
        <v>0.93781</v>
      </c>
      <c r="F995" s="111">
        <v>0.974821</v>
      </c>
      <c r="G995" s="111">
        <v>0.94867</v>
      </c>
      <c r="H995" s="111">
        <v>0.883668</v>
      </c>
      <c r="I995" s="111">
        <v>0.957255</v>
      </c>
      <c r="J995" s="111">
        <v>0.935628</v>
      </c>
      <c r="K995" s="111">
        <v>0.960458</v>
      </c>
    </row>
    <row r="996">
      <c r="A996" s="111">
        <v>994.0</v>
      </c>
      <c r="B996" s="111">
        <v>0.941829</v>
      </c>
      <c r="C996" s="111">
        <v>0.931343</v>
      </c>
      <c r="D996" s="111">
        <v>0.961665</v>
      </c>
      <c r="E996" s="111">
        <v>0.937831</v>
      </c>
      <c r="F996" s="111">
        <v>0.974828</v>
      </c>
      <c r="G996" s="111">
        <v>0.948683</v>
      </c>
      <c r="H996" s="111">
        <v>0.883689</v>
      </c>
      <c r="I996" s="111">
        <v>0.957256</v>
      </c>
      <c r="J996" s="111">
        <v>0.935644</v>
      </c>
      <c r="K996" s="111">
        <v>0.960461</v>
      </c>
    </row>
    <row r="997">
      <c r="A997" s="111">
        <v>995.0</v>
      </c>
      <c r="B997" s="111">
        <v>0.941834</v>
      </c>
      <c r="C997" s="111">
        <v>0.931359</v>
      </c>
      <c r="D997" s="111">
        <v>0.961666</v>
      </c>
      <c r="E997" s="111">
        <v>0.937849</v>
      </c>
      <c r="F997" s="111">
        <v>0.974833</v>
      </c>
      <c r="G997" s="111">
        <v>0.948695</v>
      </c>
      <c r="H997" s="111">
        <v>0.883712</v>
      </c>
      <c r="I997" s="111">
        <v>0.957257</v>
      </c>
      <c r="J997" s="111">
        <v>0.935656</v>
      </c>
      <c r="K997" s="111">
        <v>0.960465</v>
      </c>
    </row>
    <row r="998">
      <c r="A998" s="111">
        <v>996.0</v>
      </c>
      <c r="B998" s="111">
        <v>0.941839</v>
      </c>
      <c r="C998" s="111">
        <v>0.931377</v>
      </c>
      <c r="D998" s="111">
        <v>0.961667</v>
      </c>
      <c r="E998" s="111">
        <v>0.937866</v>
      </c>
      <c r="F998" s="111">
        <v>0.974837</v>
      </c>
      <c r="G998" s="111">
        <v>0.948712</v>
      </c>
      <c r="H998" s="111">
        <v>0.883732</v>
      </c>
      <c r="I998" s="111">
        <v>0.957259</v>
      </c>
      <c r="J998" s="111">
        <v>0.935672</v>
      </c>
      <c r="K998" s="111">
        <v>0.960469</v>
      </c>
    </row>
    <row r="999">
      <c r="A999" s="111">
        <v>997.0</v>
      </c>
      <c r="B999" s="111">
        <v>0.941843</v>
      </c>
      <c r="C999" s="111">
        <v>0.931394</v>
      </c>
      <c r="D999" s="111">
        <v>0.961668</v>
      </c>
      <c r="E999" s="111">
        <v>0.937886</v>
      </c>
      <c r="F999" s="111">
        <v>0.97484</v>
      </c>
      <c r="G999" s="111">
        <v>0.948724</v>
      </c>
      <c r="H999" s="111">
        <v>0.883751</v>
      </c>
      <c r="I999" s="111">
        <v>0.95726</v>
      </c>
      <c r="J999" s="111">
        <v>0.935685</v>
      </c>
      <c r="K999" s="111">
        <v>0.960472</v>
      </c>
    </row>
    <row r="1000">
      <c r="A1000" s="111">
        <v>998.0</v>
      </c>
      <c r="B1000" s="111">
        <v>0.941849</v>
      </c>
      <c r="C1000" s="111">
        <v>0.931412</v>
      </c>
      <c r="D1000" s="111">
        <v>0.961669</v>
      </c>
      <c r="E1000" s="111">
        <v>0.937906</v>
      </c>
      <c r="F1000" s="111">
        <v>0.974844</v>
      </c>
      <c r="G1000" s="111">
        <v>0.948744</v>
      </c>
      <c r="H1000" s="111">
        <v>0.88377</v>
      </c>
      <c r="I1000" s="111">
        <v>0.957261</v>
      </c>
      <c r="J1000" s="111">
        <v>0.935698</v>
      </c>
      <c r="K1000" s="111">
        <v>0.960476</v>
      </c>
    </row>
    <row r="1001">
      <c r="A1001" s="111">
        <v>999.0</v>
      </c>
      <c r="B1001" s="111">
        <v>0.941855</v>
      </c>
      <c r="C1001" s="111">
        <v>0.931429</v>
      </c>
      <c r="D1001" s="111">
        <v>0.96167</v>
      </c>
      <c r="E1001" s="111">
        <v>0.937924</v>
      </c>
      <c r="F1001" s="111">
        <v>0.974847</v>
      </c>
      <c r="G1001" s="111">
        <v>0.948759</v>
      </c>
      <c r="H1001" s="111">
        <v>0.883788</v>
      </c>
      <c r="I1001" s="111">
        <v>0.957262</v>
      </c>
      <c r="J1001" s="111">
        <v>0.935709</v>
      </c>
      <c r="K1001" s="111">
        <v>0.960479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3">
      <c r="A3" s="1" t="s">
        <v>359</v>
      </c>
    </row>
    <row r="4">
      <c r="A4" s="1" t="s">
        <v>360</v>
      </c>
    </row>
    <row r="5">
      <c r="A5" s="1" t="s">
        <v>361</v>
      </c>
      <c r="B5" s="2">
        <f>1024*1024/16</f>
        <v>65536</v>
      </c>
    </row>
    <row r="6">
      <c r="A6" s="1" t="s">
        <v>362</v>
      </c>
      <c r="B6" s="1">
        <v>1000.0</v>
      </c>
      <c r="E6" s="1" t="s">
        <v>363</v>
      </c>
      <c r="F6" s="1">
        <v>10000.0</v>
      </c>
    </row>
    <row r="8">
      <c r="A8" s="8" t="s">
        <v>311</v>
      </c>
      <c r="B8" s="8" t="s">
        <v>364</v>
      </c>
      <c r="C8" s="8" t="s">
        <v>365</v>
      </c>
      <c r="E8" s="8" t="s">
        <v>311</v>
      </c>
      <c r="F8" s="8" t="s">
        <v>364</v>
      </c>
      <c r="G8" s="8" t="s">
        <v>365</v>
      </c>
    </row>
    <row r="9">
      <c r="A9" s="112" t="s">
        <v>319</v>
      </c>
      <c r="B9" s="8" t="s">
        <v>366</v>
      </c>
      <c r="C9" s="8">
        <v>0.912846</v>
      </c>
      <c r="E9" s="112" t="s">
        <v>319</v>
      </c>
      <c r="F9" s="8"/>
      <c r="G9" s="8"/>
    </row>
    <row r="10">
      <c r="A10" s="112" t="s">
        <v>320</v>
      </c>
      <c r="B10" s="8" t="s">
        <v>367</v>
      </c>
      <c r="C10" s="8">
        <v>0.994172</v>
      </c>
      <c r="E10" s="112" t="s">
        <v>320</v>
      </c>
      <c r="F10" s="8"/>
      <c r="G10" s="8"/>
    </row>
    <row r="11">
      <c r="A11" s="112" t="s">
        <v>321</v>
      </c>
      <c r="B11" s="8" t="s">
        <v>368</v>
      </c>
      <c r="C11" s="8">
        <v>0.776442</v>
      </c>
      <c r="E11" s="112" t="s">
        <v>321</v>
      </c>
      <c r="F11" s="8" t="s">
        <v>369</v>
      </c>
      <c r="G11" s="8">
        <v>0.801323</v>
      </c>
    </row>
    <row r="12">
      <c r="A12" s="112" t="s">
        <v>322</v>
      </c>
      <c r="B12" s="8" t="s">
        <v>370</v>
      </c>
      <c r="C12" s="8">
        <v>0.934862</v>
      </c>
      <c r="E12" s="112" t="s">
        <v>322</v>
      </c>
      <c r="F12" s="9"/>
      <c r="G12" s="9"/>
    </row>
    <row r="13">
      <c r="A13" s="112" t="s">
        <v>323</v>
      </c>
      <c r="B13" s="8" t="s">
        <v>371</v>
      </c>
      <c r="C13" s="8">
        <v>0.834551</v>
      </c>
      <c r="E13" s="112" t="s">
        <v>323</v>
      </c>
      <c r="F13" s="9"/>
      <c r="G13" s="9"/>
    </row>
    <row r="14">
      <c r="A14" s="112" t="s">
        <v>325</v>
      </c>
      <c r="B14" s="8" t="s">
        <v>372</v>
      </c>
      <c r="C14" s="8">
        <v>0.991961</v>
      </c>
      <c r="E14" s="112" t="s">
        <v>325</v>
      </c>
      <c r="F14" s="9"/>
      <c r="G14" s="9"/>
    </row>
    <row r="15">
      <c r="A15" s="112" t="s">
        <v>329</v>
      </c>
      <c r="B15" s="8" t="s">
        <v>373</v>
      </c>
      <c r="C15" s="8">
        <v>0.975385</v>
      </c>
      <c r="E15" s="112" t="s">
        <v>329</v>
      </c>
      <c r="F15" s="9"/>
      <c r="G15" s="9"/>
    </row>
    <row r="16">
      <c r="A16" s="112" t="s">
        <v>327</v>
      </c>
      <c r="B16" s="8" t="s">
        <v>374</v>
      </c>
      <c r="C16" s="8">
        <v>0.79191</v>
      </c>
      <c r="E16" s="112" t="s">
        <v>327</v>
      </c>
      <c r="F16" s="9"/>
      <c r="G16" s="9"/>
    </row>
    <row r="17">
      <c r="A17" s="112" t="s">
        <v>328</v>
      </c>
      <c r="B17" s="8" t="s">
        <v>375</v>
      </c>
      <c r="C17" s="8">
        <v>0.94023</v>
      </c>
      <c r="E17" s="112" t="s">
        <v>328</v>
      </c>
      <c r="F17" s="9"/>
      <c r="G17" s="9"/>
    </row>
    <row r="18">
      <c r="A18" s="112" t="s">
        <v>326</v>
      </c>
      <c r="B18" s="8" t="s">
        <v>376</v>
      </c>
      <c r="C18" s="8">
        <v>0.995176</v>
      </c>
      <c r="E18" s="112" t="s">
        <v>326</v>
      </c>
      <c r="F18" s="9"/>
      <c r="G18" s="9"/>
    </row>
    <row r="21">
      <c r="A21" s="8" t="s">
        <v>311</v>
      </c>
      <c r="B21" s="1" t="s">
        <v>377</v>
      </c>
    </row>
    <row r="22">
      <c r="A22" s="112" t="s">
        <v>319</v>
      </c>
      <c r="B22" s="2">
        <f>541/1000+(1000-541)/1000*C9</f>
        <v>0.959996314</v>
      </c>
    </row>
    <row r="23">
      <c r="A23" s="112" t="s">
        <v>320</v>
      </c>
      <c r="B23" s="2">
        <f>527/1000+(1000-527)/1000*C10</f>
        <v>0.997243356</v>
      </c>
    </row>
    <row r="24">
      <c r="A24" s="112" t="s">
        <v>321</v>
      </c>
      <c r="B24" s="2">
        <f>458/1000+(1000-458)/1000*C11</f>
        <v>0.878831564</v>
      </c>
    </row>
    <row r="25">
      <c r="A25" s="112" t="s">
        <v>322</v>
      </c>
      <c r="B25" s="2">
        <f>488/1000+(1000-488)/1000*C12</f>
        <v>0.966649344</v>
      </c>
    </row>
    <row r="26">
      <c r="A26" s="112" t="s">
        <v>323</v>
      </c>
      <c r="B26" s="2">
        <f>495/1000+(1000-495)/1000*C13</f>
        <v>0.916448255</v>
      </c>
    </row>
    <row r="27">
      <c r="A27" s="112" t="s">
        <v>325</v>
      </c>
      <c r="B27" s="2">
        <f>531/1000+(1000-531)/1000*C14</f>
        <v>0.996229709</v>
      </c>
    </row>
    <row r="28">
      <c r="A28" s="112" t="s">
        <v>329</v>
      </c>
      <c r="B28" s="2">
        <f>454/1000+(1000-454)/1000*C15</f>
        <v>0.98656021</v>
      </c>
    </row>
    <row r="29">
      <c r="A29" s="112" t="s">
        <v>327</v>
      </c>
      <c r="B29" s="2">
        <f>444/1000+(1000-444)/1000*C16</f>
        <v>0.88430196</v>
      </c>
    </row>
    <row r="30">
      <c r="A30" s="112" t="s">
        <v>328</v>
      </c>
      <c r="B30" s="2">
        <f>592/1000+(1000-592)/1000*C17</f>
        <v>0.97561384</v>
      </c>
    </row>
    <row r="31">
      <c r="A31" s="112" t="s">
        <v>326</v>
      </c>
      <c r="B31" s="2">
        <f>541/1000+(1000-541)/1000*C18</f>
        <v>0.997785784</v>
      </c>
    </row>
    <row r="34">
      <c r="A34" s="8" t="s">
        <v>311</v>
      </c>
      <c r="B34" s="8" t="s">
        <v>378</v>
      </c>
      <c r="C34" s="8" t="s">
        <v>365</v>
      </c>
      <c r="D34" s="8" t="s">
        <v>379</v>
      </c>
      <c r="F34" s="8" t="s">
        <v>311</v>
      </c>
      <c r="G34" s="112" t="s">
        <v>319</v>
      </c>
      <c r="H34" s="112" t="s">
        <v>320</v>
      </c>
      <c r="I34" s="112" t="s">
        <v>321</v>
      </c>
      <c r="J34" s="112" t="s">
        <v>322</v>
      </c>
      <c r="K34" s="112" t="s">
        <v>323</v>
      </c>
      <c r="L34" s="112" t="s">
        <v>325</v>
      </c>
      <c r="M34" s="112" t="s">
        <v>329</v>
      </c>
      <c r="N34" s="112" t="s">
        <v>327</v>
      </c>
      <c r="O34" s="112" t="s">
        <v>328</v>
      </c>
      <c r="P34" s="112" t="s">
        <v>326</v>
      </c>
    </row>
    <row r="35">
      <c r="A35" s="112" t="s">
        <v>319</v>
      </c>
      <c r="B35" s="8">
        <v>0.54</v>
      </c>
      <c r="C35" s="8">
        <v>0.912846</v>
      </c>
      <c r="D35" s="9">
        <v>0.9599963140000001</v>
      </c>
      <c r="F35" s="8" t="s">
        <v>380</v>
      </c>
      <c r="G35" s="8">
        <v>0.54</v>
      </c>
      <c r="H35" s="8">
        <v>0.52</v>
      </c>
      <c r="I35" s="8">
        <v>0.45</v>
      </c>
      <c r="J35" s="8">
        <v>0.48</v>
      </c>
      <c r="K35" s="8">
        <v>0.49</v>
      </c>
      <c r="L35" s="8">
        <v>0.53</v>
      </c>
      <c r="M35" s="8">
        <v>0.45</v>
      </c>
      <c r="N35" s="8">
        <v>0.44</v>
      </c>
      <c r="O35" s="8">
        <v>0.59</v>
      </c>
      <c r="P35" s="8">
        <v>0.54</v>
      </c>
    </row>
    <row r="36">
      <c r="A36" s="112" t="s">
        <v>320</v>
      </c>
      <c r="B36" s="8">
        <v>0.52</v>
      </c>
      <c r="C36" s="8">
        <v>0.994172</v>
      </c>
      <c r="D36" s="9">
        <v>0.997243356</v>
      </c>
      <c r="F36" s="113" t="s">
        <v>365</v>
      </c>
      <c r="G36" s="113">
        <v>0.912846</v>
      </c>
      <c r="H36" s="113">
        <v>0.994172</v>
      </c>
      <c r="I36" s="113">
        <v>0.776442</v>
      </c>
      <c r="J36" s="113">
        <v>0.934862</v>
      </c>
      <c r="K36" s="113">
        <v>0.834551</v>
      </c>
      <c r="L36" s="113">
        <v>0.991961</v>
      </c>
      <c r="M36" s="113">
        <v>0.975385</v>
      </c>
      <c r="N36" s="113">
        <v>0.79191</v>
      </c>
      <c r="O36" s="113">
        <v>0.94023</v>
      </c>
      <c r="P36" s="113">
        <v>0.995176</v>
      </c>
    </row>
    <row r="37">
      <c r="A37" s="112" t="s">
        <v>321</v>
      </c>
      <c r="B37" s="8">
        <v>0.45</v>
      </c>
      <c r="C37" s="8">
        <v>0.776442</v>
      </c>
      <c r="D37" s="9">
        <v>0.878831564</v>
      </c>
      <c r="F37" s="113" t="s">
        <v>379</v>
      </c>
      <c r="G37" s="114">
        <v>0.9599963140000001</v>
      </c>
      <c r="H37" s="114">
        <v>0.997243356</v>
      </c>
      <c r="I37" s="114">
        <v>0.878831564</v>
      </c>
      <c r="J37" s="114">
        <v>0.9666493439999999</v>
      </c>
      <c r="K37" s="114">
        <v>0.916448255</v>
      </c>
      <c r="L37" s="114">
        <v>0.9962297090000001</v>
      </c>
      <c r="M37" s="114">
        <v>0.9865602099999999</v>
      </c>
      <c r="N37" s="114">
        <v>0.88430196</v>
      </c>
      <c r="O37" s="114">
        <v>0.97561384</v>
      </c>
      <c r="P37" s="114">
        <v>0.997785784</v>
      </c>
    </row>
    <row r="38">
      <c r="A38" s="112" t="s">
        <v>322</v>
      </c>
      <c r="B38" s="8">
        <v>0.48</v>
      </c>
      <c r="C38" s="8">
        <v>0.934862</v>
      </c>
      <c r="D38" s="9">
        <v>0.9666493439999999</v>
      </c>
    </row>
    <row r="39">
      <c r="A39" s="112" t="s">
        <v>323</v>
      </c>
      <c r="B39" s="8">
        <v>0.49</v>
      </c>
      <c r="C39" s="8">
        <v>0.834551</v>
      </c>
      <c r="D39" s="9">
        <v>0.916448255</v>
      </c>
    </row>
    <row r="40">
      <c r="A40" s="112" t="s">
        <v>325</v>
      </c>
      <c r="B40" s="8">
        <v>0.53</v>
      </c>
      <c r="C40" s="8">
        <v>0.991961</v>
      </c>
      <c r="D40" s="9">
        <v>0.9962297090000001</v>
      </c>
    </row>
    <row r="41">
      <c r="A41" s="112" t="s">
        <v>329</v>
      </c>
      <c r="B41" s="8">
        <v>0.45</v>
      </c>
      <c r="C41" s="8">
        <v>0.975385</v>
      </c>
      <c r="D41" s="9">
        <v>0.9865602099999999</v>
      </c>
    </row>
    <row r="42">
      <c r="A42" s="112" t="s">
        <v>327</v>
      </c>
      <c r="B42" s="8">
        <v>0.44</v>
      </c>
      <c r="C42" s="8">
        <v>0.79191</v>
      </c>
      <c r="D42" s="9">
        <v>0.88430196</v>
      </c>
    </row>
    <row r="43">
      <c r="A43" s="112" t="s">
        <v>328</v>
      </c>
      <c r="B43" s="8">
        <v>0.59</v>
      </c>
      <c r="C43" s="8">
        <v>0.94023</v>
      </c>
      <c r="D43" s="9">
        <v>0.97561384</v>
      </c>
    </row>
    <row r="44">
      <c r="A44" s="112" t="s">
        <v>326</v>
      </c>
      <c r="B44" s="8">
        <v>0.54</v>
      </c>
      <c r="C44" s="8">
        <v>0.995176</v>
      </c>
      <c r="D44" s="9">
        <v>0.997785784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8" max="8" width="15.38"/>
  </cols>
  <sheetData>
    <row r="2">
      <c r="A2" s="102" t="s">
        <v>381</v>
      </c>
      <c r="E2" s="102" t="s">
        <v>382</v>
      </c>
      <c r="J2" s="102" t="s">
        <v>383</v>
      </c>
      <c r="N2" s="102" t="s">
        <v>384</v>
      </c>
    </row>
    <row r="4">
      <c r="A4" s="8" t="s">
        <v>66</v>
      </c>
      <c r="B4" s="8" t="s">
        <v>67</v>
      </c>
      <c r="E4" s="8" t="s">
        <v>66</v>
      </c>
      <c r="F4" s="8" t="s">
        <v>67</v>
      </c>
      <c r="G4" s="8" t="s">
        <v>385</v>
      </c>
      <c r="J4" s="8" t="s">
        <v>66</v>
      </c>
      <c r="K4" s="8" t="s">
        <v>67</v>
      </c>
      <c r="L4" s="8" t="s">
        <v>385</v>
      </c>
      <c r="N4" s="8" t="s">
        <v>66</v>
      </c>
      <c r="O4" s="8" t="s">
        <v>67</v>
      </c>
      <c r="P4" s="8" t="s">
        <v>385</v>
      </c>
      <c r="Q4" s="8" t="s">
        <v>386</v>
      </c>
      <c r="R4" s="47" t="s">
        <v>262</v>
      </c>
    </row>
    <row r="5">
      <c r="A5" s="8">
        <v>1.0</v>
      </c>
      <c r="B5" s="8">
        <v>0.58</v>
      </c>
      <c r="E5" s="8">
        <v>1.0</v>
      </c>
      <c r="F5" s="8">
        <v>2.46</v>
      </c>
      <c r="G5" s="9">
        <f t="shared" ref="G5:G12" si="1">F5-B5</f>
        <v>1.88</v>
      </c>
      <c r="J5" s="8">
        <v>1.0</v>
      </c>
      <c r="K5" s="8">
        <v>2.4</v>
      </c>
      <c r="L5" s="9">
        <f>K5-B5</f>
        <v>1.82</v>
      </c>
      <c r="N5" s="8">
        <v>1.0</v>
      </c>
      <c r="O5" s="8">
        <v>1.57</v>
      </c>
      <c r="P5" s="32">
        <f t="shared" ref="P5:P13" si="2">O5-B5</f>
        <v>0.99</v>
      </c>
      <c r="Q5" s="9">
        <f t="shared" ref="Q5:Q13" si="3">R5/P5</f>
        <v>2.02020202</v>
      </c>
      <c r="R5" s="47">
        <v>2.0</v>
      </c>
    </row>
    <row r="6">
      <c r="A6" s="8">
        <v>3.0</v>
      </c>
      <c r="B6" s="8">
        <v>0.59</v>
      </c>
      <c r="E6" s="8">
        <v>3.0</v>
      </c>
      <c r="F6" s="8">
        <v>2.46</v>
      </c>
      <c r="G6" s="9">
        <f t="shared" si="1"/>
        <v>1.87</v>
      </c>
      <c r="J6" s="8">
        <v>3.0</v>
      </c>
      <c r="K6" s="8"/>
      <c r="N6" s="8">
        <v>3.0</v>
      </c>
      <c r="O6" s="8">
        <v>1.59</v>
      </c>
      <c r="P6" s="32">
        <f t="shared" si="2"/>
        <v>1</v>
      </c>
      <c r="Q6" s="9">
        <f t="shared" si="3"/>
        <v>2</v>
      </c>
      <c r="R6" s="47">
        <v>2.0</v>
      </c>
    </row>
    <row r="7">
      <c r="A7" s="9">
        <f t="shared" ref="A7:A13" si="4">2*A6</f>
        <v>6</v>
      </c>
      <c r="B7" s="8">
        <v>0.6</v>
      </c>
      <c r="C7" s="1" t="s">
        <v>387</v>
      </c>
      <c r="E7" s="9">
        <f t="shared" ref="E7:E13" si="5">2*E6</f>
        <v>6</v>
      </c>
      <c r="F7" s="8">
        <v>2.47</v>
      </c>
      <c r="G7" s="9">
        <f t="shared" si="1"/>
        <v>1.87</v>
      </c>
      <c r="J7" s="9">
        <f t="shared" ref="J7:J13" si="6">2*J6</f>
        <v>6</v>
      </c>
      <c r="K7" s="8"/>
      <c r="L7" s="1" t="s">
        <v>388</v>
      </c>
      <c r="N7" s="9">
        <f t="shared" ref="N7:N13" si="7">2*N6</f>
        <v>6</v>
      </c>
      <c r="O7" s="8">
        <v>1.6</v>
      </c>
      <c r="P7" s="32">
        <f t="shared" si="2"/>
        <v>1</v>
      </c>
      <c r="Q7" s="9">
        <f t="shared" si="3"/>
        <v>2.01</v>
      </c>
      <c r="R7" s="47">
        <v>2.01</v>
      </c>
    </row>
    <row r="8">
      <c r="A8" s="9">
        <f t="shared" si="4"/>
        <v>12</v>
      </c>
      <c r="B8" s="8">
        <v>0.61</v>
      </c>
      <c r="C8" s="1" t="s">
        <v>389</v>
      </c>
      <c r="E8" s="9">
        <f t="shared" si="5"/>
        <v>12</v>
      </c>
      <c r="F8" s="8">
        <v>2.5</v>
      </c>
      <c r="G8" s="9">
        <f t="shared" si="1"/>
        <v>1.89</v>
      </c>
      <c r="J8" s="9">
        <f t="shared" si="6"/>
        <v>12</v>
      </c>
      <c r="K8" s="8"/>
      <c r="L8" s="1" t="s">
        <v>390</v>
      </c>
      <c r="N8" s="9">
        <f t="shared" si="7"/>
        <v>12</v>
      </c>
      <c r="O8" s="8">
        <v>1.63</v>
      </c>
      <c r="P8" s="32">
        <f t="shared" si="2"/>
        <v>1.02</v>
      </c>
      <c r="Q8" s="9">
        <f t="shared" si="3"/>
        <v>2.039215686</v>
      </c>
      <c r="R8" s="47">
        <v>2.08</v>
      </c>
    </row>
    <row r="9">
      <c r="A9" s="9">
        <f t="shared" si="4"/>
        <v>24</v>
      </c>
      <c r="B9" s="8">
        <v>0.64</v>
      </c>
      <c r="E9" s="9">
        <f t="shared" si="5"/>
        <v>24</v>
      </c>
      <c r="F9" s="8">
        <v>2.57</v>
      </c>
      <c r="G9" s="9">
        <f t="shared" si="1"/>
        <v>1.93</v>
      </c>
      <c r="J9" s="9">
        <f t="shared" si="6"/>
        <v>24</v>
      </c>
      <c r="K9" s="8"/>
      <c r="L9" s="1" t="s">
        <v>391</v>
      </c>
      <c r="N9" s="9">
        <f t="shared" si="7"/>
        <v>24</v>
      </c>
      <c r="O9" s="8">
        <v>1.69</v>
      </c>
      <c r="P9" s="32">
        <f t="shared" si="2"/>
        <v>1.05</v>
      </c>
      <c r="Q9" s="9">
        <f t="shared" si="3"/>
        <v>2.723809524</v>
      </c>
      <c r="R9" s="47">
        <v>2.86</v>
      </c>
    </row>
    <row r="10">
      <c r="A10" s="9">
        <f t="shared" si="4"/>
        <v>48</v>
      </c>
      <c r="B10" s="8">
        <v>0.71</v>
      </c>
      <c r="E10" s="9">
        <f t="shared" si="5"/>
        <v>48</v>
      </c>
      <c r="F10" s="8">
        <v>2.77</v>
      </c>
      <c r="G10" s="9">
        <f t="shared" si="1"/>
        <v>2.06</v>
      </c>
      <c r="J10" s="9">
        <f t="shared" si="6"/>
        <v>48</v>
      </c>
      <c r="K10" s="8"/>
      <c r="L10" s="1" t="s">
        <v>392</v>
      </c>
      <c r="N10" s="9">
        <f t="shared" si="7"/>
        <v>48</v>
      </c>
      <c r="O10" s="8">
        <v>1.85</v>
      </c>
      <c r="P10" s="32">
        <f t="shared" si="2"/>
        <v>1.14</v>
      </c>
      <c r="Q10" s="9">
        <f t="shared" si="3"/>
        <v>3.605263158</v>
      </c>
      <c r="R10" s="47">
        <v>4.11</v>
      </c>
    </row>
    <row r="11">
      <c r="A11" s="9">
        <f t="shared" si="4"/>
        <v>96</v>
      </c>
      <c r="B11" s="8">
        <v>1.38</v>
      </c>
      <c r="E11" s="9">
        <f t="shared" si="5"/>
        <v>96</v>
      </c>
      <c r="F11" s="8">
        <v>5.44</v>
      </c>
      <c r="G11" s="9">
        <f t="shared" si="1"/>
        <v>4.06</v>
      </c>
      <c r="J11" s="9">
        <f t="shared" si="6"/>
        <v>96</v>
      </c>
      <c r="K11" s="8"/>
      <c r="N11" s="9">
        <f t="shared" si="7"/>
        <v>96</v>
      </c>
      <c r="O11" s="8">
        <v>3.59</v>
      </c>
      <c r="P11" s="32">
        <f t="shared" si="2"/>
        <v>2.21</v>
      </c>
      <c r="Q11" s="9">
        <f t="shared" si="3"/>
        <v>3.271493213</v>
      </c>
      <c r="R11" s="47">
        <v>7.23</v>
      </c>
    </row>
    <row r="12">
      <c r="A12" s="9">
        <f t="shared" si="4"/>
        <v>192</v>
      </c>
      <c r="B12" s="8">
        <v>2.75</v>
      </c>
      <c r="E12" s="9">
        <f t="shared" si="5"/>
        <v>192</v>
      </c>
      <c r="F12" s="8">
        <v>10.85</v>
      </c>
      <c r="G12" s="9">
        <f t="shared" si="1"/>
        <v>8.1</v>
      </c>
      <c r="J12" s="9">
        <f t="shared" si="6"/>
        <v>192</v>
      </c>
      <c r="K12" s="8"/>
      <c r="N12" s="9">
        <f t="shared" si="7"/>
        <v>192</v>
      </c>
      <c r="O12" s="8">
        <v>7.06</v>
      </c>
      <c r="P12" s="32">
        <f t="shared" si="2"/>
        <v>4.31</v>
      </c>
      <c r="Q12" s="9">
        <f t="shared" si="3"/>
        <v>3.139211137</v>
      </c>
      <c r="R12" s="47">
        <v>13.53</v>
      </c>
    </row>
    <row r="13">
      <c r="A13" s="9">
        <f t="shared" si="4"/>
        <v>384</v>
      </c>
      <c r="B13" s="8">
        <v>5.48</v>
      </c>
      <c r="E13" s="9">
        <f t="shared" si="5"/>
        <v>384</v>
      </c>
      <c r="F13" s="8"/>
      <c r="G13" s="9"/>
      <c r="J13" s="9">
        <f t="shared" si="6"/>
        <v>384</v>
      </c>
      <c r="K13" s="8"/>
      <c r="N13" s="9">
        <f t="shared" si="7"/>
        <v>384</v>
      </c>
      <c r="O13" s="8">
        <v>13.99</v>
      </c>
      <c r="P13" s="32">
        <f t="shared" si="2"/>
        <v>8.51</v>
      </c>
      <c r="Q13" s="9">
        <f t="shared" si="3"/>
        <v>3.070505288</v>
      </c>
      <c r="R13" s="47">
        <v>26.13</v>
      </c>
    </row>
    <row r="15">
      <c r="A15" s="102" t="s">
        <v>381</v>
      </c>
      <c r="E15" s="102" t="s">
        <v>393</v>
      </c>
    </row>
    <row r="16">
      <c r="A16" s="8" t="s">
        <v>66</v>
      </c>
      <c r="B16" s="8" t="s">
        <v>67</v>
      </c>
      <c r="E16" s="8" t="s">
        <v>66</v>
      </c>
      <c r="F16" s="8" t="s">
        <v>67</v>
      </c>
      <c r="G16" s="1" t="s">
        <v>385</v>
      </c>
    </row>
    <row r="17">
      <c r="A17" s="8">
        <v>1.0</v>
      </c>
      <c r="B17" s="8">
        <v>0.6</v>
      </c>
      <c r="E17" s="8">
        <v>1.0</v>
      </c>
      <c r="F17" s="8">
        <v>0.62</v>
      </c>
      <c r="G17" s="2">
        <f t="shared" ref="G17:G25" si="8">F17-B17</f>
        <v>0.02</v>
      </c>
    </row>
    <row r="18">
      <c r="A18" s="8">
        <v>3.0</v>
      </c>
      <c r="B18" s="8">
        <v>0.61</v>
      </c>
      <c r="E18" s="8">
        <v>3.0</v>
      </c>
      <c r="F18" s="8">
        <v>0.64</v>
      </c>
      <c r="G18" s="2">
        <f t="shared" si="8"/>
        <v>0.03</v>
      </c>
    </row>
    <row r="19">
      <c r="A19" s="9">
        <f t="shared" ref="A19:A25" si="9">2*A18</f>
        <v>6</v>
      </c>
      <c r="B19" s="8">
        <v>0.62</v>
      </c>
      <c r="C19" s="1" t="s">
        <v>394</v>
      </c>
      <c r="E19" s="9">
        <f t="shared" ref="E19:E25" si="10">2*E18</f>
        <v>6</v>
      </c>
      <c r="F19" s="8">
        <v>0.66</v>
      </c>
      <c r="G19" s="2">
        <f t="shared" si="8"/>
        <v>0.04</v>
      </c>
    </row>
    <row r="20">
      <c r="A20" s="9">
        <f t="shared" si="9"/>
        <v>12</v>
      </c>
      <c r="B20" s="8">
        <v>0.64</v>
      </c>
      <c r="C20" s="1" t="s">
        <v>395</v>
      </c>
      <c r="E20" s="9">
        <f t="shared" si="10"/>
        <v>12</v>
      </c>
      <c r="F20" s="8">
        <v>0.69</v>
      </c>
      <c r="G20" s="2">
        <f t="shared" si="8"/>
        <v>0.05</v>
      </c>
    </row>
    <row r="21">
      <c r="A21" s="9">
        <f t="shared" si="9"/>
        <v>24</v>
      </c>
      <c r="B21" s="8">
        <v>0.67</v>
      </c>
      <c r="E21" s="9">
        <f t="shared" si="10"/>
        <v>24</v>
      </c>
      <c r="F21" s="8">
        <v>0.73</v>
      </c>
      <c r="G21" s="2">
        <f t="shared" si="8"/>
        <v>0.06</v>
      </c>
    </row>
    <row r="22">
      <c r="A22" s="9">
        <f t="shared" si="9"/>
        <v>48</v>
      </c>
      <c r="B22" s="8">
        <v>0.77</v>
      </c>
      <c r="E22" s="9">
        <f t="shared" si="10"/>
        <v>48</v>
      </c>
      <c r="F22" s="8">
        <v>0.82</v>
      </c>
      <c r="G22" s="2">
        <f t="shared" si="8"/>
        <v>0.05</v>
      </c>
    </row>
    <row r="23">
      <c r="A23" s="9">
        <f t="shared" si="9"/>
        <v>96</v>
      </c>
      <c r="B23" s="8">
        <v>1.58</v>
      </c>
      <c r="E23" s="9">
        <f t="shared" si="10"/>
        <v>96</v>
      </c>
      <c r="F23" s="8">
        <v>1.59</v>
      </c>
      <c r="G23" s="2">
        <f t="shared" si="8"/>
        <v>0.01</v>
      </c>
    </row>
    <row r="24">
      <c r="A24" s="9">
        <f t="shared" si="9"/>
        <v>192</v>
      </c>
      <c r="B24" s="8">
        <v>2.86</v>
      </c>
      <c r="E24" s="9">
        <f t="shared" si="10"/>
        <v>192</v>
      </c>
      <c r="F24" s="8">
        <v>3.11</v>
      </c>
      <c r="G24" s="2">
        <f t="shared" si="8"/>
        <v>0.25</v>
      </c>
    </row>
    <row r="25">
      <c r="A25" s="9">
        <f t="shared" si="9"/>
        <v>384</v>
      </c>
      <c r="B25" s="8">
        <v>5.57</v>
      </c>
      <c r="E25" s="9">
        <f t="shared" si="10"/>
        <v>384</v>
      </c>
      <c r="F25" s="8">
        <v>6.17</v>
      </c>
      <c r="G25" s="2">
        <f t="shared" si="8"/>
        <v>0.6</v>
      </c>
    </row>
    <row r="27">
      <c r="E27" s="115" t="s">
        <v>396</v>
      </c>
      <c r="F27" s="116"/>
      <c r="G27" s="116"/>
      <c r="H27" s="115" t="s">
        <v>397</v>
      </c>
      <c r="I27" s="116"/>
      <c r="J27" s="116"/>
      <c r="K27" s="115" t="s">
        <v>398</v>
      </c>
      <c r="L27" s="117"/>
      <c r="M27" s="117"/>
    </row>
    <row r="28">
      <c r="E28" s="118" t="s">
        <v>66</v>
      </c>
      <c r="F28" s="118" t="s">
        <v>67</v>
      </c>
      <c r="G28" s="119" t="s">
        <v>385</v>
      </c>
      <c r="H28" s="118" t="s">
        <v>66</v>
      </c>
      <c r="I28" s="118" t="s">
        <v>67</v>
      </c>
      <c r="J28" s="119" t="s">
        <v>385</v>
      </c>
      <c r="K28" s="118" t="s">
        <v>66</v>
      </c>
      <c r="L28" s="118" t="s">
        <v>67</v>
      </c>
      <c r="M28" s="119" t="s">
        <v>385</v>
      </c>
    </row>
    <row r="29">
      <c r="E29" s="118">
        <v>1.0</v>
      </c>
      <c r="F29" s="118">
        <v>0.7</v>
      </c>
      <c r="G29" s="117">
        <f t="shared" ref="G29:G37" si="11">F29-B17</f>
        <v>0.1</v>
      </c>
      <c r="H29" s="118">
        <v>1.0</v>
      </c>
      <c r="I29" s="118">
        <v>0.75</v>
      </c>
      <c r="J29" s="117">
        <f t="shared" ref="J29:J37" si="12">I29-B17</f>
        <v>0.15</v>
      </c>
      <c r="K29" s="118">
        <v>1.0</v>
      </c>
      <c r="L29" s="118">
        <v>0.78</v>
      </c>
      <c r="M29" s="117">
        <f t="shared" ref="M29:M37" si="13">L29-B17</f>
        <v>0.18</v>
      </c>
      <c r="N29" s="1" t="s">
        <v>399</v>
      </c>
      <c r="P29" s="2">
        <f t="shared" ref="P29:P37" si="14">G29/B17</f>
        <v>0.1666666667</v>
      </c>
    </row>
    <row r="30">
      <c r="E30" s="118">
        <v>3.0</v>
      </c>
      <c r="F30" s="118">
        <v>0.71</v>
      </c>
      <c r="G30" s="117">
        <f t="shared" si="11"/>
        <v>0.1</v>
      </c>
      <c r="H30" s="118">
        <v>3.0</v>
      </c>
      <c r="I30" s="118">
        <v>0.74</v>
      </c>
      <c r="J30" s="117">
        <f t="shared" si="12"/>
        <v>0.13</v>
      </c>
      <c r="K30" s="118">
        <v>3.0</v>
      </c>
      <c r="L30" s="118">
        <v>0.77</v>
      </c>
      <c r="M30" s="117">
        <f t="shared" si="13"/>
        <v>0.16</v>
      </c>
      <c r="P30" s="2">
        <f t="shared" si="14"/>
        <v>0.1639344262</v>
      </c>
    </row>
    <row r="31">
      <c r="E31" s="120">
        <f t="shared" ref="E31:E37" si="15">2*E30</f>
        <v>6</v>
      </c>
      <c r="F31" s="118">
        <v>0.73</v>
      </c>
      <c r="G31" s="117">
        <f t="shared" si="11"/>
        <v>0.11</v>
      </c>
      <c r="H31" s="120">
        <f t="shared" ref="H31:H37" si="16">2*H30</f>
        <v>6</v>
      </c>
      <c r="I31" s="118">
        <v>0.74</v>
      </c>
      <c r="J31" s="117">
        <f t="shared" si="12"/>
        <v>0.12</v>
      </c>
      <c r="K31" s="120">
        <f t="shared" ref="K31:K37" si="17">2*K30</f>
        <v>6</v>
      </c>
      <c r="L31" s="118">
        <v>0.78</v>
      </c>
      <c r="M31" s="117">
        <f t="shared" si="13"/>
        <v>0.16</v>
      </c>
      <c r="P31" s="2">
        <f t="shared" si="14"/>
        <v>0.1774193548</v>
      </c>
    </row>
    <row r="32">
      <c r="E32" s="120">
        <f t="shared" si="15"/>
        <v>12</v>
      </c>
      <c r="F32" s="118">
        <v>0.76</v>
      </c>
      <c r="G32" s="117">
        <f t="shared" si="11"/>
        <v>0.12</v>
      </c>
      <c r="H32" s="120">
        <f t="shared" si="16"/>
        <v>12</v>
      </c>
      <c r="I32" s="118">
        <v>0.74</v>
      </c>
      <c r="J32" s="117">
        <f t="shared" si="12"/>
        <v>0.1</v>
      </c>
      <c r="K32" s="120">
        <f t="shared" si="17"/>
        <v>12</v>
      </c>
      <c r="L32" s="118">
        <v>0.79</v>
      </c>
      <c r="M32" s="117">
        <f t="shared" si="13"/>
        <v>0.15</v>
      </c>
      <c r="P32" s="2">
        <f t="shared" si="14"/>
        <v>0.1875</v>
      </c>
    </row>
    <row r="33">
      <c r="E33" s="120">
        <f t="shared" si="15"/>
        <v>24</v>
      </c>
      <c r="F33" s="118">
        <v>0.8</v>
      </c>
      <c r="G33" s="117">
        <f t="shared" si="11"/>
        <v>0.13</v>
      </c>
      <c r="H33" s="120">
        <f t="shared" si="16"/>
        <v>24</v>
      </c>
      <c r="I33" s="118">
        <v>0.76</v>
      </c>
      <c r="J33" s="117">
        <f t="shared" si="12"/>
        <v>0.09</v>
      </c>
      <c r="K33" s="120">
        <f t="shared" si="17"/>
        <v>24</v>
      </c>
      <c r="L33" s="118">
        <v>0.84</v>
      </c>
      <c r="M33" s="117">
        <f t="shared" si="13"/>
        <v>0.17</v>
      </c>
      <c r="P33" s="2">
        <f t="shared" si="14"/>
        <v>0.1940298507</v>
      </c>
    </row>
    <row r="34">
      <c r="E34" s="120">
        <f t="shared" si="15"/>
        <v>48</v>
      </c>
      <c r="F34" s="118">
        <v>0.88</v>
      </c>
      <c r="G34" s="117">
        <f t="shared" si="11"/>
        <v>0.11</v>
      </c>
      <c r="H34" s="120">
        <f t="shared" si="16"/>
        <v>48</v>
      </c>
      <c r="I34" s="118">
        <v>0.84</v>
      </c>
      <c r="J34" s="117">
        <f t="shared" si="12"/>
        <v>0.07</v>
      </c>
      <c r="K34" s="120">
        <f t="shared" si="17"/>
        <v>48</v>
      </c>
      <c r="L34" s="118">
        <v>0.91</v>
      </c>
      <c r="M34" s="117">
        <f t="shared" si="13"/>
        <v>0.14</v>
      </c>
      <c r="P34" s="2">
        <f t="shared" si="14"/>
        <v>0.1428571429</v>
      </c>
    </row>
    <row r="35">
      <c r="E35" s="120">
        <f t="shared" si="15"/>
        <v>96</v>
      </c>
      <c r="F35" s="118">
        <v>1.7</v>
      </c>
      <c r="G35" s="117">
        <f t="shared" si="11"/>
        <v>0.12</v>
      </c>
      <c r="H35" s="120">
        <f t="shared" si="16"/>
        <v>96</v>
      </c>
      <c r="I35" s="118">
        <v>1.63</v>
      </c>
      <c r="J35" s="117">
        <f t="shared" si="12"/>
        <v>0.05</v>
      </c>
      <c r="K35" s="120">
        <f t="shared" si="17"/>
        <v>96</v>
      </c>
      <c r="L35" s="118">
        <v>1.75</v>
      </c>
      <c r="M35" s="117">
        <f t="shared" si="13"/>
        <v>0.17</v>
      </c>
      <c r="P35" s="2">
        <f t="shared" si="14"/>
        <v>0.07594936709</v>
      </c>
    </row>
    <row r="36">
      <c r="E36" s="120">
        <f t="shared" si="15"/>
        <v>192</v>
      </c>
      <c r="F36" s="118">
        <v>3.36</v>
      </c>
      <c r="G36" s="117">
        <f t="shared" si="11"/>
        <v>0.5</v>
      </c>
      <c r="H36" s="120">
        <f t="shared" si="16"/>
        <v>192</v>
      </c>
      <c r="I36" s="118">
        <v>3.23</v>
      </c>
      <c r="J36" s="117">
        <f t="shared" si="12"/>
        <v>0.37</v>
      </c>
      <c r="K36" s="120">
        <f t="shared" si="17"/>
        <v>192</v>
      </c>
      <c r="L36" s="118">
        <v>3.43</v>
      </c>
      <c r="M36" s="117">
        <f t="shared" si="13"/>
        <v>0.57</v>
      </c>
      <c r="P36" s="2">
        <f t="shared" si="14"/>
        <v>0.1748251748</v>
      </c>
    </row>
    <row r="37">
      <c r="E37" s="120">
        <f t="shared" si="15"/>
        <v>384</v>
      </c>
      <c r="F37" s="118">
        <v>6.6</v>
      </c>
      <c r="G37" s="117">
        <f t="shared" si="11"/>
        <v>1.03</v>
      </c>
      <c r="H37" s="120">
        <f t="shared" si="16"/>
        <v>384</v>
      </c>
      <c r="I37" s="118">
        <v>6.41</v>
      </c>
      <c r="J37" s="117">
        <f t="shared" si="12"/>
        <v>0.84</v>
      </c>
      <c r="K37" s="120">
        <f t="shared" si="17"/>
        <v>384</v>
      </c>
      <c r="L37" s="118">
        <v>6.79</v>
      </c>
      <c r="M37" s="117">
        <f t="shared" si="13"/>
        <v>1.22</v>
      </c>
      <c r="P37" s="2">
        <f t="shared" si="14"/>
        <v>0.1849192101</v>
      </c>
    </row>
    <row r="38">
      <c r="A38" s="102" t="s">
        <v>381</v>
      </c>
    </row>
    <row r="39">
      <c r="A39" s="8" t="s">
        <v>66</v>
      </c>
      <c r="B39" s="8" t="s">
        <v>67</v>
      </c>
      <c r="E39" s="115" t="s">
        <v>400</v>
      </c>
      <c r="J39" s="115" t="s">
        <v>401</v>
      </c>
    </row>
    <row r="40">
      <c r="A40" s="8">
        <v>1.0</v>
      </c>
      <c r="B40" s="8">
        <v>0.6</v>
      </c>
      <c r="E40" s="118" t="s">
        <v>66</v>
      </c>
      <c r="F40" s="118" t="s">
        <v>67</v>
      </c>
      <c r="G40" s="1" t="s">
        <v>402</v>
      </c>
      <c r="H40" s="1" t="s">
        <v>403</v>
      </c>
      <c r="J40" s="118" t="s">
        <v>66</v>
      </c>
      <c r="K40" s="118" t="s">
        <v>67</v>
      </c>
      <c r="L40" s="1" t="s">
        <v>404</v>
      </c>
      <c r="M40" s="1" t="s">
        <v>403</v>
      </c>
    </row>
    <row r="41">
      <c r="A41" s="8">
        <v>3.0</v>
      </c>
      <c r="B41" s="8">
        <v>0.61</v>
      </c>
      <c r="E41" s="118">
        <v>1.0</v>
      </c>
      <c r="F41" s="118">
        <v>0.83</v>
      </c>
      <c r="G41" s="2">
        <f t="shared" ref="G41:G49" si="18">F41-B17</f>
        <v>0.23</v>
      </c>
      <c r="H41" s="2">
        <f t="shared" ref="H41:H49" si="19">E41*4*16/1024/1024/1024/(G41/1000000)</f>
        <v>0.2591506295</v>
      </c>
      <c r="J41" s="118">
        <v>1.0</v>
      </c>
      <c r="K41" s="118">
        <v>0.8</v>
      </c>
      <c r="L41" s="2">
        <f t="shared" ref="L41:L49" si="20">K41-B40</f>
        <v>0.2</v>
      </c>
      <c r="M41" s="2">
        <f t="shared" ref="M41:M49" si="21">J41*4*16/1024/1024/1024/(L41/1000000)</f>
        <v>0.2980232239</v>
      </c>
    </row>
    <row r="42">
      <c r="A42" s="9">
        <f t="shared" ref="A42:A48" si="22">2*A41</f>
        <v>6</v>
      </c>
      <c r="B42" s="8">
        <v>0.62</v>
      </c>
      <c r="E42" s="118">
        <v>3.0</v>
      </c>
      <c r="F42" s="118">
        <v>0.83</v>
      </c>
      <c r="G42" s="2">
        <f t="shared" si="18"/>
        <v>0.22</v>
      </c>
      <c r="H42" s="2">
        <f t="shared" si="19"/>
        <v>0.8127906106</v>
      </c>
      <c r="J42" s="118">
        <v>3.0</v>
      </c>
      <c r="K42" s="118">
        <v>0.79</v>
      </c>
      <c r="L42" s="2">
        <f t="shared" si="20"/>
        <v>0.18</v>
      </c>
      <c r="M42" s="2">
        <f t="shared" si="21"/>
        <v>0.9934107463</v>
      </c>
    </row>
    <row r="43">
      <c r="A43" s="9">
        <f t="shared" si="22"/>
        <v>12</v>
      </c>
      <c r="B43" s="8">
        <v>0.64</v>
      </c>
      <c r="E43" s="120">
        <f t="shared" ref="E43:E49" si="23">2*E42</f>
        <v>6</v>
      </c>
      <c r="F43" s="118">
        <v>0.83</v>
      </c>
      <c r="G43" s="2">
        <f t="shared" si="18"/>
        <v>0.21</v>
      </c>
      <c r="H43" s="2">
        <f t="shared" si="19"/>
        <v>1.702989851</v>
      </c>
      <c r="J43" s="120">
        <f t="shared" ref="J43:J49" si="24">2*J42</f>
        <v>6</v>
      </c>
      <c r="K43" s="118">
        <v>0.79</v>
      </c>
      <c r="L43" s="2">
        <f t="shared" si="20"/>
        <v>0.17</v>
      </c>
      <c r="M43" s="2">
        <f t="shared" si="21"/>
        <v>2.103693345</v>
      </c>
    </row>
    <row r="44">
      <c r="A44" s="9">
        <f t="shared" si="22"/>
        <v>24</v>
      </c>
      <c r="B44" s="8">
        <v>0.67</v>
      </c>
      <c r="E44" s="120">
        <f t="shared" si="23"/>
        <v>12</v>
      </c>
      <c r="F44" s="118">
        <v>0.83</v>
      </c>
      <c r="G44" s="2">
        <f t="shared" si="18"/>
        <v>0.19</v>
      </c>
      <c r="H44" s="2">
        <f t="shared" si="19"/>
        <v>3.764503881</v>
      </c>
      <c r="J44" s="120">
        <f t="shared" si="24"/>
        <v>12</v>
      </c>
      <c r="K44" s="118">
        <v>0.79</v>
      </c>
      <c r="L44" s="2">
        <f t="shared" si="20"/>
        <v>0.15</v>
      </c>
      <c r="M44" s="2">
        <f t="shared" si="21"/>
        <v>4.768371582</v>
      </c>
    </row>
    <row r="45">
      <c r="A45" s="9">
        <f t="shared" si="22"/>
        <v>48</v>
      </c>
      <c r="B45" s="8">
        <v>0.77</v>
      </c>
      <c r="E45" s="120">
        <f t="shared" si="23"/>
        <v>24</v>
      </c>
      <c r="F45" s="118">
        <v>0.85</v>
      </c>
      <c r="G45" s="2">
        <f t="shared" si="18"/>
        <v>0.18</v>
      </c>
      <c r="H45" s="2">
        <f t="shared" si="19"/>
        <v>7.94728597</v>
      </c>
      <c r="J45" s="120">
        <f t="shared" si="24"/>
        <v>24</v>
      </c>
      <c r="K45" s="118">
        <v>0.81</v>
      </c>
      <c r="L45" s="2">
        <f t="shared" si="20"/>
        <v>0.14</v>
      </c>
      <c r="M45" s="2">
        <f t="shared" si="21"/>
        <v>10.2179391</v>
      </c>
    </row>
    <row r="46">
      <c r="A46" s="9">
        <f t="shared" si="22"/>
        <v>96</v>
      </c>
      <c r="B46" s="8">
        <v>1.58</v>
      </c>
      <c r="E46" s="120">
        <f t="shared" si="23"/>
        <v>48</v>
      </c>
      <c r="F46" s="118">
        <v>0.92</v>
      </c>
      <c r="G46" s="2">
        <f t="shared" si="18"/>
        <v>0.15</v>
      </c>
      <c r="H46" s="2">
        <f t="shared" si="19"/>
        <v>19.07348633</v>
      </c>
      <c r="J46" s="120">
        <f t="shared" si="24"/>
        <v>48</v>
      </c>
      <c r="K46" s="118">
        <v>0.87</v>
      </c>
      <c r="L46" s="2">
        <f t="shared" si="20"/>
        <v>0.1</v>
      </c>
      <c r="M46" s="2">
        <f t="shared" si="21"/>
        <v>28.61022949</v>
      </c>
    </row>
    <row r="47">
      <c r="A47" s="9">
        <f t="shared" si="22"/>
        <v>192</v>
      </c>
      <c r="B47" s="8">
        <v>2.86</v>
      </c>
      <c r="E47" s="120">
        <f t="shared" si="23"/>
        <v>96</v>
      </c>
      <c r="F47" s="118">
        <v>1.77</v>
      </c>
      <c r="G47" s="2">
        <f t="shared" si="18"/>
        <v>0.19</v>
      </c>
      <c r="H47" s="2">
        <f t="shared" si="19"/>
        <v>30.11603104</v>
      </c>
      <c r="J47" s="120">
        <f t="shared" si="24"/>
        <v>96</v>
      </c>
      <c r="K47" s="118">
        <v>1.68</v>
      </c>
      <c r="L47" s="2">
        <f t="shared" si="20"/>
        <v>0.1</v>
      </c>
      <c r="M47" s="2">
        <f t="shared" si="21"/>
        <v>57.22045898</v>
      </c>
    </row>
    <row r="48">
      <c r="A48" s="9">
        <f t="shared" si="22"/>
        <v>384</v>
      </c>
      <c r="B48" s="8">
        <v>5.57</v>
      </c>
      <c r="E48" s="120">
        <f t="shared" si="23"/>
        <v>192</v>
      </c>
      <c r="F48" s="118">
        <v>3.49</v>
      </c>
      <c r="G48" s="2">
        <f t="shared" si="18"/>
        <v>0.63</v>
      </c>
      <c r="H48" s="2">
        <f t="shared" si="19"/>
        <v>18.16522507</v>
      </c>
      <c r="J48" s="120">
        <f t="shared" si="24"/>
        <v>192</v>
      </c>
      <c r="K48" s="118">
        <v>3.32</v>
      </c>
      <c r="L48" s="2">
        <f t="shared" si="20"/>
        <v>0.46</v>
      </c>
      <c r="M48" s="2">
        <f t="shared" si="21"/>
        <v>24.87846043</v>
      </c>
    </row>
    <row r="49">
      <c r="A49" s="1" t="s">
        <v>405</v>
      </c>
      <c r="E49" s="120">
        <f t="shared" si="23"/>
        <v>384</v>
      </c>
      <c r="F49" s="118">
        <v>6.9</v>
      </c>
      <c r="G49" s="2">
        <f t="shared" si="18"/>
        <v>1.33</v>
      </c>
      <c r="H49" s="2">
        <f t="shared" si="19"/>
        <v>17.2091606</v>
      </c>
      <c r="J49" s="120">
        <f t="shared" si="24"/>
        <v>384</v>
      </c>
      <c r="K49" s="118">
        <v>6.52</v>
      </c>
      <c r="L49" s="2">
        <f t="shared" si="20"/>
        <v>0.95</v>
      </c>
      <c r="M49" s="2">
        <f t="shared" si="21"/>
        <v>24.09282484</v>
      </c>
    </row>
    <row r="51">
      <c r="A51" s="1" t="s">
        <v>406</v>
      </c>
    </row>
    <row r="52">
      <c r="A52" s="121" t="s">
        <v>407</v>
      </c>
      <c r="B52" s="122">
        <v>2.4</v>
      </c>
    </row>
    <row r="53">
      <c r="A53" s="121" t="s">
        <v>169</v>
      </c>
      <c r="B53" s="121">
        <v>1.72</v>
      </c>
      <c r="C53" s="123" t="s">
        <v>408</v>
      </c>
      <c r="D53" s="124">
        <f t="shared" ref="D53:D55" si="25">B52-B53</f>
        <v>0.68</v>
      </c>
      <c r="E53" s="21"/>
    </row>
    <row r="54">
      <c r="A54" s="1" t="s">
        <v>409</v>
      </c>
      <c r="B54" s="1">
        <v>1.67</v>
      </c>
      <c r="C54" s="1" t="s">
        <v>410</v>
      </c>
      <c r="D54" s="2">
        <f t="shared" si="25"/>
        <v>0.05</v>
      </c>
    </row>
    <row r="55">
      <c r="A55" s="1" t="s">
        <v>411</v>
      </c>
      <c r="B55" s="1">
        <v>1.66</v>
      </c>
      <c r="C55" s="1" t="s">
        <v>412</v>
      </c>
      <c r="D55" s="2">
        <f t="shared" si="25"/>
        <v>0.01</v>
      </c>
    </row>
    <row r="56">
      <c r="A56" s="125" t="s">
        <v>413</v>
      </c>
      <c r="B56" s="126"/>
      <c r="C56" s="127"/>
      <c r="D56" s="128">
        <f>D57-sum(D54:D55)</f>
        <v>0.08</v>
      </c>
    </row>
    <row r="57">
      <c r="A57" s="121" t="s">
        <v>414</v>
      </c>
      <c r="B57" s="121">
        <v>1.58</v>
      </c>
      <c r="C57" s="123" t="s">
        <v>415</v>
      </c>
      <c r="D57" s="124">
        <f>B53-B57</f>
        <v>0.14</v>
      </c>
    </row>
    <row r="58">
      <c r="A58" s="1" t="s">
        <v>416</v>
      </c>
      <c r="B58" s="1">
        <v>1.56</v>
      </c>
      <c r="C58" s="1" t="s">
        <v>417</v>
      </c>
      <c r="D58" s="2">
        <f t="shared" ref="D58:D61" si="26">B57-B58</f>
        <v>0.02</v>
      </c>
    </row>
    <row r="59">
      <c r="A59" s="1" t="s">
        <v>418</v>
      </c>
      <c r="B59" s="1">
        <v>1.33</v>
      </c>
      <c r="C59" s="1" t="s">
        <v>419</v>
      </c>
      <c r="D59" s="2">
        <f t="shared" si="26"/>
        <v>0.23</v>
      </c>
    </row>
    <row r="60">
      <c r="A60" s="1" t="s">
        <v>420</v>
      </c>
      <c r="B60" s="1">
        <v>0.65</v>
      </c>
      <c r="C60" s="1" t="s">
        <v>421</v>
      </c>
      <c r="D60" s="2">
        <f t="shared" si="26"/>
        <v>0.68</v>
      </c>
    </row>
    <row r="61">
      <c r="A61" s="1" t="s">
        <v>149</v>
      </c>
      <c r="B61" s="1">
        <v>0.59</v>
      </c>
      <c r="C61" s="1" t="s">
        <v>422</v>
      </c>
      <c r="D61" s="2">
        <f t="shared" si="26"/>
        <v>0.06</v>
      </c>
    </row>
    <row r="62">
      <c r="A62" s="121" t="s">
        <v>154</v>
      </c>
      <c r="B62" s="129"/>
      <c r="C62" s="121" t="s">
        <v>154</v>
      </c>
      <c r="D62" s="129">
        <f>B57-B61</f>
        <v>0.99</v>
      </c>
    </row>
    <row r="66">
      <c r="A66" s="102" t="s">
        <v>423</v>
      </c>
    </row>
    <row r="68">
      <c r="A68" s="130" t="s">
        <v>424</v>
      </c>
      <c r="B68" s="1" t="s">
        <v>169</v>
      </c>
      <c r="C68" s="1" t="s">
        <v>414</v>
      </c>
      <c r="D68" s="1" t="s">
        <v>173</v>
      </c>
    </row>
    <row r="69">
      <c r="A69" s="130">
        <v>1.57</v>
      </c>
      <c r="B69" s="1">
        <v>1.05</v>
      </c>
      <c r="C69" s="1">
        <v>0.82</v>
      </c>
      <c r="D69" s="1">
        <v>0.67</v>
      </c>
    </row>
    <row r="70">
      <c r="A70" s="130">
        <v>1.59</v>
      </c>
      <c r="B70" s="1">
        <v>1.05</v>
      </c>
      <c r="C70" s="1">
        <v>0.84</v>
      </c>
      <c r="D70" s="1">
        <v>0.68</v>
      </c>
    </row>
    <row r="71">
      <c r="A71" s="130">
        <v>1.6</v>
      </c>
      <c r="B71" s="1">
        <v>1.04</v>
      </c>
      <c r="C71" s="1">
        <v>0.84</v>
      </c>
      <c r="D71" s="1">
        <v>0.68</v>
      </c>
    </row>
    <row r="72">
      <c r="A72" s="130">
        <v>1.63</v>
      </c>
      <c r="B72" s="1">
        <v>1.03</v>
      </c>
      <c r="C72" s="1">
        <v>0.86</v>
      </c>
      <c r="D72" s="1">
        <v>0.67</v>
      </c>
    </row>
    <row r="73">
      <c r="A73" s="130">
        <v>1.69</v>
      </c>
      <c r="B73" s="1">
        <v>1.03</v>
      </c>
      <c r="C73" s="1">
        <v>0.88</v>
      </c>
      <c r="D73" s="1">
        <v>0.66</v>
      </c>
    </row>
    <row r="74">
      <c r="A74" s="130">
        <v>1.85</v>
      </c>
      <c r="B74" s="1">
        <v>1.09</v>
      </c>
      <c r="C74" s="1">
        <v>0.95</v>
      </c>
      <c r="D74" s="1">
        <v>0.72</v>
      </c>
    </row>
    <row r="75">
      <c r="A75" s="130">
        <v>3.59</v>
      </c>
      <c r="B75" s="1">
        <v>2.11</v>
      </c>
      <c r="C75" s="1">
        <v>1.84</v>
      </c>
      <c r="D75" s="1">
        <v>1.51</v>
      </c>
    </row>
    <row r="76">
      <c r="A76" s="130">
        <v>7.06</v>
      </c>
      <c r="B76" s="1">
        <v>4.15</v>
      </c>
      <c r="C76" s="1">
        <v>3.63</v>
      </c>
      <c r="D76" s="1">
        <v>2.9</v>
      </c>
    </row>
    <row r="77">
      <c r="A77" s="130">
        <v>13.99</v>
      </c>
      <c r="B77" s="1">
        <v>8.23</v>
      </c>
      <c r="C77" s="1">
        <v>7.15</v>
      </c>
      <c r="D77" s="1">
        <v>5.26</v>
      </c>
    </row>
    <row r="78">
      <c r="B78" s="8" t="s">
        <v>408</v>
      </c>
      <c r="C78" s="8" t="s">
        <v>425</v>
      </c>
      <c r="D78" s="8" t="s">
        <v>154</v>
      </c>
      <c r="E78" s="8" t="s">
        <v>426</v>
      </c>
      <c r="G78" s="47"/>
    </row>
    <row r="79">
      <c r="B79" s="9">
        <f t="shared" ref="B79:D79" si="27">A69-B69</f>
        <v>0.52</v>
      </c>
      <c r="C79" s="9">
        <f t="shared" si="27"/>
        <v>0.23</v>
      </c>
      <c r="D79" s="9">
        <f t="shared" si="27"/>
        <v>0.15</v>
      </c>
      <c r="E79" s="9">
        <f t="shared" ref="E79:E87" si="29">sum(B79:D79)</f>
        <v>0.9</v>
      </c>
      <c r="G79" s="18"/>
    </row>
    <row r="80">
      <c r="B80" s="9">
        <f t="shared" ref="B80:D80" si="28">A70-B70</f>
        <v>0.54</v>
      </c>
      <c r="C80" s="9">
        <f t="shared" si="28"/>
        <v>0.21</v>
      </c>
      <c r="D80" s="9">
        <f t="shared" si="28"/>
        <v>0.16</v>
      </c>
      <c r="E80" s="9">
        <f t="shared" si="29"/>
        <v>0.91</v>
      </c>
      <c r="G80" s="18"/>
    </row>
    <row r="81">
      <c r="B81" s="9">
        <f t="shared" ref="B81:D81" si="30">A71-B71</f>
        <v>0.56</v>
      </c>
      <c r="C81" s="9">
        <f t="shared" si="30"/>
        <v>0.2</v>
      </c>
      <c r="D81" s="9">
        <f t="shared" si="30"/>
        <v>0.16</v>
      </c>
      <c r="E81" s="9">
        <f t="shared" si="29"/>
        <v>0.92</v>
      </c>
      <c r="G81" s="18"/>
    </row>
    <row r="82">
      <c r="B82" s="9">
        <f t="shared" ref="B82:D82" si="31">A72-B72</f>
        <v>0.6</v>
      </c>
      <c r="C82" s="9">
        <f t="shared" si="31"/>
        <v>0.17</v>
      </c>
      <c r="D82" s="9">
        <f t="shared" si="31"/>
        <v>0.19</v>
      </c>
      <c r="E82" s="9">
        <f t="shared" si="29"/>
        <v>0.96</v>
      </c>
      <c r="G82" s="18"/>
    </row>
    <row r="83">
      <c r="B83" s="9">
        <f t="shared" ref="B83:D83" si="32">A73-B73</f>
        <v>0.66</v>
      </c>
      <c r="C83" s="9">
        <f t="shared" si="32"/>
        <v>0.15</v>
      </c>
      <c r="D83" s="9">
        <f t="shared" si="32"/>
        <v>0.22</v>
      </c>
      <c r="E83" s="9">
        <f t="shared" si="29"/>
        <v>1.03</v>
      </c>
      <c r="G83" s="18"/>
    </row>
    <row r="84">
      <c r="B84" s="9">
        <f t="shared" ref="B84:D84" si="33">A74-B74</f>
        <v>0.76</v>
      </c>
      <c r="C84" s="9">
        <f t="shared" si="33"/>
        <v>0.14</v>
      </c>
      <c r="D84" s="9">
        <f t="shared" si="33"/>
        <v>0.23</v>
      </c>
      <c r="E84" s="9">
        <f t="shared" si="29"/>
        <v>1.13</v>
      </c>
      <c r="G84" s="18"/>
    </row>
    <row r="85">
      <c r="B85" s="9">
        <f t="shared" ref="B85:D85" si="34">A75-B75</f>
        <v>1.48</v>
      </c>
      <c r="C85" s="9">
        <f t="shared" si="34"/>
        <v>0.27</v>
      </c>
      <c r="D85" s="9">
        <f t="shared" si="34"/>
        <v>0.33</v>
      </c>
      <c r="E85" s="9">
        <f t="shared" si="29"/>
        <v>2.08</v>
      </c>
      <c r="G85" s="18"/>
    </row>
    <row r="86">
      <c r="B86" s="9">
        <f t="shared" ref="B86:D86" si="35">A76-B76</f>
        <v>2.91</v>
      </c>
      <c r="C86" s="9">
        <f t="shared" si="35"/>
        <v>0.52</v>
      </c>
      <c r="D86" s="9">
        <f t="shared" si="35"/>
        <v>0.73</v>
      </c>
      <c r="E86" s="9">
        <f t="shared" si="29"/>
        <v>4.16</v>
      </c>
    </row>
    <row r="87">
      <c r="B87" s="9">
        <f t="shared" ref="B87:D87" si="36">A77-B77</f>
        <v>5.76</v>
      </c>
      <c r="C87" s="9">
        <f t="shared" si="36"/>
        <v>1.08</v>
      </c>
      <c r="D87" s="9">
        <f t="shared" si="36"/>
        <v>1.89</v>
      </c>
      <c r="E87" s="9">
        <f t="shared" si="29"/>
        <v>8.73</v>
      </c>
      <c r="G87" s="18"/>
    </row>
  </sheetData>
  <drawing r:id="rId1"/>
</worksheet>
</file>