
<file path=[Content_Types].xml><?xml version="1.0" encoding="utf-8"?>
<Types xmlns="http://schemas.openxmlformats.org/package/2006/content-types">
  <Default Extension="jpeg" ContentType="image/jpeg"/>
  <Default Extension="JPG" ContentType="image/.jp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48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2FD939C0E1724D7986B5F711CD99E4B0" descr="187_A6_1_green_medium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191760" y="2336800"/>
          <a:ext cx="1200785" cy="1294130"/>
        </a:xfrm>
        <a:prstGeom prst="rect">
          <a:avLst/>
        </a:prstGeom>
      </xdr:spPr>
    </xdr:pic>
  </etc:cellImage>
  <etc:cellImage>
    <xdr:pic>
      <xdr:nvPicPr>
        <xdr:cNvPr id="3" name="ID_FC1604A0822A4B0FAC25FCC0D826015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289165" y="2987040"/>
          <a:ext cx="11896725" cy="64865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" name="ID_72F6314E45AA40CBB1324E0E937AE362" descr="HPA043184: A-549"/>
        <xdr:cNvPicPr>
          <a:picLocks noChangeAspect="1"/>
        </xdr:cNvPicPr>
      </xdr:nvPicPr>
      <xdr:blipFill>
        <a:blip r:embed="rId3" r:link="rId4"/>
        <a:stretch>
          <a:fillRect/>
        </a:stretch>
      </xdr:blipFill>
      <xdr:spPr>
        <a:xfrm>
          <a:off x="4653915" y="4244340"/>
          <a:ext cx="4572000" cy="457200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7" name="ID_0E97AB1202D14B6A86C18873C8441048" descr="AF-Q8WW18-F1_model-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7301230" y="4258310"/>
          <a:ext cx="2858135" cy="2941320"/>
        </a:xfrm>
        <a:prstGeom prst="rect">
          <a:avLst/>
        </a:prstGeom>
      </xdr:spPr>
    </xdr:pic>
  </etc:cellImage>
  <etc:cellImage>
    <xdr:pic>
      <xdr:nvPicPr>
        <xdr:cNvPr id="8" name="ID_ADD44F88D5EC43C480B1E64B41E832C0" descr="HPA073368: GAMG"/>
        <xdr:cNvPicPr>
          <a:picLocks noChangeAspect="1"/>
        </xdr:cNvPicPr>
      </xdr:nvPicPr>
      <xdr:blipFill>
        <a:blip r:embed="rId6" r:link="rId4"/>
        <a:stretch>
          <a:fillRect/>
        </a:stretch>
      </xdr:blipFill>
      <xdr:spPr>
        <a:xfrm>
          <a:off x="4653915" y="5514340"/>
          <a:ext cx="4572000" cy="457200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9" name="ID_6D06FD8628494A8AA0E45FC1F963BE99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7289165" y="5514340"/>
          <a:ext cx="5629275" cy="6629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" name="ID_1132F27D9B7141528579B630FA72A1C5" descr="HPA057749: HEK293"/>
        <xdr:cNvPicPr>
          <a:picLocks noChangeAspect="1"/>
        </xdr:cNvPicPr>
      </xdr:nvPicPr>
      <xdr:blipFill>
        <a:blip r:embed="rId8" r:link="rId4"/>
        <a:stretch>
          <a:fillRect/>
        </a:stretch>
      </xdr:blipFill>
      <xdr:spPr>
        <a:xfrm>
          <a:off x="4653915" y="6822440"/>
          <a:ext cx="4572000" cy="457200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11" name="ID_C2A955CF25B44BA3AB715F5C9F3F3B15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7289165" y="6822440"/>
          <a:ext cx="6210300" cy="6629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" name="ID_2C8653AD6B6D4B52BE9E3B8A7EF96079" descr="HPA018522: AF22"/>
        <xdr:cNvPicPr>
          <a:picLocks noChangeAspect="1"/>
        </xdr:cNvPicPr>
      </xdr:nvPicPr>
      <xdr:blipFill>
        <a:blip r:embed="rId10" r:link="rId4"/>
        <a:stretch>
          <a:fillRect/>
        </a:stretch>
      </xdr:blipFill>
      <xdr:spPr>
        <a:xfrm>
          <a:off x="4653915" y="8155940"/>
          <a:ext cx="4572000" cy="457200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13" name="ID_DF624EA1C1FF46E880D2350E15A11089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7289165" y="8155940"/>
          <a:ext cx="12534900" cy="6629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5" name="ID_7244C33363334763B97AB5B6D0E88439" descr="54_G1_1_red_green_medium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4665980" y="9501505"/>
          <a:ext cx="4572635" cy="4841240"/>
        </a:xfrm>
        <a:prstGeom prst="rect">
          <a:avLst/>
        </a:prstGeom>
      </xdr:spPr>
    </xdr:pic>
  </etc:cellImage>
  <etc:cellImage>
    <xdr:pic>
      <xdr:nvPicPr>
        <xdr:cNvPr id="16" name="ID_5AF64B73E91D4EA7AE674F55DB2A237D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7289165" y="9489440"/>
          <a:ext cx="7934325" cy="6629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9" name="ID_C3C45BDDE1F44E8DAA55BF35D944AE63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7289165" y="11112500"/>
          <a:ext cx="13687425" cy="6629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0" name="ID_C6A96AA6DE86406391DD3D3AA946857C" descr="HPA048831: U2OS"/>
        <xdr:cNvPicPr>
          <a:picLocks noChangeAspect="1"/>
        </xdr:cNvPicPr>
      </xdr:nvPicPr>
      <xdr:blipFill>
        <a:blip r:embed="rId15" r:link="rId4"/>
        <a:stretch>
          <a:fillRect/>
        </a:stretch>
      </xdr:blipFill>
      <xdr:spPr>
        <a:xfrm>
          <a:off x="4653915" y="11112500"/>
          <a:ext cx="4572000" cy="457200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22" name="ID_E2C612C0459A4101B8633790433540FF" descr="HPA040180: A-431"/>
        <xdr:cNvPicPr>
          <a:picLocks noChangeAspect="1"/>
        </xdr:cNvPicPr>
      </xdr:nvPicPr>
      <xdr:blipFill>
        <a:blip r:embed="rId16" r:link="rId4"/>
        <a:stretch>
          <a:fillRect/>
        </a:stretch>
      </xdr:blipFill>
      <xdr:spPr>
        <a:xfrm>
          <a:off x="4653915" y="10899140"/>
          <a:ext cx="4572000" cy="457200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23" name="ID_CC6E986834394A70A4EEF4F110E8F2D7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7289165" y="10899140"/>
          <a:ext cx="10877550" cy="6629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4" name="ID_D225DBAED231481E9766AF3E031AEF5C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7289165" y="13845540"/>
          <a:ext cx="7677150" cy="65913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5" name="ID_55AD4C67BAA14A179269CCA46AB1091E" descr="HPA063943: HaCaT"/>
        <xdr:cNvPicPr>
          <a:picLocks noChangeAspect="1"/>
        </xdr:cNvPicPr>
      </xdr:nvPicPr>
      <xdr:blipFill>
        <a:blip r:embed="rId19" r:link="rId4"/>
        <a:stretch>
          <a:fillRect/>
        </a:stretch>
      </xdr:blipFill>
      <xdr:spPr>
        <a:xfrm>
          <a:off x="4653915" y="13845540"/>
          <a:ext cx="4572000" cy="457200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26" name="ID_01927578BE7B413FB04209785789941A" descr="HPA061684: SH-SY5Y"/>
        <xdr:cNvPicPr>
          <a:picLocks noChangeAspect="1"/>
        </xdr:cNvPicPr>
      </xdr:nvPicPr>
      <xdr:blipFill>
        <a:blip r:embed="rId20" r:link="rId4"/>
        <a:stretch>
          <a:fillRect/>
        </a:stretch>
      </xdr:blipFill>
      <xdr:spPr>
        <a:xfrm>
          <a:off x="4653915" y="15356840"/>
          <a:ext cx="4572000" cy="457200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28" name="ID_39FAB167020F4711A56903EFA44255AD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7289165" y="15356840"/>
          <a:ext cx="10487025" cy="6629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9" name="ID_9701B622665B4135B9AC127DE493ED81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7289165" y="17381220"/>
          <a:ext cx="9534525" cy="6629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0" name="ID_75F9B836A13541A58733257DD37A2181" descr="HPA038933: A-431"/>
        <xdr:cNvPicPr>
          <a:picLocks noChangeAspect="1"/>
        </xdr:cNvPicPr>
      </xdr:nvPicPr>
      <xdr:blipFill>
        <a:blip r:embed="rId23" r:link="rId4"/>
        <a:stretch>
          <a:fillRect/>
        </a:stretch>
      </xdr:blipFill>
      <xdr:spPr>
        <a:xfrm>
          <a:off x="4653915" y="17381220"/>
          <a:ext cx="4572000" cy="457200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31" name="ID_D8DFD16B168B4E0EBF92FD281768CDF9" descr="HPA074051: RT-4"/>
        <xdr:cNvPicPr>
          <a:picLocks noChangeAspect="1"/>
        </xdr:cNvPicPr>
      </xdr:nvPicPr>
      <xdr:blipFill>
        <a:blip r:embed="rId24" r:link="rId4"/>
        <a:stretch>
          <a:fillRect/>
        </a:stretch>
      </xdr:blipFill>
      <xdr:spPr>
        <a:xfrm>
          <a:off x="4653915" y="19070320"/>
          <a:ext cx="4572000" cy="457200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32" name="ID_9FEB3C4AF4D74A06A5966AF0A46ABB8E"/>
        <xdr:cNvPicPr>
          <a:picLocks noChangeAspect="1"/>
        </xdr:cNvPicPr>
      </xdr:nvPicPr>
      <xdr:blipFill>
        <a:blip r:embed="rId25"/>
        <a:stretch>
          <a:fillRect/>
        </a:stretch>
      </xdr:blipFill>
      <xdr:spPr>
        <a:xfrm>
          <a:off x="7289165" y="19070320"/>
          <a:ext cx="6267450" cy="60960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3" name="ID_981CD767825944C588D9B5FB20D4EAEB" descr="HPA048649: A-549"/>
        <xdr:cNvPicPr>
          <a:picLocks noChangeAspect="1"/>
        </xdr:cNvPicPr>
      </xdr:nvPicPr>
      <xdr:blipFill>
        <a:blip r:embed="rId26" r:link="rId4"/>
        <a:stretch>
          <a:fillRect/>
        </a:stretch>
      </xdr:blipFill>
      <xdr:spPr>
        <a:xfrm>
          <a:off x="4653915" y="20962620"/>
          <a:ext cx="4572000" cy="457200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34" name="ID_B69D5E8B38564FEBB30DD258B9D8D281"/>
        <xdr:cNvPicPr>
          <a:picLocks noChangeAspect="1"/>
        </xdr:cNvPicPr>
      </xdr:nvPicPr>
      <xdr:blipFill>
        <a:blip r:embed="rId27"/>
        <a:stretch>
          <a:fillRect/>
        </a:stretch>
      </xdr:blipFill>
      <xdr:spPr>
        <a:xfrm>
          <a:off x="7289165" y="20378420"/>
          <a:ext cx="12915900" cy="54768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5" name="ID_55B3AD5D9FBB4A9EB7E30A05B95B6680" descr="HPA028746: SiHa"/>
        <xdr:cNvPicPr>
          <a:picLocks noChangeAspect="1"/>
        </xdr:cNvPicPr>
      </xdr:nvPicPr>
      <xdr:blipFill>
        <a:blip r:embed="rId28" r:link="rId4"/>
        <a:stretch>
          <a:fillRect/>
        </a:stretch>
      </xdr:blipFill>
      <xdr:spPr>
        <a:xfrm>
          <a:off x="4653915" y="22004020"/>
          <a:ext cx="4572000" cy="457200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36" name="ID_211A5A342E7D43A6AC19DC7F5FFF11AF"/>
        <xdr:cNvPicPr>
          <a:picLocks noChangeAspect="1"/>
        </xdr:cNvPicPr>
      </xdr:nvPicPr>
      <xdr:blipFill>
        <a:blip r:embed="rId29"/>
        <a:stretch>
          <a:fillRect/>
        </a:stretch>
      </xdr:blipFill>
      <xdr:spPr>
        <a:xfrm>
          <a:off x="7289165" y="22004020"/>
          <a:ext cx="7867650" cy="6629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7" name="ID_2BFB62A7F8F04C24A4E7D0FCC142D721"/>
        <xdr:cNvPicPr>
          <a:picLocks noChangeAspect="1"/>
        </xdr:cNvPicPr>
      </xdr:nvPicPr>
      <xdr:blipFill>
        <a:blip r:embed="rId30"/>
        <a:stretch>
          <a:fillRect/>
        </a:stretch>
      </xdr:blipFill>
      <xdr:spPr>
        <a:xfrm>
          <a:off x="7289165" y="213360"/>
          <a:ext cx="8124825" cy="6629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9" name="ID_A91A3737D4624D57A35C230F313C9366" descr="HPA042485: HEK293"/>
        <xdr:cNvPicPr>
          <a:picLocks noChangeAspect="1"/>
        </xdr:cNvPicPr>
      </xdr:nvPicPr>
      <xdr:blipFill>
        <a:blip r:embed="rId31" r:link="rId4"/>
        <a:stretch>
          <a:fillRect/>
        </a:stretch>
      </xdr:blipFill>
      <xdr:spPr>
        <a:xfrm>
          <a:off x="4653915" y="213360"/>
          <a:ext cx="4572000" cy="457200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40" name="ID_773B930D5E2247FB926C361A80CA3CBE"/>
        <xdr:cNvPicPr>
          <a:picLocks noChangeAspect="1"/>
        </xdr:cNvPicPr>
      </xdr:nvPicPr>
      <xdr:blipFill>
        <a:blip r:embed="rId32"/>
        <a:stretch>
          <a:fillRect/>
        </a:stretch>
      </xdr:blipFill>
      <xdr:spPr>
        <a:xfrm>
          <a:off x="7289165" y="1559560"/>
          <a:ext cx="14582775" cy="64865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1" name="ID_8AC4D9B47EBA43E79464D9853645908A" descr="HPA030325: A-431"/>
        <xdr:cNvPicPr>
          <a:picLocks noChangeAspect="1"/>
        </xdr:cNvPicPr>
      </xdr:nvPicPr>
      <xdr:blipFill>
        <a:blip r:embed="rId33" r:link="rId4"/>
        <a:stretch>
          <a:fillRect/>
        </a:stretch>
      </xdr:blipFill>
      <xdr:spPr>
        <a:xfrm>
          <a:off x="4653915" y="1559560"/>
          <a:ext cx="4572000" cy="457200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42" name="ID_F5AAFA2FE67C40B3B62813B3A04A2B44"/>
        <xdr:cNvPicPr>
          <a:picLocks noChangeAspect="1"/>
        </xdr:cNvPicPr>
      </xdr:nvPicPr>
      <xdr:blipFill>
        <a:blip r:embed="rId34"/>
        <a:stretch>
          <a:fillRect/>
        </a:stretch>
      </xdr:blipFill>
      <xdr:spPr>
        <a:xfrm>
          <a:off x="7289165" y="2969260"/>
          <a:ext cx="9020175" cy="60960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4" name="ID_3C8D6420E51E4362BEEBDD831CA56442" descr="HPA055645: A-431"/>
        <xdr:cNvPicPr>
          <a:picLocks noChangeAspect="1"/>
        </xdr:cNvPicPr>
      </xdr:nvPicPr>
      <xdr:blipFill>
        <a:blip r:embed="rId35" r:link="rId4"/>
        <a:stretch>
          <a:fillRect/>
        </a:stretch>
      </xdr:blipFill>
      <xdr:spPr>
        <a:xfrm>
          <a:off x="4653915" y="2969260"/>
          <a:ext cx="4572000" cy="457200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45" name="ID_320A2C52773549A0BE8A0FF490774A8C" descr="HPA045492: HEL"/>
        <xdr:cNvPicPr>
          <a:picLocks noChangeAspect="1"/>
        </xdr:cNvPicPr>
      </xdr:nvPicPr>
      <xdr:blipFill>
        <a:blip r:embed="rId36" r:link="rId4"/>
        <a:stretch>
          <a:fillRect/>
        </a:stretch>
      </xdr:blipFill>
      <xdr:spPr>
        <a:xfrm>
          <a:off x="4653915" y="4417060"/>
          <a:ext cx="4572000" cy="457200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46" name="ID_946F79CDB4ED4060AF47ACF13A764A3C"/>
        <xdr:cNvPicPr>
          <a:picLocks noChangeAspect="1"/>
        </xdr:cNvPicPr>
      </xdr:nvPicPr>
      <xdr:blipFill>
        <a:blip r:embed="rId37"/>
        <a:stretch>
          <a:fillRect/>
        </a:stretch>
      </xdr:blipFill>
      <xdr:spPr>
        <a:xfrm>
          <a:off x="7289165" y="4417060"/>
          <a:ext cx="12220575" cy="6629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8" name="ID_4AEB6E30889A447AB8B8DC17DA4284F2"/>
        <xdr:cNvPicPr>
          <a:picLocks noChangeAspect="1"/>
        </xdr:cNvPicPr>
      </xdr:nvPicPr>
      <xdr:blipFill>
        <a:blip r:embed="rId38"/>
        <a:stretch>
          <a:fillRect/>
        </a:stretch>
      </xdr:blipFill>
      <xdr:spPr>
        <a:xfrm>
          <a:off x="7289165" y="5814060"/>
          <a:ext cx="6400800" cy="6629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9" name="ID_7A11C221026A4928821A8567DD450F30" descr="HPA062215: MCF-7"/>
        <xdr:cNvPicPr>
          <a:picLocks noChangeAspect="1"/>
        </xdr:cNvPicPr>
      </xdr:nvPicPr>
      <xdr:blipFill>
        <a:blip r:embed="rId39" r:link="rId4"/>
        <a:stretch>
          <a:fillRect/>
        </a:stretch>
      </xdr:blipFill>
      <xdr:spPr>
        <a:xfrm>
          <a:off x="4653915" y="5814060"/>
          <a:ext cx="4572000" cy="457200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50" name="ID_3EB1264477654629A68F23ED09D81E23"/>
        <xdr:cNvPicPr>
          <a:picLocks noChangeAspect="1"/>
        </xdr:cNvPicPr>
      </xdr:nvPicPr>
      <xdr:blipFill>
        <a:blip r:embed="rId40"/>
        <a:stretch>
          <a:fillRect/>
        </a:stretch>
      </xdr:blipFill>
      <xdr:spPr>
        <a:xfrm>
          <a:off x="7289165" y="7274560"/>
          <a:ext cx="11830050" cy="48196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1" name="ID_8AB89CEDE2004B2C9CF2E9C5AEDDE982"/>
        <xdr:cNvPicPr>
          <a:picLocks noChangeAspect="1"/>
        </xdr:cNvPicPr>
      </xdr:nvPicPr>
      <xdr:blipFill>
        <a:blip r:embed="rId41"/>
        <a:stretch>
          <a:fillRect/>
        </a:stretch>
      </xdr:blipFill>
      <xdr:spPr>
        <a:xfrm>
          <a:off x="7289165" y="8735060"/>
          <a:ext cx="7553325" cy="6629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2" name="ID_05D24127757244DB8AFB9548B9CBE5DE" descr="HPA031840: Rh30"/>
        <xdr:cNvPicPr>
          <a:picLocks noChangeAspect="1"/>
        </xdr:cNvPicPr>
      </xdr:nvPicPr>
      <xdr:blipFill>
        <a:blip r:embed="rId42" r:link="rId4"/>
        <a:stretch>
          <a:fillRect/>
        </a:stretch>
      </xdr:blipFill>
      <xdr:spPr>
        <a:xfrm>
          <a:off x="4653915" y="8735060"/>
          <a:ext cx="4572000" cy="457200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53" name="ID_7C9F8CE713874D3889F67AC4072556AB"/>
        <xdr:cNvPicPr>
          <a:picLocks noChangeAspect="1"/>
        </xdr:cNvPicPr>
      </xdr:nvPicPr>
      <xdr:blipFill>
        <a:blip r:embed="rId43"/>
        <a:stretch>
          <a:fillRect/>
        </a:stretch>
      </xdr:blipFill>
      <xdr:spPr>
        <a:xfrm>
          <a:off x="7289165" y="10284460"/>
          <a:ext cx="8058150" cy="6629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4" name="ID_0D6C846F34FB4EBCAAFE0973293DEA54" descr="HPA043581: HaCaT"/>
        <xdr:cNvPicPr>
          <a:picLocks noChangeAspect="1"/>
        </xdr:cNvPicPr>
      </xdr:nvPicPr>
      <xdr:blipFill>
        <a:blip r:embed="rId44" r:link="rId4"/>
        <a:stretch>
          <a:fillRect/>
        </a:stretch>
      </xdr:blipFill>
      <xdr:spPr>
        <a:xfrm>
          <a:off x="4653915" y="10284460"/>
          <a:ext cx="4572000" cy="457200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55" name="ID_11F902B4E4A243C08A08A19940CEE1ED"/>
        <xdr:cNvPicPr>
          <a:picLocks noChangeAspect="1"/>
        </xdr:cNvPicPr>
      </xdr:nvPicPr>
      <xdr:blipFill>
        <a:blip r:embed="rId45"/>
        <a:stretch>
          <a:fillRect/>
        </a:stretch>
      </xdr:blipFill>
      <xdr:spPr>
        <a:xfrm>
          <a:off x="7289165" y="11986260"/>
          <a:ext cx="11001375" cy="60960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6" name="ID_D52542D6604345A9B4B8BB46054CD71E" descr="HPA046423: A-431"/>
        <xdr:cNvPicPr>
          <a:picLocks noChangeAspect="1"/>
        </xdr:cNvPicPr>
      </xdr:nvPicPr>
      <xdr:blipFill>
        <a:blip r:embed="rId46" r:link="rId4"/>
        <a:stretch>
          <a:fillRect/>
        </a:stretch>
      </xdr:blipFill>
      <xdr:spPr>
        <a:xfrm>
          <a:off x="4653915" y="11986260"/>
          <a:ext cx="4572000" cy="457200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57" name="ID_022FB6331E504B209ACB2FB2592330CD"/>
        <xdr:cNvPicPr>
          <a:picLocks noChangeAspect="1"/>
        </xdr:cNvPicPr>
      </xdr:nvPicPr>
      <xdr:blipFill>
        <a:blip r:embed="rId47"/>
        <a:stretch>
          <a:fillRect/>
        </a:stretch>
      </xdr:blipFill>
      <xdr:spPr>
        <a:xfrm>
          <a:off x="15532735" y="11871960"/>
          <a:ext cx="11772900" cy="59721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8" name="ID_BB932AEEE4724915B137DA5CC19F7248"/>
        <xdr:cNvPicPr>
          <a:picLocks noChangeAspect="1"/>
        </xdr:cNvPicPr>
      </xdr:nvPicPr>
      <xdr:blipFill>
        <a:blip r:embed="rId48"/>
        <a:stretch>
          <a:fillRect/>
        </a:stretch>
      </xdr:blipFill>
      <xdr:spPr>
        <a:xfrm>
          <a:off x="7289165" y="13510260"/>
          <a:ext cx="8124825" cy="6629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9" name="ID_FD3F80B3B21F43DD8FD9547361138C87" descr="HPA051823: MCF-7"/>
        <xdr:cNvPicPr>
          <a:picLocks noChangeAspect="1"/>
        </xdr:cNvPicPr>
      </xdr:nvPicPr>
      <xdr:blipFill>
        <a:blip r:embed="rId49" r:link="rId4"/>
        <a:stretch>
          <a:fillRect/>
        </a:stretch>
      </xdr:blipFill>
      <xdr:spPr>
        <a:xfrm>
          <a:off x="4653915" y="13510260"/>
          <a:ext cx="4572000" cy="457200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61" name="ID_F37A3D2834B6462EAE61EFEDCAF49ED4" descr="HPA075817: SH-SY5Y"/>
        <xdr:cNvPicPr>
          <a:picLocks noChangeAspect="1"/>
        </xdr:cNvPicPr>
      </xdr:nvPicPr>
      <xdr:blipFill>
        <a:blip r:embed="rId50" r:link="rId4"/>
        <a:stretch>
          <a:fillRect/>
        </a:stretch>
      </xdr:blipFill>
      <xdr:spPr>
        <a:xfrm>
          <a:off x="4653915" y="15148560"/>
          <a:ext cx="4572000" cy="457200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62" name="ID_3C45640EF7D349D9923D4E4764234077"/>
        <xdr:cNvPicPr>
          <a:picLocks noChangeAspect="1"/>
        </xdr:cNvPicPr>
      </xdr:nvPicPr>
      <xdr:blipFill>
        <a:blip r:embed="rId51"/>
        <a:stretch>
          <a:fillRect/>
        </a:stretch>
      </xdr:blipFill>
      <xdr:spPr>
        <a:xfrm>
          <a:off x="7289165" y="15148560"/>
          <a:ext cx="6267450" cy="6629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3" name="ID_94FE97F2F962474A929BAF8C830F4759"/>
        <xdr:cNvPicPr>
          <a:picLocks noChangeAspect="1"/>
        </xdr:cNvPicPr>
      </xdr:nvPicPr>
      <xdr:blipFill>
        <a:blip r:embed="rId52"/>
        <a:stretch>
          <a:fillRect/>
        </a:stretch>
      </xdr:blipFill>
      <xdr:spPr>
        <a:xfrm>
          <a:off x="7289165" y="16748760"/>
          <a:ext cx="14325600" cy="5715000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<sst xmlns="http://schemas.openxmlformats.org/spreadsheetml/2006/main" count="114" uniqueCount="105">
  <si>
    <t>Candidates</t>
  </si>
  <si>
    <t>Atlas</t>
  </si>
  <si>
    <t>Size/aa</t>
  </si>
  <si>
    <t>Subcellular</t>
  </si>
  <si>
    <t>IF</t>
  </si>
  <si>
    <t>Structure</t>
  </si>
  <si>
    <t>Note</t>
  </si>
  <si>
    <t>AKAP8L</t>
  </si>
  <si>
    <t>NAKAP95；HAP95</t>
  </si>
  <si>
    <t>nuclear speckles</t>
  </si>
  <si>
    <t>rRNA相关？400-500有zinc finger。nuclear mRNA export,</t>
  </si>
  <si>
    <t>PM20D2</t>
  </si>
  <si>
    <t>ACY1L2</t>
  </si>
  <si>
    <t>Nucleoplasm (enhanced)</t>
  </si>
  <si>
    <t>二肽酶。</t>
  </si>
  <si>
    <t>底物是什么，怎么结合？希望切染色质蛋白结构。</t>
  </si>
  <si>
    <t>TBRG1</t>
  </si>
  <si>
    <t>NIAM；TB-5</t>
  </si>
  <si>
    <t>FY rich domain。与INO80互作？</t>
  </si>
  <si>
    <t>EEF1AKMT3</t>
  </si>
  <si>
    <t>METTL21B；FAM119B</t>
  </si>
  <si>
    <t>Centrosome (supported)；Nucleoplasm (uncertain), Mitotic chromosome (uncertain)</t>
  </si>
  <si>
    <r>
      <t> </t>
    </r>
    <r>
      <rPr>
        <b/>
        <sz val="12"/>
        <color rgb="FF212529"/>
        <rFont val="宋体"/>
        <charset val="134"/>
        <scheme val="minor"/>
      </rPr>
      <t>methyltransferase</t>
    </r>
    <r>
      <rPr>
        <sz val="12"/>
        <color rgb="FF212529"/>
        <rFont val="宋体"/>
        <charset val="134"/>
        <scheme val="minor"/>
      </rPr>
      <t> </t>
    </r>
    <r>
      <rPr>
        <sz val="12"/>
        <color rgb="FF212529"/>
        <rFont val="宋体"/>
        <charset val="134"/>
        <scheme val="minor"/>
      </rPr>
      <t>and</t>
    </r>
    <r>
      <rPr>
        <sz val="12"/>
        <color rgb="FF212529"/>
        <rFont val="宋体"/>
        <charset val="134"/>
        <scheme val="minor"/>
      </rPr>
      <t> </t>
    </r>
    <r>
      <rPr>
        <b/>
        <sz val="12"/>
        <color rgb="FF212529"/>
        <rFont val="宋体"/>
        <charset val="134"/>
        <scheme val="minor"/>
      </rPr>
      <t>non-histone lysine methyltransferase</t>
    </r>
  </si>
  <si>
    <t>EEF1AKMT4</t>
  </si>
  <si>
    <t>Nucleoplasm (uncertain), Cytosol (uncertain)</t>
  </si>
  <si>
    <t>DGCR6L</t>
  </si>
  <si>
    <t>无</t>
  </si>
  <si>
    <t>PPI很好；PAK4、INIP、ZNF620、NAB2</t>
  </si>
  <si>
    <t>C2orf42</t>
  </si>
  <si>
    <t>N端一个zinc finger，与AGO2互作</t>
  </si>
  <si>
    <t>TEX52</t>
  </si>
  <si>
    <t>Nucleoplasm (approved);Cytosol (approved)</t>
  </si>
  <si>
    <t>带正电N端，大量芳香族残基。</t>
  </si>
  <si>
    <t>可能与testis相关。</t>
  </si>
  <si>
    <t>SPANXC/SPANXA2</t>
  </si>
  <si>
    <t>Nucleoplasm (approved);Vesicles (approved)</t>
  </si>
  <si>
    <t>SPANX家族。很小，只在精子里有。</t>
  </si>
  <si>
    <t>结合LaminA/C？</t>
  </si>
  <si>
    <t>RIPOR3</t>
  </si>
  <si>
    <t>C20orf175C20orf176FAM65C</t>
  </si>
  <si>
    <t>Nucleoplasm (approved)</t>
  </si>
  <si>
    <t>RHO GTPase</t>
  </si>
  <si>
    <t>RHOA/C interaction</t>
  </si>
  <si>
    <t>FAM228A</t>
  </si>
  <si>
    <t>与SPANXN3互作</t>
  </si>
  <si>
    <t>PRAC2</t>
  </si>
  <si>
    <t>PRAC2 Small Nuclear Protein</t>
  </si>
  <si>
    <t>与Tudor相关。</t>
  </si>
  <si>
    <t>FAM78A</t>
  </si>
  <si>
    <t>nucleoplasm uncertain;Lipid</t>
  </si>
  <si>
    <t>但是互作有HTT等膜蛋白</t>
  </si>
  <si>
    <t>C17orf50</t>
  </si>
  <si>
    <t>nucleoplasm supported</t>
  </si>
  <si>
    <t>与
SART3、KRTAP10-5/KRTAP10-1（角蛋白，可能是假的）、ZNF578互作</t>
  </si>
  <si>
    <t>C2orf78</t>
  </si>
  <si>
    <t>nucleoplasm</t>
  </si>
  <si>
    <t>未知domain</t>
  </si>
  <si>
    <t>与HNRNP互作？testis相关？</t>
  </si>
  <si>
    <t>C5orf24</t>
  </si>
  <si>
    <t>Feimin</t>
  </si>
  <si>
    <t>STK11互作？STRADA（与 STK11 和 CAB39 形成异源三聚体复合物。在该复合物中， STRADA 激活 STK11 ，促进两种蛋白的磷酸化，并将 STK11 排除在细胞核外。）、CAB39。互作对里有STRADA、STK、CAB39三聚体。PKNOX1/2（Homeobox Protein）</t>
  </si>
  <si>
    <t>通过Homeobox binding，招募STK11？</t>
  </si>
  <si>
    <t>LKB1/STK11的底物：PRKAA1/2、BRSK1/2、PTBP1、STK11、MARK1/2/3/4、MBP、MELK、NUAK1/2、CDKN1A、TP53、PRMT5、PAK1、PTEN、SIK1/2/3、SIRT1、SMAD4、SNRK、STRADA、CRTC1、YAP1.</t>
  </si>
  <si>
    <t>明显富集在 AMPK-related kinase 模块。TP53、CDKN1A/p21、PTEN、SMAD4 都是肿瘤抑制或细胞命运相关节点。PRMT5 是精氨酸甲基转移酶，PTBP1 是 RNA-binding/splicing 相关蛋白，SIRT1 是 NAD⁺ 依赖去乙酰化酶。</t>
  </si>
  <si>
    <t>比如真的调控PRMT5的话可以看精氨酸甲基化的CUT&amp;RUN的改变</t>
  </si>
  <si>
    <t>FAM181A</t>
  </si>
  <si>
    <t>C14orf152</t>
  </si>
  <si>
    <t>Nucleoplasm；Cytosol/Cytoplasm</t>
  </si>
  <si>
    <t>与TEAD4形成复合物。 一端结合TF，另一端？</t>
  </si>
  <si>
    <t>FAM227A/B</t>
  </si>
  <si>
    <t>570/508</t>
  </si>
  <si>
    <t>nucleoplasm uncertain/ nuclear speckles</t>
  </si>
  <si>
    <t>FAM214A</t>
  </si>
  <si>
    <t>ATOSA</t>
  </si>
  <si>
    <t>有zinc finger；Atos domain</t>
  </si>
  <si>
    <t>FAM214B</t>
  </si>
  <si>
    <t>ATOSB</t>
  </si>
  <si>
    <t>Nucleoplasm (approved), Nucleoli fibrillar center (approved)</t>
  </si>
  <si>
    <t>Atos-like domain</t>
  </si>
  <si>
    <t>与IKZF1、FHL5 、KIF20A</t>
  </si>
  <si>
    <t>C11orf71</t>
  </si>
  <si>
    <t>KIAA1614</t>
  </si>
  <si>
    <t>Nuclear membrane (approved), Vesicles (approved)</t>
  </si>
  <si>
    <t>与SYNJ2BP同源。有一个未知domain。与MLL complex/PAPOLA/B互作，SYMPK</t>
  </si>
  <si>
    <t>与PolyA、H4me3、mRNA有关，在核纤层上。</t>
  </si>
  <si>
    <t>与RBBP互作、WDR82、SYMPK、</t>
  </si>
  <si>
    <t>Centrosome</t>
  </si>
  <si>
    <t>C11orf80</t>
  </si>
  <si>
    <t>TOP6BL</t>
  </si>
  <si>
    <t>Centrosome (approved)</t>
  </si>
  <si>
    <t>与SPO11形成复合物，Nature解结构。</t>
  </si>
  <si>
    <t>拓扑异构酶。没有证据在中心体？</t>
  </si>
  <si>
    <t>C1orf146</t>
  </si>
  <si>
    <t>SCRE/SPO16</t>
  </si>
  <si>
    <t>Centriolar satellite (approved)</t>
  </si>
  <si>
    <t>SPO16 homolog。与联会复合物有关？有MSH4/5互作，与SPO11互作。</t>
  </si>
  <si>
    <t>C11orf80、C1orf146、SPO11在一块？</t>
  </si>
  <si>
    <t>C20orf96</t>
  </si>
  <si>
    <t>SHLD（也是dsDNA break有关）。与ITSN1/2互作</t>
  </si>
  <si>
    <t>联会过程中的DNA双链断裂？</t>
  </si>
  <si>
    <t>FAM117B</t>
  </si>
  <si>
    <t>ALS2CR13</t>
  </si>
  <si>
    <t>Nucleoplasm (approved)；Centrosome (approved)</t>
  </si>
  <si>
    <t>中心体相关？</t>
  </si>
  <si>
    <t>与DYNLL1/2、TSC22D2/3互作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</si>
</sst>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sz val="12"/>
      <color rgb="FF212529"/>
      <name val="宋体"/>
      <charset val="134"/>
      <scheme val="minor"/>
    </font>
    <font>
      <sz val="12"/>
      <color rgb="FF000000"/>
      <name val="宋体"/>
      <charset val="134"/>
      <scheme val="minor"/>
    </font>
    <font>
      <b/>
      <sz val="12"/>
      <color rgb="FF212529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6" borderId="4" applyNumberFormat="0" applyAlignment="0" applyProtection="0">
      <alignment vertical="center"/>
    </xf>
    <xf numFmtId="0" fontId="18" fillId="7" borderId="5" applyNumberFormat="0" applyAlignment="0" applyProtection="0">
      <alignment vertical="center"/>
    </xf>
    <xf numFmtId="0" fontId="19" fillId="7" borderId="4" applyNumberFormat="0" applyAlignment="0" applyProtection="0">
      <alignment vertical="center"/>
    </xf>
    <xf numFmtId="0" fontId="20" fillId="8" borderId="6" applyNumberFormat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0" fillId="0" borderId="0" xfId="0" applyNumberForma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3" borderId="0" xfId="0" applyFill="1">
      <alignment vertical="center"/>
    </xf>
    <xf numFmtId="0" fontId="4" fillId="0" borderId="0" xfId="0" applyFont="1">
      <alignment vertical="center"/>
    </xf>
    <xf numFmtId="0" fontId="0" fillId="0" borderId="0" xfId="0" applyFill="1">
      <alignment vertical="center"/>
    </xf>
    <xf numFmtId="0" fontId="0" fillId="0" borderId="0" xfId="0" applyAlignment="1">
      <alignment vertical="center" wrapText="1"/>
    </xf>
    <xf numFmtId="0" fontId="1" fillId="4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3" fontId="6" fillId="0" borderId="0" xfId="0" applyNumberFormat="1" applyFont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8" fillId="0" borderId="0" xfId="0" applyFont="1">
      <alignment vertical="center"/>
    </xf>
    <xf numFmtId="0" fontId="5" fillId="0" borderId="0" xfId="0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9" Type="http://schemas.openxmlformats.org/officeDocument/2006/relationships/image" Target="media/image10.png"/><Relationship Id="rId8" Type="http://schemas.openxmlformats.org/officeDocument/2006/relationships/image" Target="media/image9.jpeg"/><Relationship Id="rId7" Type="http://schemas.openxmlformats.org/officeDocument/2006/relationships/image" Target="media/image8.png"/><Relationship Id="rId6" Type="http://schemas.openxmlformats.org/officeDocument/2006/relationships/image" Target="media/image7.jpeg"/><Relationship Id="rId52" Type="http://schemas.openxmlformats.org/officeDocument/2006/relationships/image" Target="media/image53.png"/><Relationship Id="rId51" Type="http://schemas.openxmlformats.org/officeDocument/2006/relationships/image" Target="media/image52.png"/><Relationship Id="rId50" Type="http://schemas.openxmlformats.org/officeDocument/2006/relationships/image" Target="media/image51.jpeg"/><Relationship Id="rId5" Type="http://schemas.openxmlformats.org/officeDocument/2006/relationships/image" Target="media/image6.png"/><Relationship Id="rId49" Type="http://schemas.openxmlformats.org/officeDocument/2006/relationships/image" Target="media/image50.jpeg"/><Relationship Id="rId48" Type="http://schemas.openxmlformats.org/officeDocument/2006/relationships/image" Target="media/image49.png"/><Relationship Id="rId47" Type="http://schemas.openxmlformats.org/officeDocument/2006/relationships/image" Target="media/image48.png"/><Relationship Id="rId46" Type="http://schemas.openxmlformats.org/officeDocument/2006/relationships/image" Target="media/image47.jpeg"/><Relationship Id="rId45" Type="http://schemas.openxmlformats.org/officeDocument/2006/relationships/image" Target="media/image46.png"/><Relationship Id="rId44" Type="http://schemas.openxmlformats.org/officeDocument/2006/relationships/image" Target="media/image45.jpeg"/><Relationship Id="rId43" Type="http://schemas.openxmlformats.org/officeDocument/2006/relationships/image" Target="media/image44.png"/><Relationship Id="rId42" Type="http://schemas.openxmlformats.org/officeDocument/2006/relationships/image" Target="media/image43.jpeg"/><Relationship Id="rId41" Type="http://schemas.openxmlformats.org/officeDocument/2006/relationships/image" Target="media/image42.png"/><Relationship Id="rId40" Type="http://schemas.openxmlformats.org/officeDocument/2006/relationships/image" Target="media/image41.png"/><Relationship Id="rId4" Type="http://schemas.openxmlformats.org/officeDocument/2006/relationships/image" Target="NULL" TargetMode="External"/><Relationship Id="rId39" Type="http://schemas.openxmlformats.org/officeDocument/2006/relationships/image" Target="media/image40.jpeg"/><Relationship Id="rId38" Type="http://schemas.openxmlformats.org/officeDocument/2006/relationships/image" Target="media/image39.png"/><Relationship Id="rId37" Type="http://schemas.openxmlformats.org/officeDocument/2006/relationships/image" Target="media/image38.png"/><Relationship Id="rId36" Type="http://schemas.openxmlformats.org/officeDocument/2006/relationships/image" Target="media/image37.jpeg"/><Relationship Id="rId35" Type="http://schemas.openxmlformats.org/officeDocument/2006/relationships/image" Target="media/image36.jpeg"/><Relationship Id="rId34" Type="http://schemas.openxmlformats.org/officeDocument/2006/relationships/image" Target="media/image35.png"/><Relationship Id="rId33" Type="http://schemas.openxmlformats.org/officeDocument/2006/relationships/image" Target="media/image34.jpeg"/><Relationship Id="rId32" Type="http://schemas.openxmlformats.org/officeDocument/2006/relationships/image" Target="media/image33.png"/><Relationship Id="rId31" Type="http://schemas.openxmlformats.org/officeDocument/2006/relationships/image" Target="media/image32.jpeg"/><Relationship Id="rId30" Type="http://schemas.openxmlformats.org/officeDocument/2006/relationships/image" Target="media/image31.png"/><Relationship Id="rId3" Type="http://schemas.openxmlformats.org/officeDocument/2006/relationships/image" Target="media/image5.jpeg"/><Relationship Id="rId29" Type="http://schemas.openxmlformats.org/officeDocument/2006/relationships/image" Target="media/image30.png"/><Relationship Id="rId28" Type="http://schemas.openxmlformats.org/officeDocument/2006/relationships/image" Target="media/image29.jpeg"/><Relationship Id="rId27" Type="http://schemas.openxmlformats.org/officeDocument/2006/relationships/image" Target="media/image28.png"/><Relationship Id="rId26" Type="http://schemas.openxmlformats.org/officeDocument/2006/relationships/image" Target="media/image27.jpeg"/><Relationship Id="rId25" Type="http://schemas.openxmlformats.org/officeDocument/2006/relationships/image" Target="media/image26.png"/><Relationship Id="rId24" Type="http://schemas.openxmlformats.org/officeDocument/2006/relationships/image" Target="media/image25.jpeg"/><Relationship Id="rId23" Type="http://schemas.openxmlformats.org/officeDocument/2006/relationships/image" Target="media/image24.jpeg"/><Relationship Id="rId22" Type="http://schemas.openxmlformats.org/officeDocument/2006/relationships/image" Target="media/image23.png"/><Relationship Id="rId21" Type="http://schemas.openxmlformats.org/officeDocument/2006/relationships/image" Target="media/image22.png"/><Relationship Id="rId20" Type="http://schemas.openxmlformats.org/officeDocument/2006/relationships/image" Target="media/image21.jpeg"/><Relationship Id="rId2" Type="http://schemas.openxmlformats.org/officeDocument/2006/relationships/image" Target="media/image4.png"/><Relationship Id="rId19" Type="http://schemas.openxmlformats.org/officeDocument/2006/relationships/image" Target="media/image20.jpeg"/><Relationship Id="rId18" Type="http://schemas.openxmlformats.org/officeDocument/2006/relationships/image" Target="media/image19.png"/><Relationship Id="rId17" Type="http://schemas.openxmlformats.org/officeDocument/2006/relationships/image" Target="media/image18.png"/><Relationship Id="rId16" Type="http://schemas.openxmlformats.org/officeDocument/2006/relationships/image" Target="media/image17.jpeg"/><Relationship Id="rId15" Type="http://schemas.openxmlformats.org/officeDocument/2006/relationships/image" Target="media/image16.jpeg"/><Relationship Id="rId14" Type="http://schemas.openxmlformats.org/officeDocument/2006/relationships/image" Target="media/image15.png"/><Relationship Id="rId13" Type="http://schemas.openxmlformats.org/officeDocument/2006/relationships/image" Target="media/image14.png"/><Relationship Id="rId12" Type="http://schemas.openxmlformats.org/officeDocument/2006/relationships/image" Target="media/image13.jpeg"/><Relationship Id="rId11" Type="http://schemas.openxmlformats.org/officeDocument/2006/relationships/image" Target="media/image12.png"/><Relationship Id="rId10" Type="http://schemas.openxmlformats.org/officeDocument/2006/relationships/image" Target="media/image11.jpeg"/><Relationship Id="rId1" Type="http://schemas.openxmlformats.org/officeDocument/2006/relationships/image" Target="media/image3.jpeg"/></Relationships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NULL" TargetMode="Externa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0</xdr:colOff>
      <xdr:row>16</xdr:row>
      <xdr:rowOff>0</xdr:rowOff>
    </xdr:from>
    <xdr:to>
      <xdr:col>6</xdr:col>
      <xdr:colOff>406400</xdr:colOff>
      <xdr:row>16</xdr:row>
      <xdr:rowOff>406400</xdr:rowOff>
    </xdr:to>
    <xdr:pic>
      <xdr:nvPicPr>
        <xdr:cNvPr id="6" name="图片 5" descr="Protein structure AF-Q8WW18-F1 for C17orf50 gene"/>
        <xdr:cNvPicPr>
          <a:picLocks noChangeAspect="1"/>
        </xdr:cNvPicPr>
      </xdr:nvPicPr>
      <xdr:blipFill>
        <a:stretch>
          <a:fillRect/>
        </a:stretch>
      </xdr:blipFill>
      <xdr:spPr>
        <a:xfrm>
          <a:off x="7289165" y="19683730"/>
          <a:ext cx="406400" cy="4064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5</xdr:col>
      <xdr:colOff>406400</xdr:colOff>
      <xdr:row>20</xdr:row>
      <xdr:rowOff>406400</xdr:rowOff>
    </xdr:to>
    <xdr:pic>
      <xdr:nvPicPr>
        <xdr:cNvPr id="14" name="图片 13" descr="HPA003077: A-431"/>
        <xdr:cNvPicPr>
          <a:picLocks noChangeAspect="1"/>
        </xdr:cNvPicPr>
      </xdr:nvPicPr>
      <xdr:blipFill>
        <a:stretch>
          <a:fillRect/>
        </a:stretch>
      </xdr:blipFill>
      <xdr:spPr>
        <a:xfrm>
          <a:off x="4653915" y="24928830"/>
          <a:ext cx="406400" cy="4064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7</xdr:col>
      <xdr:colOff>3098800</xdr:colOff>
      <xdr:row>20</xdr:row>
      <xdr:rowOff>53340</xdr:rowOff>
    </xdr:from>
    <xdr:to>
      <xdr:col>8</xdr:col>
      <xdr:colOff>1141095</xdr:colOff>
      <xdr:row>21</xdr:row>
      <xdr:rowOff>20320</xdr:rowOff>
    </xdr:to>
    <xdr:pic>
      <xdr:nvPicPr>
        <xdr:cNvPr id="17" name="图片 16" descr="HPA061695: SH-SY5Y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13023215" y="24982170"/>
          <a:ext cx="1332865" cy="137668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8</xdr:col>
      <xdr:colOff>1501140</xdr:colOff>
      <xdr:row>19</xdr:row>
      <xdr:rowOff>1285240</xdr:rowOff>
    </xdr:from>
    <xdr:to>
      <xdr:col>9</xdr:col>
      <xdr:colOff>921385</xdr:colOff>
      <xdr:row>21</xdr:row>
      <xdr:rowOff>25400</xdr:rowOff>
    </xdr:to>
    <xdr:pic>
      <xdr:nvPicPr>
        <xdr:cNvPr id="18" name="图片 17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4716125" y="24880570"/>
          <a:ext cx="1737995" cy="148336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3"/>
  <sheetViews>
    <sheetView tabSelected="1" topLeftCell="A19" workbookViewId="0">
      <selection activeCell="B21" sqref="B21"/>
    </sheetView>
  </sheetViews>
  <sheetFormatPr defaultColWidth="9.23076923076923" defaultRowHeight="17.6"/>
  <cols>
    <col min="2" max="2" width="15.8557692307692" style="1" customWidth="1"/>
    <col min="3" max="4" width="9.23076923076923" style="2"/>
    <col min="5" max="5" width="26.9230769230769" style="3" customWidth="1"/>
    <col min="6" max="6" width="39.9038461538462" style="2" customWidth="1"/>
    <col min="7" max="7" width="39.9038461538462" customWidth="1"/>
    <col min="8" max="8" width="49.8269230769231" customWidth="1"/>
    <col min="9" max="9" width="35.0961538461538" customWidth="1"/>
    <col min="10" max="10" width="39.25" customWidth="1"/>
    <col min="11" max="11" width="39.7403846153846" customWidth="1"/>
  </cols>
  <sheetData>
    <row r="1" ht="23.2" spans="1:10"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</row>
    <row r="2" ht="106" customHeight="1" spans="1:10">
      <c r="A2" s="5">
        <v>1</v>
      </c>
      <c r="B2" s="6" t="s">
        <v>7</v>
      </c>
      <c r="C2" s="2" t="s">
        <v>8</v>
      </c>
      <c r="D2" s="2">
        <v>646</v>
      </c>
      <c r="E2" s="7" t="s">
        <v>9</v>
      </c>
      <c r="F2" s="2" t="str">
        <f>_xlfn.DISPIMG("ID_A91A3737D4624D57A35C230F313C9366",1)</f>
        <v>=DISPIMG("ID_A91A3737D4624D57A35C230F313C9366",1)</v>
      </c>
      <c r="G2" t="str">
        <f>_xlfn.DISPIMG("ID_2BFB62A7F8F04C24A4E7D0FCC142D721",1)</f>
        <v>=DISPIMG("ID_2BFB62A7F8F04C24A4E7D0FCC142D721",1)</v>
      </c>
      <c r="H2" t="s">
        <v>10</v>
      </c>
    </row>
    <row r="3" ht="111" customHeight="1" spans="1:10">
      <c r="A3" s="5">
        <v>2</v>
      </c>
      <c r="B3" s="6" t="s">
        <v>11</v>
      </c>
      <c r="C3" s="8" t="s">
        <v>12</v>
      </c>
      <c r="D3" s="2">
        <v>436</v>
      </c>
      <c r="E3" s="9" t="s">
        <v>13</v>
      </c>
      <c r="F3" s="2" t="str">
        <f>_xlfn.DISPIMG("ID_8AC4D9B47EBA43E79464D9853645908A",1)</f>
        <v>=DISPIMG("ID_8AC4D9B47EBA43E79464D9853645908A",1)</v>
      </c>
      <c r="G3" s="10" t="str">
        <f>_xlfn.DISPIMG("ID_773B930D5E2247FB926C361A80CA3CBE",1)</f>
        <v>=DISPIMG("ID_773B930D5E2247FB926C361A80CA3CBE",1)</v>
      </c>
      <c r="H3" s="10" t="s">
        <v>14</v>
      </c>
      <c r="I3" t="s">
        <v>15</v>
      </c>
    </row>
    <row r="4" ht="114" customHeight="1" spans="1:10">
      <c r="A4" s="5">
        <v>3</v>
      </c>
      <c r="B4" s="6" t="s">
        <v>16</v>
      </c>
      <c r="C4" s="8" t="s">
        <v>17</v>
      </c>
      <c r="D4" s="2">
        <v>411</v>
      </c>
      <c r="E4" s="9" t="s">
        <v>13</v>
      </c>
      <c r="F4" s="2" t="str">
        <f>_xlfn.DISPIMG("ID_3C8D6420E51E4362BEEBDD831CA56442",1)</f>
        <v>=DISPIMG("ID_3C8D6420E51E4362BEEBDD831CA56442",1)</v>
      </c>
      <c r="G4" t="str">
        <f>_xlfn.DISPIMG("ID_F5AAFA2FE67C40B3B62813B3A04A2B44",1)</f>
        <v>=DISPIMG("ID_F5AAFA2FE67C40B3B62813B3A04A2B44",1)</v>
      </c>
      <c r="H4" t="s">
        <v>18</v>
      </c>
    </row>
    <row r="5" ht="110" customHeight="1" spans="1:10">
      <c r="A5" s="5">
        <v>4</v>
      </c>
      <c r="B5" s="6" t="s">
        <v>19</v>
      </c>
      <c r="C5" s="8" t="s">
        <v>20</v>
      </c>
      <c r="D5" s="2">
        <v>226</v>
      </c>
      <c r="E5" s="9" t="s">
        <v>21</v>
      </c>
      <c r="F5" s="2" t="str">
        <f>_xlfn.DISPIMG("ID_320A2C52773549A0BE8A0FF490774A8C",1)</f>
        <v>=DISPIMG("ID_320A2C52773549A0BE8A0FF490774A8C",1)</v>
      </c>
      <c r="G5" t="str">
        <f>_xlfn.DISPIMG("ID_946F79CDB4ED4060AF47ACF13A764A3C",1)</f>
        <v>=DISPIMG("ID_946F79CDB4ED4060AF47ACF13A764A3C",1)</v>
      </c>
      <c r="H5" s="11" t="s">
        <v>22</v>
      </c>
    </row>
    <row r="6" ht="115" customHeight="1" spans="1:10">
      <c r="A6" s="5"/>
      <c r="B6" s="6" t="s">
        <v>23</v>
      </c>
      <c r="D6" s="2">
        <v>255</v>
      </c>
      <c r="E6" s="9" t="s">
        <v>24</v>
      </c>
      <c r="F6" s="2" t="str">
        <f>_xlfn.DISPIMG("ID_7A11C221026A4928821A8567DD450F30",1)</f>
        <v>=DISPIMG("ID_7A11C221026A4928821A8567DD450F30",1)</v>
      </c>
      <c r="G6" t="str">
        <f>_xlfn.DISPIMG("ID_4AEB6E30889A447AB8B8DC17DA4284F2",1)</f>
        <v>=DISPIMG("ID_4AEB6E30889A447AB8B8DC17DA4284F2",1)</v>
      </c>
    </row>
    <row r="7" ht="115" customHeight="1" spans="1:10">
      <c r="A7" s="5">
        <v>5</v>
      </c>
      <c r="B7" s="6" t="s">
        <v>25</v>
      </c>
      <c r="D7" s="2">
        <v>220</v>
      </c>
      <c r="F7" s="2" t="s">
        <v>26</v>
      </c>
      <c r="G7" t="str">
        <f>_xlfn.DISPIMG("ID_3EB1264477654629A68F23ED09D81E23",1)</f>
        <v>=DISPIMG("ID_3EB1264477654629A68F23ED09D81E23",1)</v>
      </c>
      <c r="H7" t="s">
        <v>27</v>
      </c>
    </row>
    <row r="8" ht="122" customHeight="1" spans="1:10">
      <c r="A8" s="5">
        <v>6</v>
      </c>
      <c r="B8" s="6" t="s">
        <v>28</v>
      </c>
      <c r="D8" s="2">
        <v>574</v>
      </c>
      <c r="E8" s="9" t="s">
        <v>13</v>
      </c>
      <c r="F8" s="2" t="str">
        <f>_xlfn.DISPIMG("ID_05D24127757244DB8AFB9548B9CBE5DE",1)</f>
        <v>=DISPIMG("ID_05D24127757244DB8AFB9548B9CBE5DE",1)</v>
      </c>
      <c r="G8" t="str">
        <f>_xlfn.DISPIMG("ID_8AB89CEDE2004B2C9CF2E9C5AEDDE982",1)</f>
        <v>=DISPIMG("ID_8AB89CEDE2004B2C9CF2E9C5AEDDE982",1)</v>
      </c>
      <c r="H8" t="s">
        <v>29</v>
      </c>
    </row>
    <row r="9" ht="125" customHeight="1" spans="1:10">
      <c r="A9" s="5">
        <v>7</v>
      </c>
      <c r="B9" s="6" t="s">
        <v>30</v>
      </c>
      <c r="D9" s="2">
        <v>305</v>
      </c>
      <c r="E9" s="9" t="s">
        <v>31</v>
      </c>
      <c r="F9" s="2" t="str">
        <f>_xlfn.DISPIMG("ID_0D6C846F34FB4EBCAAFE0973293DEA54",1)</f>
        <v>=DISPIMG("ID_0D6C846F34FB4EBCAAFE0973293DEA54",1)</v>
      </c>
      <c r="G9" s="10" t="str">
        <f>_xlfn.DISPIMG("ID_7C9F8CE713874D3889F67AC4072556AB",1)</f>
        <v>=DISPIMG("ID_7C9F8CE713874D3889F67AC4072556AB",1)</v>
      </c>
      <c r="H9" s="10" t="s">
        <v>32</v>
      </c>
      <c r="I9" t="s">
        <v>33</v>
      </c>
    </row>
    <row r="10" ht="129" customHeight="1" spans="1:10">
      <c r="A10" s="5">
        <v>8</v>
      </c>
      <c r="B10" s="6" t="s">
        <v>34</v>
      </c>
      <c r="D10" s="2">
        <v>97</v>
      </c>
      <c r="E10" s="9" t="s">
        <v>35</v>
      </c>
      <c r="F10" s="2" t="str">
        <f>_xlfn.DISPIMG("ID_D52542D6604345A9B4B8BB46054CD71E",1)</f>
        <v>=DISPIMG("ID_D52542D6604345A9B4B8BB46054CD71E",1)</v>
      </c>
      <c r="G10" t="str">
        <f>_xlfn.DISPIMG("ID_11F902B4E4A243C08A08A19940CEE1ED",1)</f>
        <v>=DISPIMG("ID_11F902B4E4A243C08A08A19940CEE1ED",1)</v>
      </c>
      <c r="H10" t="s">
        <v>36</v>
      </c>
      <c r="I10" s="10" t="s">
        <v>37</v>
      </c>
      <c r="J10" t="str">
        <f>_xlfn.DISPIMG("ID_022FB6331E504B209ACB2FB2592330CD",1)</f>
        <v>=DISPIMG("ID_022FB6331E504B209ACB2FB2592330CD",1)</v>
      </c>
    </row>
    <row r="11" ht="129" customHeight="1" spans="1:10">
      <c r="A11" s="5">
        <v>9</v>
      </c>
      <c r="B11" s="6" t="s">
        <v>38</v>
      </c>
      <c r="C11" s="2" t="s">
        <v>39</v>
      </c>
      <c r="D11" s="2">
        <v>946</v>
      </c>
      <c r="E11" s="9" t="s">
        <v>40</v>
      </c>
      <c r="F11" s="2" t="str">
        <f>_xlfn.DISPIMG("ID_FD3F80B3B21F43DD8FD9547361138C87",1)</f>
        <v>=DISPIMG("ID_FD3F80B3B21F43DD8FD9547361138C87",1)</v>
      </c>
      <c r="G11" t="str">
        <f>_xlfn.DISPIMG("ID_BB932AEEE4724915B137DA5CC19F7248",1)</f>
        <v>=DISPIMG("ID_BB932AEEE4724915B137DA5CC19F7248",1)</v>
      </c>
      <c r="H11" t="s">
        <v>41</v>
      </c>
      <c r="I11" t="s">
        <v>42</v>
      </c>
    </row>
    <row r="12" ht="126" customHeight="1" spans="1:10">
      <c r="A12" s="5">
        <v>10</v>
      </c>
      <c r="B12" s="6" t="s">
        <v>43</v>
      </c>
      <c r="D12" s="2">
        <v>206</v>
      </c>
      <c r="E12" s="7" t="s">
        <v>40</v>
      </c>
      <c r="F12" s="2" t="str">
        <f>_xlfn.DISPIMG("ID_F37A3D2834B6462EAE61EFEDCAF49ED4",1)</f>
        <v>=DISPIMG("ID_F37A3D2834B6462EAE61EFEDCAF49ED4",1)</v>
      </c>
      <c r="G12" t="str">
        <f>_xlfn.DISPIMG("ID_3C45640EF7D349D9923D4E4764234077",1)</f>
        <v>=DISPIMG("ID_3C45640EF7D349D9923D4E4764234077",1)</v>
      </c>
      <c r="H12" t="s">
        <v>44</v>
      </c>
    </row>
    <row r="13" ht="83.5" spans="1:10">
      <c r="A13" s="5">
        <v>11</v>
      </c>
      <c r="B13" s="6" t="s">
        <v>45</v>
      </c>
      <c r="C13" s="2" t="s">
        <v>46</v>
      </c>
      <c r="D13" s="2">
        <v>90</v>
      </c>
      <c r="F13" s="2" t="s">
        <v>26</v>
      </c>
      <c r="G13" t="str">
        <f>_xlfn.DISPIMG("ID_94FE97F2F962474A929BAF8C830F4759",1)</f>
        <v>=DISPIMG("ID_94FE97F2F962474A929BAF8C830F4759",1)</v>
      </c>
      <c r="H13" t="s">
        <v>47</v>
      </c>
    </row>
    <row r="14" spans="1:10">
      <c r="J14" s="12"/>
    </row>
    <row r="16" ht="106" customHeight="1" spans="1:10">
      <c r="A16" s="5">
        <v>12</v>
      </c>
      <c r="B16" s="6" t="s">
        <v>48</v>
      </c>
      <c r="D16" s="2">
        <v>283</v>
      </c>
      <c r="E16" s="7" t="s">
        <v>49</v>
      </c>
      <c r="F16" s="2" t="str">
        <f>_xlfn.DISPIMG("ID_2FD939C0E1724D7986B5F711CD99E4B0",1)</f>
        <v>=DISPIMG("ID_2FD939C0E1724D7986B5F711CD99E4B0",1)</v>
      </c>
      <c r="G16" t="str">
        <f>_xlfn.DISPIMG("ID_FC1604A0822A4B0FAC25FCC0D8260152",1)</f>
        <v>=DISPIMG("ID_FC1604A0822A4B0FAC25FCC0D8260152",1)</v>
      </c>
      <c r="J16" t="s">
        <v>50</v>
      </c>
    </row>
    <row r="17" ht="100" customHeight="1" spans="1:12">
      <c r="A17" s="5">
        <v>13</v>
      </c>
      <c r="B17" s="6" t="s">
        <v>51</v>
      </c>
      <c r="D17" s="2">
        <v>174</v>
      </c>
      <c r="E17" s="7" t="s">
        <v>52</v>
      </c>
      <c r="F17" s="2" t="str">
        <f>_xlfn.DISPIMG("ID_72F6314E45AA40CBB1324E0E937AE362",1)</f>
        <v>=DISPIMG("ID_72F6314E45AA40CBB1324E0E937AE362",1)</v>
      </c>
      <c r="G17" t="str">
        <f>_xlfn.DISPIMG("ID_0E97AB1202D14B6A86C18873C8441048",1)</f>
        <v>=DISPIMG("ID_0E97AB1202D14B6A86C18873C8441048",1)</v>
      </c>
      <c r="H17" s="13" t="s">
        <v>53</v>
      </c>
    </row>
    <row r="18" ht="103" customHeight="1" spans="1:12">
      <c r="A18" s="5">
        <v>14</v>
      </c>
      <c r="B18" s="6" t="s">
        <v>54</v>
      </c>
      <c r="D18" s="2">
        <v>922</v>
      </c>
      <c r="E18" s="7" t="s">
        <v>55</v>
      </c>
      <c r="F18" s="2" t="str">
        <f>_xlfn.DISPIMG("ID_ADD44F88D5EC43C480B1E64B41E832C0",1)</f>
        <v>=DISPIMG("ID_ADD44F88D5EC43C480B1E64B41E832C0",1)</v>
      </c>
      <c r="G18" t="str">
        <f>_xlfn.DISPIMG("ID_6D06FD8628494A8AA0E45FC1F963BE99",1)</f>
        <v>=DISPIMG("ID_6D06FD8628494A8AA0E45FC1F963BE99",1)</v>
      </c>
      <c r="H18" t="s">
        <v>56</v>
      </c>
      <c r="I18" t="s">
        <v>57</v>
      </c>
    </row>
    <row r="19" ht="105" customHeight="1" spans="1:12">
      <c r="A19" s="5">
        <v>15</v>
      </c>
      <c r="B19" s="14" t="s">
        <v>58</v>
      </c>
      <c r="C19" s="8" t="s">
        <v>59</v>
      </c>
      <c r="D19" s="2">
        <v>188</v>
      </c>
      <c r="E19" s="7" t="s">
        <v>55</v>
      </c>
      <c r="F19" s="2" t="str">
        <f>_xlfn.DISPIMG("ID_1132F27D9B7141528579B630FA72A1C5",1)</f>
        <v>=DISPIMG("ID_1132F27D9B7141528579B630FA72A1C5",1)</v>
      </c>
      <c r="G19" t="str">
        <f>_xlfn.DISPIMG("ID_C2A955CF25B44BA3AB715F5C9F3F3B15",1)</f>
        <v>=DISPIMG("ID_C2A955CF25B44BA3AB715F5C9F3F3B15",1)</v>
      </c>
      <c r="H19" s="13" t="s">
        <v>60</v>
      </c>
      <c r="I19" t="s">
        <v>61</v>
      </c>
      <c r="J19" s="13" t="s">
        <v>62</v>
      </c>
      <c r="K19" s="13" t="s">
        <v>63</v>
      </c>
      <c r="L19" t="s">
        <v>64</v>
      </c>
    </row>
    <row r="20" ht="105" customHeight="1" spans="1:12">
      <c r="A20" s="5">
        <v>16</v>
      </c>
      <c r="B20" s="6" t="s">
        <v>65</v>
      </c>
      <c r="C20" s="8" t="s">
        <v>66</v>
      </c>
      <c r="D20" s="2">
        <v>354</v>
      </c>
      <c r="E20" s="9" t="s">
        <v>67</v>
      </c>
      <c r="F20" s="2" t="str">
        <f>_xlfn.DISPIMG("ID_2C8653AD6B6D4B52BE9E3B8A7EF96079",1)</f>
        <v>=DISPIMG("ID_2C8653AD6B6D4B52BE9E3B8A7EF96079",1)</v>
      </c>
      <c r="G20" t="str">
        <f>_xlfn.DISPIMG("ID_DF624EA1C1FF46E880D2350E15A11089",1)</f>
        <v>=DISPIMG("ID_DF624EA1C1FF46E880D2350E15A11089",1)</v>
      </c>
      <c r="H20" t="s">
        <v>68</v>
      </c>
    </row>
    <row r="21" ht="111" customHeight="1" spans="1:12">
      <c r="A21" s="5">
        <v>17</v>
      </c>
      <c r="B21" s="6" t="s">
        <v>69</v>
      </c>
      <c r="D21" s="15" t="s">
        <v>70</v>
      </c>
      <c r="E21" s="7" t="s">
        <v>71</v>
      </c>
      <c r="F21" s="2" t="str">
        <f>_xlfn.DISPIMG("ID_7244C33363334763B97AB5B6D0E88439",1)</f>
        <v>=DISPIMG("ID_7244C33363334763B97AB5B6D0E88439",1)</v>
      </c>
      <c r="G21" t="str">
        <f>_xlfn.DISPIMG("ID_5AF64B73E91D4EA7AE674F55DB2A237D",1)</f>
        <v>=DISPIMG("ID_5AF64B73E91D4EA7AE674F55DB2A237D",1)</v>
      </c>
    </row>
    <row r="22" ht="116" customHeight="1" spans="1:12">
      <c r="A22" s="5">
        <v>18</v>
      </c>
      <c r="B22" s="6" t="s">
        <v>72</v>
      </c>
      <c r="C22" s="2" t="s">
        <v>73</v>
      </c>
      <c r="D22" s="16">
        <v>1076</v>
      </c>
      <c r="E22" s="7" t="s">
        <v>40</v>
      </c>
      <c r="F22" s="2" t="str">
        <f>_xlfn.DISPIMG("ID_E2C612C0459A4101B8633790433540FF",1)</f>
        <v>=DISPIMG("ID_E2C612C0459A4101B8633790433540FF",1)</v>
      </c>
      <c r="G22" t="str">
        <f>_xlfn.DISPIMG("ID_CC6E986834394A70A4EEF4F110E8F2D7",1)</f>
        <v>=DISPIMG("ID_CC6E986834394A70A4EEF4F110E8F2D7",1)</v>
      </c>
      <c r="H22" t="s">
        <v>74</v>
      </c>
    </row>
    <row r="23" ht="116" customHeight="1" spans="1:12">
      <c r="A23" s="5"/>
      <c r="B23" s="6" t="s">
        <v>75</v>
      </c>
      <c r="C23" s="2" t="s">
        <v>76</v>
      </c>
      <c r="D23" s="15">
        <v>538</v>
      </c>
      <c r="E23" s="9" t="s">
        <v>77</v>
      </c>
      <c r="F23" s="2" t="str">
        <f>_xlfn.DISPIMG("ID_C6A96AA6DE86406391DD3D3AA946857C",1)</f>
        <v>=DISPIMG("ID_C6A96AA6DE86406391DD3D3AA946857C",1)</v>
      </c>
      <c r="G23" t="str">
        <f>_xlfn.DISPIMG("ID_C3C45BDDE1F44E8DAA55BF35D944AE63",1)</f>
        <v>=DISPIMG("ID_C3C45BDDE1F44E8DAA55BF35D944AE63",1)</v>
      </c>
      <c r="H23" t="s">
        <v>78</v>
      </c>
      <c r="I23" t="s">
        <v>79</v>
      </c>
    </row>
    <row r="24" ht="119" customHeight="1" spans="1:12">
      <c r="A24" s="5">
        <v>19</v>
      </c>
      <c r="B24" s="6" t="s">
        <v>80</v>
      </c>
      <c r="D24" s="2">
        <v>123</v>
      </c>
      <c r="E24" s="9" t="s">
        <v>40</v>
      </c>
      <c r="F24" s="2" t="str">
        <f>_xlfn.DISPIMG("ID_55AD4C67BAA14A179269CCA46AB1091E",1)</f>
        <v>=DISPIMG("ID_55AD4C67BAA14A179269CCA46AB1091E",1)</v>
      </c>
      <c r="G24" t="str">
        <f>_xlfn.DISPIMG("ID_D225DBAED231481E9766AF3E031AEF5C",1)</f>
        <v>=DISPIMG("ID_D225DBAED231481E9766AF3E031AEF5C",1)</v>
      </c>
      <c r="H24" t="s">
        <v>56</v>
      </c>
    </row>
    <row r="25" ht="115" customHeight="1" spans="1:12">
      <c r="A25" s="5">
        <v>20</v>
      </c>
      <c r="B25" s="14" t="s">
        <v>81</v>
      </c>
      <c r="D25" s="2">
        <v>1190</v>
      </c>
      <c r="E25" s="9" t="s">
        <v>82</v>
      </c>
      <c r="F25" s="2" t="str">
        <f>_xlfn.DISPIMG("ID_01927578BE7B413FB04209785789941A",1)</f>
        <v>=DISPIMG("ID_01927578BE7B413FB04209785789941A",1)</v>
      </c>
      <c r="G25" t="str">
        <f>_xlfn.DISPIMG("ID_39FAB167020F4711A56903EFA44255AD",1)</f>
        <v>=DISPIMG("ID_39FAB167020F4711A56903EFA44255AD",1)</v>
      </c>
      <c r="H25" t="s">
        <v>83</v>
      </c>
      <c r="I25" t="s">
        <v>84</v>
      </c>
      <c r="J25" t="s">
        <v>85</v>
      </c>
    </row>
    <row r="26" spans="1:12">
      <c r="B26" s="17"/>
    </row>
    <row r="27" spans="1:12">
      <c r="A27" s="5">
        <v>21</v>
      </c>
      <c r="B27" s="18" t="s">
        <v>86</v>
      </c>
    </row>
    <row r="28" ht="120" customHeight="1" spans="1:12">
      <c r="A28" s="5">
        <v>22</v>
      </c>
      <c r="B28" s="6" t="s">
        <v>87</v>
      </c>
      <c r="C28" s="2" t="s">
        <v>88</v>
      </c>
      <c r="D28" s="2">
        <v>511</v>
      </c>
      <c r="E28" s="19" t="s">
        <v>89</v>
      </c>
      <c r="F28" s="2" t="str">
        <f>_xlfn.DISPIMG("ID_75F9B836A13541A58733257DD37A2181",1)</f>
        <v>=DISPIMG("ID_75F9B836A13541A58733257DD37A2181",1)</v>
      </c>
      <c r="G28" t="str">
        <f>_xlfn.DISPIMG("ID_9701B622665B4135B9AC127DE493ED81",1)</f>
        <v>=DISPIMG("ID_9701B622665B4135B9AC127DE493ED81",1)</v>
      </c>
      <c r="H28" t="s">
        <v>90</v>
      </c>
      <c r="I28" t="s">
        <v>91</v>
      </c>
    </row>
    <row r="29" ht="126" customHeight="1" spans="1:12">
      <c r="A29" s="5">
        <v>23</v>
      </c>
      <c r="B29" s="6" t="s">
        <v>92</v>
      </c>
      <c r="C29" s="8" t="s">
        <v>93</v>
      </c>
      <c r="D29" s="2">
        <v>180</v>
      </c>
      <c r="E29" s="9" t="s">
        <v>94</v>
      </c>
      <c r="F29" s="2" t="str">
        <f>_xlfn.DISPIMG("ID_D8DFD16B168B4E0EBF92FD281768CDF9",1)</f>
        <v>=DISPIMG("ID_D8DFD16B168B4E0EBF92FD281768CDF9",1)</v>
      </c>
      <c r="G29" t="str">
        <f>_xlfn.DISPIMG("ID_9FEB3C4AF4D74A06A5966AF0A46ABB8E",1)</f>
        <v>=DISPIMG("ID_9FEB3C4AF4D74A06A5966AF0A46ABB8E",1)</v>
      </c>
      <c r="H29" t="s">
        <v>95</v>
      </c>
      <c r="K29" s="20" t="s">
        <v>96</v>
      </c>
    </row>
    <row r="30" ht="128" customHeight="1" spans="1:12">
      <c r="A30" s="5">
        <v>24</v>
      </c>
      <c r="B30" s="6" t="s">
        <v>97</v>
      </c>
      <c r="D30" s="2">
        <v>363</v>
      </c>
      <c r="E30" s="9" t="s">
        <v>94</v>
      </c>
      <c r="F30" s="2" t="str">
        <f>_xlfn.DISPIMG("ID_981CD767825944C588D9B5FB20D4EAEB",1)</f>
        <v>=DISPIMG("ID_981CD767825944C588D9B5FB20D4EAEB",1)</v>
      </c>
      <c r="G30" t="str">
        <f>_xlfn.DISPIMG("ID_B69D5E8B38564FEBB30DD258B9D8D281",1)</f>
        <v>=DISPIMG("ID_B69D5E8B38564FEBB30DD258B9D8D281",1)</v>
      </c>
      <c r="H30" t="s">
        <v>98</v>
      </c>
      <c r="I30" t="s">
        <v>99</v>
      </c>
    </row>
    <row r="31" ht="144" customHeight="1" spans="1:12">
      <c r="A31" s="5">
        <v>25</v>
      </c>
      <c r="B31" s="6" t="s">
        <v>100</v>
      </c>
      <c r="C31" s="8" t="s">
        <v>101</v>
      </c>
      <c r="D31" s="2">
        <v>589</v>
      </c>
      <c r="E31" s="19" t="s">
        <v>102</v>
      </c>
      <c r="F31" s="2" t="str">
        <f>_xlfn.DISPIMG("ID_55B3AD5D9FBB4A9EB7E30A05B95B6680",1)</f>
        <v>=DISPIMG("ID_55B3AD5D9FBB4A9EB7E30A05B95B6680",1)</v>
      </c>
      <c r="G31" t="str">
        <f>_xlfn.DISPIMG("ID_211A5A342E7D43A6AC19DC7F5FFF11AF",1)</f>
        <v>=DISPIMG("ID_211A5A342E7D43A6AC19DC7F5FFF11AF",1)</v>
      </c>
      <c r="H31" t="s">
        <v>103</v>
      </c>
      <c r="I31" t="s">
        <v>104</v>
      </c>
    </row>
    <row r="32" spans="1:12">
      <c r="A32" s="5"/>
      <c r="E32" s="21"/>
    </row>
    <row r="33" spans="1:1">
      <c r="A33" s="5"/>
    </row>
  </sheetData>
  <pageMargins left="0.75" right="0.75" top="1" bottom="1" header="0.5" footer="0.5"/>
  <headerFooter/>
  <ignoredErrors>
    <ignoredError sqref="H12:K15 B13 D13:E13 B14:E16 B8:C9 C10 B11 B12:C12 B25:D25 B26:E27 B28:C28 B29 D29 B30:C30 B31 D31 B24:C24 B18:E18 I19 H20:K20 I21:K22 I5:K5 I1:K2 H3:K4 I7:K7 H8:K9 H10:I10 K10 H11 J11:K11 H16:I16 K16 I17:K17 H18:K18 H24 J24:K24 I25 K25 H26:K29 I30:K30 H31 J31:K31 A1:D1 A2:B3 E2 B4 D4 B7:C7 E7 B17:D17 D19 B20 B21:C21" numberStoredAsText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quii</dc:creator>
  <cp:lastModifiedBy>马驰骋(2025311490)</cp:lastModifiedBy>
  <dcterms:created xsi:type="dcterms:W3CDTF">2026-06-10T17:04:33Z</dcterms:created>
  <dcterms:modified xsi:type="dcterms:W3CDTF">2026-06-12T18:42:04Z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4F16AD4A4E6E09BEA128296A2FB5106C_41</vt:lpwstr>
  </property>
  <property fmtid="{D5CDD505-2E9C-101B-9397-08002B2CF9AE}" pid="3" name="KSOProductBuildVer">
    <vt:lpwstr>2052-12.1.25895.25895</vt:lpwstr>
  </property>
  <property fmtid="{D5CDD505-2E9C-101B-9397-08002B2CF9AE}" pid="4" name="CalculationRule">
    <vt:i4>1</vt:i4>
  </property>
</Properties>
</file>