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_Dashboard" sheetId="1" state="visible" r:id="rId1"/>
    <sheet xmlns:r="http://schemas.openxmlformats.org/officeDocument/2006/relationships" name="Method1_Real_Analysis" sheetId="2" state="visible" r:id="rId2"/>
    <sheet xmlns:r="http://schemas.openxmlformats.org/officeDocument/2006/relationships" name="Method2_Nominal_Analysis" sheetId="3" state="visible" r:id="rId3"/>
    <sheet xmlns:r="http://schemas.openxmlformats.org/officeDocument/2006/relationships" name="Sensitivity_Analysis" sheetId="4" state="visible" r:id="rId4"/>
    <sheet xmlns:r="http://schemas.openxmlformats.org/officeDocument/2006/relationships" name="Summary_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4F81BD"/>
      </patternFill>
    </fill>
    <fill>
      <patternFill patternType="solid">
        <fgColor rgb="00C6EFCE"/>
      </patternFill>
    </fill>
    <fill>
      <patternFill patternType="solid">
        <fgColor rgb="00BDD7EE"/>
      </patternFill>
    </fill>
    <fill>
      <patternFill patternType="solid">
        <f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2" fillId="0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RIBS CO - DOMESTIC EXPANSION PROJECT</t>
        </is>
      </c>
    </row>
    <row r="2">
      <c r="A2" s="1" t="inlineStr">
        <is>
          <t>NPV Analysis with Differential Inflation</t>
        </is>
      </c>
    </row>
    <row r="4">
      <c r="A4" s="1" t="inlineStr">
        <is>
          <t>PROJECT PARAMETERS</t>
        </is>
      </c>
    </row>
    <row r="5">
      <c r="A5" t="inlineStr">
        <is>
          <t>Initial Investment (£)</t>
        </is>
      </c>
      <c r="B5" s="2" t="n">
        <v>4500000</v>
      </c>
    </row>
    <row r="6">
      <c r="A6" t="inlineStr">
        <is>
          <t>Project Life (years)</t>
        </is>
      </c>
      <c r="B6" s="2" t="n">
        <v>5</v>
      </c>
    </row>
    <row r="8">
      <c r="A8" s="1" t="inlineStr">
        <is>
          <t>YEAR 1 CASH FLOWS (Real Terms)</t>
        </is>
      </c>
    </row>
    <row r="9">
      <c r="A9" t="inlineStr">
        <is>
          <t>Revenue Increase (£)</t>
        </is>
      </c>
      <c r="B9" s="2" t="n">
        <v>2000000</v>
      </c>
    </row>
    <row r="10">
      <c r="A10" t="inlineStr">
        <is>
          <t>Wage Cost Increase (£)</t>
        </is>
      </c>
      <c r="B10" s="2" t="n">
        <v>400000</v>
      </c>
    </row>
    <row r="11">
      <c r="A11" t="inlineStr">
        <is>
          <t>Maintenance Cost (£)</t>
        </is>
      </c>
      <c r="B11" s="2" t="n">
        <v>300000</v>
      </c>
    </row>
    <row r="13">
      <c r="A13" s="1" t="inlineStr">
        <is>
          <t>INFLATION RATES (Annual %)</t>
        </is>
      </c>
    </row>
    <row r="14">
      <c r="A14" t="inlineStr">
        <is>
          <t>Revenue Inflation</t>
        </is>
      </c>
      <c r="B14" s="2" t="n">
        <v>0</v>
      </c>
    </row>
    <row r="15">
      <c r="A15" t="inlineStr">
        <is>
          <t>Wage Inflation</t>
        </is>
      </c>
      <c r="B15" s="2" t="n">
        <v>0.05</v>
      </c>
    </row>
    <row r="16">
      <c r="A16" t="inlineStr">
        <is>
          <t>Maintenance Inflation</t>
        </is>
      </c>
      <c r="B16" s="2" t="n">
        <v>0.06</v>
      </c>
    </row>
    <row r="17">
      <c r="A17" t="inlineStr">
        <is>
          <t>General Inflation</t>
        </is>
      </c>
      <c r="B17" t="n">
        <v>0.035</v>
      </c>
    </row>
    <row r="19">
      <c r="A19" s="1" t="inlineStr">
        <is>
          <t>DISCOUNT RATES</t>
        </is>
      </c>
    </row>
    <row r="20">
      <c r="A20" t="inlineStr">
        <is>
          <t>Real Cost of Capital</t>
        </is>
      </c>
      <c r="B20" s="2" t="n">
        <v>0.08</v>
      </c>
    </row>
    <row r="21">
      <c r="A21" s="3" t="inlineStr">
        <is>
          <t>Nominal Cost of Capital</t>
        </is>
      </c>
      <c r="B21" s="3">
        <f>(1+B20)*(1+B17)-1</f>
        <v/>
      </c>
    </row>
    <row r="23">
      <c r="A23" s="1" t="inlineStr">
        <is>
          <t>CALCULATED VALUES</t>
        </is>
      </c>
    </row>
    <row r="24">
      <c r="A24" s="3" t="inlineStr">
        <is>
          <t>Year 1 Net Cash Flow (Real)</t>
        </is>
      </c>
      <c r="B24" s="3">
        <f>B9-B10-B11</f>
        <v/>
      </c>
    </row>
    <row r="25">
      <c r="A25" s="3" t="inlineStr">
        <is>
          <t>Revenue as % of Costs</t>
        </is>
      </c>
      <c r="B25" s="3">
        <f>B9/(B10+B11)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 1: REAL CASH FLOWS WITH REAL DISCOUNT RATE</t>
        </is>
      </c>
    </row>
    <row r="4">
      <c r="A4" s="4" t="inlineStr"/>
      <c r="B4" s="4" t="inlineStr">
        <is>
          <t>Year 0</t>
        </is>
      </c>
      <c r="C4" s="4" t="inlineStr">
        <is>
          <t>Year 1</t>
        </is>
      </c>
      <c r="D4" s="4" t="inlineStr">
        <is>
          <t>Year 2</t>
        </is>
      </c>
      <c r="E4" s="4" t="inlineStr">
        <is>
          <t>Year 3</t>
        </is>
      </c>
      <c r="F4" s="4" t="inlineStr">
        <is>
          <t>Year 4</t>
        </is>
      </c>
      <c r="G4" s="4" t="inlineStr">
        <is>
          <t>Year 5</t>
        </is>
      </c>
    </row>
    <row r="5">
      <c r="A5" t="inlineStr">
        <is>
          <t>Revenue</t>
        </is>
      </c>
      <c r="C5">
        <f>Assumptions_Dashboard!B9</f>
        <v/>
      </c>
      <c r="D5">
        <f>Assumptions_Dashboard!B9</f>
        <v/>
      </c>
      <c r="E5">
        <f>Assumptions_Dashboard!B9</f>
        <v/>
      </c>
      <c r="F5">
        <f>Assumptions_Dashboard!B9</f>
        <v/>
      </c>
      <c r="G5">
        <f>Assumptions_Dashboard!B9</f>
        <v/>
      </c>
    </row>
    <row r="6">
      <c r="A6" t="inlineStr">
        <is>
          <t>Wages</t>
        </is>
      </c>
      <c r="C6" s="3">
        <f>Assumptions_Dashboard!B10*(1+Assumptions_Dashboard!B15)^0</f>
        <v/>
      </c>
      <c r="D6" s="3">
        <f>Assumptions_Dashboard!B10*(1+Assumptions_Dashboard!B15)^1</f>
        <v/>
      </c>
      <c r="E6" s="3">
        <f>Assumptions_Dashboard!B10*(1+Assumptions_Dashboard!B15)^2</f>
        <v/>
      </c>
      <c r="F6" s="3">
        <f>Assumptions_Dashboard!B10*(1+Assumptions_Dashboard!B15)^3</f>
        <v/>
      </c>
      <c r="G6" s="3">
        <f>Assumptions_Dashboard!B10*(1+Assumptions_Dashboard!B15)^4</f>
        <v/>
      </c>
    </row>
    <row r="7">
      <c r="A7" t="inlineStr">
        <is>
          <t>Maintenance</t>
        </is>
      </c>
      <c r="C7" s="3">
        <f>Assumptions_Dashboard!B11*(1+Assumptions_Dashboard!B16)^0</f>
        <v/>
      </c>
      <c r="D7" s="3">
        <f>Assumptions_Dashboard!B11*(1+Assumptions_Dashboard!B16)^1</f>
        <v/>
      </c>
      <c r="E7" s="3">
        <f>Assumptions_Dashboard!B11*(1+Assumptions_Dashboard!B16)^2</f>
        <v/>
      </c>
      <c r="F7" s="3">
        <f>Assumptions_Dashboard!B11*(1+Assumptions_Dashboard!B16)^3</f>
        <v/>
      </c>
      <c r="G7" s="3">
        <f>Assumptions_Dashboard!B11*(1+Assumptions_Dashboard!B16)^4</f>
        <v/>
      </c>
    </row>
    <row r="8">
      <c r="A8" t="inlineStr">
        <is>
          <t>Net Operating</t>
        </is>
      </c>
      <c r="C8" s="3">
        <f>C5-C6-C7</f>
        <v/>
      </c>
      <c r="D8" s="3">
        <f>D5-D6-D7</f>
        <v/>
      </c>
      <c r="E8" s="3">
        <f>E5-E6-E7</f>
        <v/>
      </c>
      <c r="F8" s="3">
        <f>F5-F6-F7</f>
        <v/>
      </c>
      <c r="G8" s="3">
        <f>G5-G6-G7</f>
        <v/>
      </c>
    </row>
    <row r="9">
      <c r="A9" t="inlineStr">
        <is>
          <t>Investment</t>
        </is>
      </c>
      <c r="B9">
        <f>-Assumptions_Dashboard!B5</f>
        <v/>
      </c>
    </row>
    <row r="10">
      <c r="A10" t="inlineStr">
        <is>
          <t>Net Cash Flow</t>
        </is>
      </c>
      <c r="C10" s="3">
        <f>C8</f>
        <v/>
      </c>
      <c r="D10" s="3">
        <f>D8</f>
        <v/>
      </c>
      <c r="E10" s="3">
        <f>E8</f>
        <v/>
      </c>
      <c r="F10" s="3">
        <f>F8</f>
        <v/>
      </c>
      <c r="G10" s="3">
        <f>G8</f>
        <v/>
      </c>
    </row>
    <row r="13">
      <c r="A13" t="inlineStr">
        <is>
          <t>Year</t>
        </is>
      </c>
      <c r="B13" t="n">
        <v>0</v>
      </c>
      <c r="C13" t="n">
        <v>1</v>
      </c>
      <c r="D13" t="n">
        <v>2</v>
      </c>
      <c r="E13" t="n">
        <v>3</v>
      </c>
      <c r="F13" t="n">
        <v>4</v>
      </c>
      <c r="G13" t="n">
        <v>5</v>
      </c>
    </row>
    <row r="14">
      <c r="A14" t="inlineStr">
        <is>
          <t>Discount Factor</t>
        </is>
      </c>
      <c r="B14" s="3">
        <f>1/(1+Assumptions_Dashboard!B20)^0</f>
        <v/>
      </c>
      <c r="C14" s="3">
        <f>1/(1+Assumptions_Dashboard!B20)^1</f>
        <v/>
      </c>
      <c r="D14" s="3">
        <f>1/(1+Assumptions_Dashboard!B20)^2</f>
        <v/>
      </c>
      <c r="E14" s="3">
        <f>1/(1+Assumptions_Dashboard!B20)^3</f>
        <v/>
      </c>
      <c r="F14" s="3">
        <f>1/(1+Assumptions_Dashboard!B20)^4</f>
        <v/>
      </c>
      <c r="G14" s="3">
        <f>1/(1+Assumptions_Dashboard!B20)^5</f>
        <v/>
      </c>
    </row>
    <row r="15">
      <c r="A15" t="inlineStr">
        <is>
          <t>Present Value</t>
        </is>
      </c>
      <c r="B15" s="3">
        <f>B10*B14</f>
        <v/>
      </c>
      <c r="C15" s="3">
        <f>C10*C14</f>
        <v/>
      </c>
      <c r="D15" s="3">
        <f>D10*D14</f>
        <v/>
      </c>
      <c r="E15" s="3">
        <f>E10*E14</f>
        <v/>
      </c>
      <c r="F15" s="3">
        <f>F10*F14</f>
        <v/>
      </c>
      <c r="G15" s="3">
        <f>G10*G14</f>
        <v/>
      </c>
    </row>
    <row r="18">
      <c r="A18" t="inlineStr">
        <is>
          <t>Total Present Value</t>
        </is>
      </c>
      <c r="B18" s="5">
        <f>SUM(B15:G15)</f>
        <v/>
      </c>
    </row>
    <row r="19">
      <c r="A19" t="inlineStr">
        <is>
          <t>NPV (£)</t>
        </is>
      </c>
      <c r="B19" s="5">
        <f>B18</f>
        <v/>
      </c>
    </row>
    <row r="20">
      <c r="A20" t="inlineStr">
        <is>
          <t>NPV (£'000s)</t>
        </is>
      </c>
      <c r="B20" s="5">
        <f>B18/1000</f>
        <v/>
      </c>
    </row>
    <row r="21">
      <c r="A21" t="inlineStr">
        <is>
          <t>Decision</t>
        </is>
      </c>
      <c r="B21" s="5">
        <f>IF(B18&gt;0,"ACCEPT","REJECT")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 2: NOMINAL CASH FLOWS WITH NOMINAL DISCOUNT RATE</t>
        </is>
      </c>
    </row>
    <row r="10">
      <c r="A10" t="inlineStr">
        <is>
          <t>Inflation Factor</t>
        </is>
      </c>
      <c r="B10" s="3">
        <f>(1+Assumptions_Dashboard!B17)^1</f>
        <v/>
      </c>
      <c r="C10" s="3">
        <f>(1+Assumptions_Dashboard!B17)^2</f>
        <v/>
      </c>
      <c r="D10" s="3">
        <f>(1+Assumptions_Dashboard!B17)^3</f>
        <v/>
      </c>
      <c r="E10" s="3">
        <f>(1+Assumptions_Dashboard!B17)^4</f>
        <v/>
      </c>
      <c r="F10" s="3">
        <f>(1+Assumptions_Dashboard!B17)^5</f>
        <v/>
      </c>
    </row>
    <row r="11">
      <c r="A11" t="inlineStr">
        <is>
          <t>Nominal CF</t>
        </is>
      </c>
      <c r="B11" s="3">
        <f>Method1_Real_Analysis!B5*B10</f>
        <v/>
      </c>
      <c r="C11" s="3">
        <f>Method1_Real_Analysis!C5*C10</f>
        <v/>
      </c>
      <c r="D11" s="3">
        <f>Method1_Real_Analysis!D5*D10</f>
        <v/>
      </c>
      <c r="E11" s="3">
        <f>Method1_Real_Analysis!E5*E10</f>
        <v/>
      </c>
      <c r="F11" s="3">
        <f>Method1_Real_Analysis!F5*F10</f>
        <v/>
      </c>
    </row>
    <row r="15">
      <c r="A15" t="inlineStr">
        <is>
          <t>Nominal CF</t>
        </is>
      </c>
      <c r="B15">
        <f>B11</f>
        <v/>
      </c>
      <c r="C15">
        <f>C11</f>
        <v/>
      </c>
      <c r="D15">
        <f>D11</f>
        <v/>
      </c>
      <c r="E15">
        <f>E11</f>
        <v/>
      </c>
      <c r="F15">
        <f>F11</f>
        <v/>
      </c>
    </row>
    <row r="16">
      <c r="A16" t="inlineStr">
        <is>
          <t>Discount Factor</t>
        </is>
      </c>
      <c r="B16" s="3">
        <f>1/(1+Assumptions_Dashboard!B21)^1</f>
        <v/>
      </c>
      <c r="C16" s="3">
        <f>1/(1+Assumptions_Dashboard!B21)^2</f>
        <v/>
      </c>
      <c r="D16" s="3">
        <f>1/(1+Assumptions_Dashboard!B21)^3</f>
        <v/>
      </c>
      <c r="E16" s="3">
        <f>1/(1+Assumptions_Dashboard!B21)^4</f>
        <v/>
      </c>
      <c r="F16" s="3">
        <f>1/(1+Assumptions_Dashboard!B21)^5</f>
        <v/>
      </c>
    </row>
    <row r="17">
      <c r="A17" t="inlineStr">
        <is>
          <t>Present Value</t>
        </is>
      </c>
      <c r="B17" s="3">
        <f>B15*B16</f>
        <v/>
      </c>
      <c r="C17" s="3">
        <f>C15*C16</f>
        <v/>
      </c>
      <c r="D17" s="3">
        <f>D15*D16</f>
        <v/>
      </c>
      <c r="E17" s="3">
        <f>E15*E16</f>
        <v/>
      </c>
      <c r="F17" s="3">
        <f>F15*F16</f>
        <v/>
      </c>
    </row>
    <row r="20">
      <c r="A20" t="inlineStr">
        <is>
          <t>Total Present Value</t>
        </is>
      </c>
      <c r="B20" s="5">
        <f>SUM(B17:G17)</f>
        <v/>
      </c>
    </row>
    <row r="21">
      <c r="A21" t="inlineStr">
        <is>
          <t>NPV (£)</t>
        </is>
      </c>
      <c r="B21" s="5">
        <f>B20</f>
        <v/>
      </c>
    </row>
    <row r="22">
      <c r="A22" t="inlineStr">
        <is>
          <t>Comparison to Method 1</t>
        </is>
      </c>
      <c r="B22" s="5">
        <f>B20-Method1_Real_Analysis!B18</f>
        <v/>
      </c>
    </row>
    <row r="23">
      <c r="A23" t="inlineStr">
        <is>
          <t>Difference %</t>
        </is>
      </c>
      <c r="B23" s="5">
        <f>B22/Method1_Real_Analysis!B18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SENSITIVITY ANALYSIS - REVENUE SCENARIOS</t>
        </is>
      </c>
    </row>
    <row r="5">
      <c r="A5" t="inlineStr">
        <is>
          <t>Optimistic</t>
        </is>
      </c>
      <c r="B5" t="inlineStr">
        <is>
          <t>20%</t>
        </is>
      </c>
      <c r="C5">
        <f>Assumptions_Dashboard!B9*1.2</f>
        <v/>
      </c>
      <c r="D5" s="5">
        <f>NPV(Assumptions_Dashboard!B20,C5,C5,C5,C5,C5)-Assumptions_Dashboard!B5</f>
        <v/>
      </c>
      <c r="E5" s="5">
        <f>IF(D5&gt;0,"ACCEPT","REJECT")</f>
        <v/>
      </c>
    </row>
    <row r="6">
      <c r="A6" t="inlineStr">
        <is>
          <t>Base Case</t>
        </is>
      </c>
      <c r="B6" t="inlineStr">
        <is>
          <t>0%</t>
        </is>
      </c>
      <c r="C6">
        <f>Assumptions_Dashboard!B9*1.0</f>
        <v/>
      </c>
      <c r="D6" s="5">
        <f>NPV(Assumptions_Dashboard!B20,C6,C6,C6,C6,C6)-Assumptions_Dashboard!B5</f>
        <v/>
      </c>
      <c r="E6" s="5">
        <f>IF(D6&gt;0,"ACCEPT","REJECT")</f>
        <v/>
      </c>
    </row>
    <row r="7">
      <c r="A7" t="inlineStr">
        <is>
          <t>Conservative</t>
        </is>
      </c>
      <c r="B7" t="inlineStr">
        <is>
          <t>-10%</t>
        </is>
      </c>
      <c r="C7">
        <f>Assumptions_Dashboard!B9*0.9</f>
        <v/>
      </c>
      <c r="D7" s="5">
        <f>NPV(Assumptions_Dashboard!B20,C7,C7,C7,C7,C7)-Assumptions_Dashboard!B5</f>
        <v/>
      </c>
      <c r="E7" s="5">
        <f>IF(D7&gt;0,"ACCEPT","REJECT")</f>
        <v/>
      </c>
    </row>
    <row r="8">
      <c r="A8" t="inlineStr">
        <is>
          <t>Pessimistic</t>
        </is>
      </c>
      <c r="B8" t="inlineStr">
        <is>
          <t>-20%</t>
        </is>
      </c>
      <c r="C8">
        <f>Assumptions_Dashboard!B9*0.8</f>
        <v/>
      </c>
      <c r="D8" s="5">
        <f>NPV(Assumptions_Dashboard!B20,C8,C8,C8,C8,C8)-Assumptions_Dashboard!B5</f>
        <v/>
      </c>
      <c r="E8" s="5">
        <f>IF(D8&gt;0,"ACCEPT","REJECT")</f>
        <v/>
      </c>
    </row>
    <row r="9">
      <c r="A9" t="inlineStr">
        <is>
          <t>Worst Case</t>
        </is>
      </c>
      <c r="B9" t="inlineStr">
        <is>
          <t>-50%</t>
        </is>
      </c>
      <c r="C9">
        <f>Assumptions_Dashboard!B9*0.5</f>
        <v/>
      </c>
      <c r="D9" s="5">
        <f>NPV(Assumptions_Dashboard!B20,C9,C9,C9,C9,C9)-Assumptions_Dashboard!B5</f>
        <v/>
      </c>
      <c r="E9" s="5">
        <f>IF(D9&gt;0,"ACCEPT","REJECT")</f>
        <v/>
      </c>
    </row>
    <row r="13">
      <c r="A13" t="inlineStr">
        <is>
          <t>Breakeven Revenue (£)</t>
        </is>
      </c>
      <c r="B13" t="n">
        <v>1124000</v>
      </c>
    </row>
    <row r="14">
      <c r="A14" t="inlineStr">
        <is>
          <t>Revenue Decline %</t>
        </is>
      </c>
      <c r="B14">
        <f>(Assumptions_Dashboard!B9-B13)/Assumptions_Dashboard!B9</f>
        <v/>
      </c>
    </row>
    <row r="15">
      <c r="A15" t="inlineStr">
        <is>
          <t>Safety Margin</t>
        </is>
      </c>
      <c r="B15">
        <f>1-B14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RIBS CO DOMESTIC EXPANSION - EXECUTIVE SUMMARY</t>
        </is>
      </c>
    </row>
    <row r="4">
      <c r="A4" t="inlineStr">
        <is>
          <t>Method 1 NPV (Real)</t>
        </is>
      </c>
      <c r="B4" s="5">
        <f>Method1_Real_Analysis!B18</f>
        <v/>
      </c>
    </row>
    <row r="5">
      <c r="A5" t="inlineStr">
        <is>
          <t>Method 2 NPV (Nominal)</t>
        </is>
      </c>
      <c r="B5" s="5">
        <f>Method2_Nominal_Analysis!B20</f>
        <v/>
      </c>
    </row>
    <row r="6">
      <c r="A6" t="inlineStr">
        <is>
          <t>Average NPV</t>
        </is>
      </c>
      <c r="B6" s="5">
        <f>(B4+B5)/2</f>
        <v/>
      </c>
    </row>
    <row r="7">
      <c r="A7" t="inlineStr">
        <is>
          <t>Recommendation</t>
        </is>
      </c>
      <c r="B7" s="5">
        <f>IF(B6&gt;0,"ACCEPT PROJECT","REJECT PROJECT")</f>
        <v/>
      </c>
    </row>
    <row r="10">
      <c r="A10" t="inlineStr">
        <is>
          <t>Breakeven Revenue</t>
        </is>
      </c>
      <c r="B10">
        <f>Sensitivity_Analysis!B13</f>
        <v/>
      </c>
    </row>
    <row r="11">
      <c r="A11" t="inlineStr">
        <is>
          <t>Current Revenue</t>
        </is>
      </c>
      <c r="B11">
        <f>Assumptions_Dashboard!B9</f>
        <v/>
      </c>
    </row>
    <row r="12">
      <c r="A12" t="inlineStr">
        <is>
          <t>Safety Margin</t>
        </is>
      </c>
      <c r="B12">
        <f>Sensitivity_Analysis!B15</f>
        <v/>
      </c>
    </row>
    <row r="13">
      <c r="A13" t="inlineStr">
        <is>
          <t>Risk Level</t>
        </is>
      </c>
      <c r="B13">
        <f>IF(B12&gt;0.3,"LOW",IF(B12&gt;0.15,"MEDIUM","HIGH"))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2025-05-28T07:59:14Z</dcterms:created>
  <dcterms:modified xmlns:dcterms="http://purl.org/dc/terms/" xmlns:xsi="http://www.w3.org/2001/XMLSchema-instance" xsi:type="dcterms:W3CDTF">2025-05-28T07:59:14Z</dcterms:modified>
</cp:coreProperties>
</file>