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drawings/drawing3.xml" ContentType="application/vnd.openxmlformats-officedocument.drawing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6.xml" ContentType="application/vnd.openxmlformats-officedocument.drawing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McMaster\4FB3 - VALUATION\4FB3 Assignments\SAPUTO\"/>
    </mc:Choice>
  </mc:AlternateContent>
  <xr:revisionPtr revIDLastSave="0" documentId="13_ncr:1_{8A945AAF-28DC-42FB-8655-2BF6A3BD627E}" xr6:coauthVersionLast="47" xr6:coauthVersionMax="47" xr10:uidLastSave="{00000000-0000-0000-0000-000000000000}"/>
  <bookViews>
    <workbookView xWindow="-120" yWindow="-120" windowWidth="38640" windowHeight="15840" activeTab="2" xr2:uid="{00000000-000D-0000-FFFF-FFFF00000000}"/>
  </bookViews>
  <sheets>
    <sheet name="Eikon" sheetId="1" r:id="rId1"/>
    <sheet name="Inputs" sheetId="17" r:id="rId2"/>
    <sheet name="Model" sheetId="3" r:id="rId3"/>
    <sheet name="Valuation" sheetId="18" r:id="rId4"/>
    <sheet name="WACC" sheetId="5" r:id="rId5"/>
    <sheet name="Debt Schedule" sheetId="9" r:id="rId6"/>
    <sheet name="Bottom up beta" sheetId="15" r:id="rId7"/>
    <sheet name="Regression beta" sheetId="7" r:id="rId8"/>
    <sheet name="Regression 1" sheetId="14" r:id="rId9"/>
    <sheet name="TSX 60" sheetId="11" r:id="rId10"/>
  </sheets>
  <externalReferences>
    <externalReference r:id="rId11"/>
  </externalReferences>
  <definedNames>
    <definedName name="_xlnm._FilterDatabase" localSheetId="9" hidden="1">'TSX 60'!$A$1:$H$62</definedName>
    <definedName name="CLS">'Regression beta'!$B$9:$B$270</definedName>
    <definedName name="DAT">'Regression beta'!$A$9:$A$270</definedName>
    <definedName name="filterValues">'Regression beta'!#REF!</definedName>
    <definedName name="FLOW">'Regression beta'!#REF!</definedName>
    <definedName name="HIG">'Regression beta'!$G$9:$G$270</definedName>
    <definedName name="LOW">'Regression beta'!$F$9:$F$270</definedName>
    <definedName name="NET">'Regression beta'!$C$9:$C$270</definedName>
    <definedName name="OPN">'Regression beta'!$E$9:$E$270</definedName>
    <definedName name="PCC">'Regression beta'!$D$9:$D$270</definedName>
    <definedName name="phTableData">'Regression beta'!$A$9:$H$270</definedName>
    <definedName name="phTableHeader">'Regression beta'!$A$3:$H$3</definedName>
    <definedName name="phTableName">'Regression beta'!$A$2:$A$2</definedName>
    <definedName name="sheetHeader">'Regression beta'!$A$1:$A$1</definedName>
    <definedName name="solver_eng" localSheetId="7" hidden="1">1</definedName>
    <definedName name="solver_neg" localSheetId="7" hidden="1">1</definedName>
    <definedName name="solver_num" localSheetId="7" hidden="1">0</definedName>
    <definedName name="solver_opt" localSheetId="7" hidden="1">'Regression beta'!$Z$28</definedName>
    <definedName name="solver_typ" localSheetId="7" hidden="1">1</definedName>
    <definedName name="solver_val" localSheetId="7" hidden="1">0</definedName>
    <definedName name="solver_ver" localSheetId="7" hidden="1">3</definedName>
    <definedName name="statPriceChangeTableData">'Regression beta'!#REF!</definedName>
    <definedName name="statPriceChangeTableHeader">'Regression beta'!#REF!</definedName>
    <definedName name="statPriceTableData">'Regression beta'!#REF!</definedName>
    <definedName name="statPriceTableHeader">'Regression beta'!#REF!</definedName>
    <definedName name="statTableName">'Regression beta'!#REF!</definedName>
    <definedName name="statTurnoverTableData">'Regression beta'!#REF!</definedName>
    <definedName name="statTurnoverTableHeader">'Regression beta'!#REF!</definedName>
    <definedName name="statUpDownTableData">'Regression beta'!#REF!</definedName>
    <definedName name="statUpDownTableHeader">'Regression beta'!#REF!</definedName>
    <definedName name="statVolumeTableData">'Regression beta'!#REF!</definedName>
    <definedName name="statVolumeTableHeader">'Regression beta'!#REF!</definedName>
    <definedName name="TOV">'Regression beta'!#REF!</definedName>
    <definedName name="VOL">'Regression beta'!$H$9:$H$270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08" i="3" l="1"/>
  <c r="K41" i="3"/>
  <c r="E7" i="18"/>
  <c r="N110" i="3"/>
  <c r="O110" i="3" s="1"/>
  <c r="P110" i="3" s="1"/>
  <c r="Q110" i="3" s="1"/>
  <c r="B121" i="3"/>
  <c r="B124" i="3"/>
  <c r="B122" i="3"/>
  <c r="B120" i="3"/>
  <c r="I111" i="3"/>
  <c r="I110" i="3"/>
  <c r="T99" i="3"/>
  <c r="C99" i="3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J222" i="1"/>
  <c r="H222" i="1"/>
  <c r="J221" i="1"/>
  <c r="H221" i="1"/>
  <c r="J220" i="1"/>
  <c r="H220" i="1"/>
  <c r="J219" i="1"/>
  <c r="H219" i="1"/>
  <c r="J218" i="1"/>
  <c r="H218" i="1"/>
  <c r="J217" i="1"/>
  <c r="H217" i="1"/>
  <c r="J216" i="1"/>
  <c r="H216" i="1"/>
  <c r="J215" i="1"/>
  <c r="H215" i="1"/>
  <c r="J214" i="1"/>
  <c r="H214" i="1"/>
  <c r="J213" i="1"/>
  <c r="H213" i="1"/>
  <c r="J212" i="1"/>
  <c r="H212" i="1"/>
  <c r="J211" i="1"/>
  <c r="H211" i="1"/>
  <c r="J210" i="1"/>
  <c r="H210" i="1"/>
  <c r="J209" i="1"/>
  <c r="H209" i="1"/>
  <c r="J208" i="1"/>
  <c r="H208" i="1"/>
  <c r="J207" i="1"/>
  <c r="H207" i="1"/>
  <c r="J206" i="1"/>
  <c r="H206" i="1"/>
  <c r="J205" i="1"/>
  <c r="H205" i="1"/>
  <c r="J204" i="1"/>
  <c r="H204" i="1"/>
  <c r="J203" i="1"/>
  <c r="H203" i="1"/>
  <c r="J202" i="1"/>
  <c r="H202" i="1"/>
  <c r="J201" i="1"/>
  <c r="H201" i="1"/>
  <c r="J200" i="1"/>
  <c r="H200" i="1"/>
  <c r="J199" i="1"/>
  <c r="H199" i="1"/>
  <c r="J198" i="1"/>
  <c r="H198" i="1"/>
  <c r="J197" i="1"/>
  <c r="H197" i="1"/>
  <c r="J196" i="1"/>
  <c r="H196" i="1"/>
  <c r="J195" i="1"/>
  <c r="H195" i="1"/>
  <c r="J194" i="1"/>
  <c r="H194" i="1"/>
  <c r="J193" i="1"/>
  <c r="H193" i="1"/>
  <c r="J192" i="1"/>
  <c r="H192" i="1"/>
  <c r="J191" i="1"/>
  <c r="H191" i="1"/>
  <c r="J190" i="1"/>
  <c r="H190" i="1"/>
  <c r="J189" i="1"/>
  <c r="H189" i="1"/>
  <c r="J188" i="1"/>
  <c r="H188" i="1"/>
  <c r="J187" i="1"/>
  <c r="H187" i="1"/>
  <c r="J186" i="1"/>
  <c r="H186" i="1"/>
  <c r="J185" i="1"/>
  <c r="H185" i="1"/>
  <c r="J184" i="1"/>
  <c r="H184" i="1"/>
  <c r="J183" i="1"/>
  <c r="H183" i="1"/>
  <c r="J182" i="1"/>
  <c r="H182" i="1"/>
  <c r="J181" i="1"/>
  <c r="H181" i="1"/>
  <c r="J180" i="1"/>
  <c r="H180" i="1"/>
  <c r="J179" i="1"/>
  <c r="H179" i="1"/>
  <c r="J178" i="1"/>
  <c r="H178" i="1"/>
  <c r="J177" i="1"/>
  <c r="H177" i="1"/>
  <c r="J176" i="1"/>
  <c r="H176" i="1"/>
  <c r="J175" i="1"/>
  <c r="H175" i="1"/>
  <c r="J174" i="1"/>
  <c r="H174" i="1"/>
  <c r="J173" i="1"/>
  <c r="H173" i="1"/>
  <c r="J172" i="1"/>
  <c r="H172" i="1"/>
  <c r="J171" i="1"/>
  <c r="H171" i="1"/>
  <c r="J170" i="1"/>
  <c r="H170" i="1"/>
  <c r="J169" i="1"/>
  <c r="H169" i="1"/>
  <c r="J168" i="1"/>
  <c r="H168" i="1"/>
  <c r="J167" i="1"/>
  <c r="H167" i="1"/>
  <c r="J166" i="1"/>
  <c r="H166" i="1"/>
  <c r="J165" i="1"/>
  <c r="H165" i="1"/>
  <c r="J164" i="1"/>
  <c r="H164" i="1"/>
  <c r="J163" i="1"/>
  <c r="H163" i="1"/>
  <c r="J162" i="1"/>
  <c r="H162" i="1"/>
  <c r="J161" i="1"/>
  <c r="H161" i="1"/>
  <c r="J160" i="1"/>
  <c r="H160" i="1"/>
  <c r="J159" i="1"/>
  <c r="H159" i="1"/>
  <c r="J158" i="1"/>
  <c r="H158" i="1"/>
  <c r="J157" i="1"/>
  <c r="H157" i="1"/>
  <c r="J156" i="1"/>
  <c r="H156" i="1"/>
  <c r="J155" i="1"/>
  <c r="H155" i="1"/>
  <c r="J154" i="1"/>
  <c r="H154" i="1"/>
  <c r="J153" i="1"/>
  <c r="H153" i="1"/>
  <c r="J152" i="1"/>
  <c r="H152" i="1"/>
  <c r="J151" i="1"/>
  <c r="H151" i="1"/>
  <c r="J150" i="1"/>
  <c r="H150" i="1"/>
  <c r="J149" i="1"/>
  <c r="H149" i="1"/>
  <c r="J148" i="1"/>
  <c r="H148" i="1"/>
  <c r="J147" i="1"/>
  <c r="H147" i="1"/>
  <c r="J146" i="1"/>
  <c r="H146" i="1"/>
  <c r="J145" i="1"/>
  <c r="H145" i="1"/>
  <c r="J144" i="1"/>
  <c r="H144" i="1"/>
  <c r="J143" i="1"/>
  <c r="H143" i="1"/>
  <c r="J142" i="1"/>
  <c r="H142" i="1"/>
  <c r="J141" i="1"/>
  <c r="H141" i="1"/>
  <c r="J140" i="1"/>
  <c r="H140" i="1"/>
  <c r="J139" i="1"/>
  <c r="H139" i="1"/>
  <c r="J138" i="1"/>
  <c r="H138" i="1"/>
  <c r="J137" i="1"/>
  <c r="H137" i="1"/>
  <c r="J136" i="1"/>
  <c r="H136" i="1"/>
  <c r="J135" i="1"/>
  <c r="H135" i="1"/>
  <c r="J134" i="1"/>
  <c r="H134" i="1"/>
  <c r="J133" i="1"/>
  <c r="H133" i="1"/>
  <c r="J132" i="1"/>
  <c r="H132" i="1"/>
  <c r="J131" i="1"/>
  <c r="H131" i="1"/>
  <c r="J130" i="1"/>
  <c r="H130" i="1"/>
  <c r="J129" i="1"/>
  <c r="H129" i="1"/>
  <c r="J128" i="1"/>
  <c r="H128" i="1"/>
  <c r="J127" i="1"/>
  <c r="H127" i="1"/>
  <c r="J126" i="1"/>
  <c r="H126" i="1"/>
  <c r="J125" i="1"/>
  <c r="H125" i="1"/>
  <c r="J124" i="1"/>
  <c r="H124" i="1"/>
  <c r="J123" i="1"/>
  <c r="H123" i="1"/>
  <c r="J122" i="1"/>
  <c r="H122" i="1"/>
  <c r="J121" i="1"/>
  <c r="H121" i="1"/>
  <c r="J120" i="1"/>
  <c r="H120" i="1"/>
  <c r="J119" i="1"/>
  <c r="H119" i="1"/>
  <c r="J118" i="1"/>
  <c r="H118" i="1"/>
  <c r="J117" i="1"/>
  <c r="H117" i="1"/>
  <c r="J116" i="1"/>
  <c r="H116" i="1"/>
  <c r="J115" i="1"/>
  <c r="H115" i="1"/>
  <c r="J114" i="1"/>
  <c r="H114" i="1"/>
  <c r="J113" i="1"/>
  <c r="H113" i="1"/>
  <c r="J112" i="1"/>
  <c r="H112" i="1"/>
  <c r="J111" i="1"/>
  <c r="H111" i="1"/>
  <c r="J110" i="1"/>
  <c r="H110" i="1"/>
  <c r="J109" i="1"/>
  <c r="H109" i="1"/>
  <c r="J108" i="1"/>
  <c r="H108" i="1"/>
  <c r="J107" i="1"/>
  <c r="H107" i="1"/>
  <c r="J106" i="1"/>
  <c r="H106" i="1"/>
  <c r="J105" i="1"/>
  <c r="H105" i="1"/>
  <c r="J104" i="1"/>
  <c r="H104" i="1"/>
  <c r="J103" i="1"/>
  <c r="H103" i="1"/>
  <c r="J102" i="1"/>
  <c r="H102" i="1"/>
  <c r="J101" i="1"/>
  <c r="H101" i="1"/>
  <c r="J100" i="1"/>
  <c r="H100" i="1"/>
  <c r="J99" i="1"/>
  <c r="H99" i="1"/>
  <c r="J98" i="1"/>
  <c r="H98" i="1"/>
  <c r="J97" i="1"/>
  <c r="H97" i="1"/>
  <c r="J96" i="1"/>
  <c r="H96" i="1"/>
  <c r="J95" i="1"/>
  <c r="H95" i="1"/>
  <c r="J94" i="1"/>
  <c r="H94" i="1"/>
  <c r="J93" i="1"/>
  <c r="H93" i="1"/>
  <c r="J92" i="1"/>
  <c r="H92" i="1"/>
  <c r="J91" i="1"/>
  <c r="H91" i="1"/>
  <c r="J90" i="1"/>
  <c r="H90" i="1"/>
  <c r="J89" i="1"/>
  <c r="H89" i="1"/>
  <c r="J88" i="1"/>
  <c r="H88" i="1"/>
  <c r="J87" i="1"/>
  <c r="H87" i="1"/>
  <c r="J86" i="1"/>
  <c r="H86" i="1"/>
  <c r="J85" i="1"/>
  <c r="H85" i="1"/>
  <c r="J84" i="1"/>
  <c r="H84" i="1"/>
  <c r="J83" i="1"/>
  <c r="H83" i="1"/>
  <c r="J82" i="1"/>
  <c r="H82" i="1"/>
  <c r="J81" i="1"/>
  <c r="H81" i="1"/>
  <c r="J80" i="1"/>
  <c r="H80" i="1"/>
  <c r="J79" i="1"/>
  <c r="H79" i="1"/>
  <c r="J78" i="1"/>
  <c r="H78" i="1"/>
  <c r="J77" i="1"/>
  <c r="H77" i="1"/>
  <c r="J76" i="1"/>
  <c r="H76" i="1"/>
  <c r="J75" i="1"/>
  <c r="H75" i="1"/>
  <c r="J74" i="1"/>
  <c r="H74" i="1"/>
  <c r="J73" i="1"/>
  <c r="H73" i="1"/>
  <c r="J72" i="1"/>
  <c r="H72" i="1"/>
  <c r="J71" i="1"/>
  <c r="H71" i="1"/>
  <c r="J70" i="1"/>
  <c r="H70" i="1"/>
  <c r="J69" i="1"/>
  <c r="H69" i="1"/>
  <c r="J68" i="1"/>
  <c r="H68" i="1"/>
  <c r="J67" i="1"/>
  <c r="H67" i="1"/>
  <c r="J66" i="1"/>
  <c r="H66" i="1"/>
  <c r="J65" i="1"/>
  <c r="H65" i="1"/>
  <c r="J64" i="1"/>
  <c r="H64" i="1"/>
  <c r="J63" i="1"/>
  <c r="H63" i="1"/>
  <c r="J62" i="1"/>
  <c r="H62" i="1"/>
  <c r="J61" i="1"/>
  <c r="H61" i="1"/>
  <c r="J60" i="1"/>
  <c r="H60" i="1"/>
  <c r="J59" i="1"/>
  <c r="H59" i="1"/>
  <c r="J58" i="1"/>
  <c r="H58" i="1"/>
  <c r="J57" i="1"/>
  <c r="H57" i="1"/>
  <c r="J56" i="1"/>
  <c r="H56" i="1"/>
  <c r="J55" i="1"/>
  <c r="H55" i="1"/>
  <c r="J54" i="1"/>
  <c r="H54" i="1"/>
  <c r="J53" i="1"/>
  <c r="H53" i="1"/>
  <c r="J52" i="1"/>
  <c r="H52" i="1"/>
  <c r="J51" i="1"/>
  <c r="H51" i="1"/>
  <c r="J50" i="1"/>
  <c r="H50" i="1"/>
  <c r="J49" i="1"/>
  <c r="H49" i="1"/>
  <c r="J48" i="1"/>
  <c r="H48" i="1"/>
  <c r="J47" i="1"/>
  <c r="H47" i="1"/>
  <c r="J46" i="1"/>
  <c r="H46" i="1"/>
  <c r="J45" i="1"/>
  <c r="H45" i="1"/>
  <c r="J44" i="1"/>
  <c r="H44" i="1"/>
  <c r="C23" i="18"/>
  <c r="C20" i="18"/>
  <c r="C21" i="18"/>
  <c r="C22" i="18"/>
  <c r="C24" i="18"/>
  <c r="C19" i="18"/>
  <c r="E14" i="18"/>
  <c r="E13" i="18"/>
  <c r="E12" i="18"/>
  <c r="E11" i="18"/>
  <c r="E10" i="18"/>
  <c r="E5" i="18"/>
  <c r="E3" i="18"/>
  <c r="B11" i="18"/>
  <c r="B7" i="18"/>
  <c r="B6" i="18"/>
  <c r="J91" i="3"/>
  <c r="K91" i="3" s="1"/>
  <c r="L91" i="3" s="1"/>
  <c r="M91" i="3" s="1"/>
  <c r="N91" i="3" s="1"/>
  <c r="O91" i="3" s="1"/>
  <c r="P91" i="3" s="1"/>
  <c r="Q91" i="3" s="1"/>
  <c r="R91" i="3" s="1"/>
  <c r="S91" i="3" s="1"/>
  <c r="J90" i="3"/>
  <c r="K90" i="3" s="1"/>
  <c r="L90" i="3" s="1"/>
  <c r="M90" i="3" s="1"/>
  <c r="N90" i="3" s="1"/>
  <c r="O90" i="3" s="1"/>
  <c r="P90" i="3" s="1"/>
  <c r="Q90" i="3" s="1"/>
  <c r="R90" i="3" s="1"/>
  <c r="S90" i="3" s="1"/>
  <c r="I87" i="3"/>
  <c r="I93" i="3" s="1"/>
  <c r="J80" i="3"/>
  <c r="K80" i="3" s="1"/>
  <c r="L80" i="3" s="1"/>
  <c r="M80" i="3" s="1"/>
  <c r="N80" i="3" s="1"/>
  <c r="O80" i="3" s="1"/>
  <c r="P80" i="3" s="1"/>
  <c r="Q80" i="3" s="1"/>
  <c r="R80" i="3" s="1"/>
  <c r="S80" i="3" s="1"/>
  <c r="L64" i="3"/>
  <c r="K64" i="3"/>
  <c r="J64" i="3"/>
  <c r="J103" i="3" s="1"/>
  <c r="I77" i="3"/>
  <c r="K67" i="3"/>
  <c r="L67" i="3"/>
  <c r="M67" i="3"/>
  <c r="N67" i="3"/>
  <c r="O67" i="3"/>
  <c r="P67" i="3"/>
  <c r="Q67" i="3"/>
  <c r="R67" i="3"/>
  <c r="S67" i="3"/>
  <c r="J67" i="3"/>
  <c r="T71" i="3"/>
  <c r="T58" i="3"/>
  <c r="T42" i="3"/>
  <c r="K103" i="3"/>
  <c r="L103" i="3"/>
  <c r="M64" i="3"/>
  <c r="N64" i="3" s="1"/>
  <c r="K37" i="3"/>
  <c r="L37" i="3" s="1"/>
  <c r="M37" i="3" s="1"/>
  <c r="N37" i="3" s="1"/>
  <c r="O37" i="3" s="1"/>
  <c r="P37" i="3" s="1"/>
  <c r="Q37" i="3" s="1"/>
  <c r="R37" i="3" s="1"/>
  <c r="S37" i="3" s="1"/>
  <c r="K39" i="3"/>
  <c r="L39" i="3" s="1"/>
  <c r="M39" i="3" s="1"/>
  <c r="N39" i="3" s="1"/>
  <c r="O39" i="3" s="1"/>
  <c r="P39" i="3" s="1"/>
  <c r="Q39" i="3" s="1"/>
  <c r="R39" i="3" s="1"/>
  <c r="S39" i="3" s="1"/>
  <c r="K36" i="3"/>
  <c r="L36" i="3" s="1"/>
  <c r="M36" i="3" s="1"/>
  <c r="N36" i="3" s="1"/>
  <c r="O36" i="3" s="1"/>
  <c r="P36" i="3" s="1"/>
  <c r="Q36" i="3" s="1"/>
  <c r="R36" i="3" s="1"/>
  <c r="S36" i="3" s="1"/>
  <c r="J38" i="3"/>
  <c r="K38" i="3" s="1"/>
  <c r="L38" i="3" s="1"/>
  <c r="M38" i="3" s="1"/>
  <c r="N38" i="3" s="1"/>
  <c r="O38" i="3" s="1"/>
  <c r="P38" i="3" s="1"/>
  <c r="Q38" i="3" s="1"/>
  <c r="R38" i="3" s="1"/>
  <c r="S38" i="3" s="1"/>
  <c r="C71" i="3"/>
  <c r="C58" i="3"/>
  <c r="E2" i="1" a="1"/>
  <c r="A2" i="1" a="1"/>
  <c r="I124" i="3" l="1"/>
  <c r="O64" i="3"/>
  <c r="P64" i="3" s="1"/>
  <c r="Q64" i="3" s="1"/>
  <c r="R64" i="3" s="1"/>
  <c r="S64" i="3" s="1"/>
  <c r="B123" i="3"/>
  <c r="E2" i="1"/>
  <c r="A2" i="1"/>
  <c r="F12" i="18"/>
  <c r="F10" i="18"/>
  <c r="I8" i="18"/>
  <c r="F11" i="18"/>
  <c r="J8" i="18"/>
  <c r="E4" i="18"/>
  <c r="F13" i="18"/>
  <c r="B8" i="18"/>
  <c r="I81" i="3"/>
  <c r="I95" i="3" s="1"/>
  <c r="I97" i="3"/>
  <c r="M103" i="3"/>
  <c r="B20" i="18" l="1"/>
  <c r="N103" i="3"/>
  <c r="O103" i="3" l="1"/>
  <c r="P103" i="3" l="1"/>
  <c r="Q103" i="3" l="1"/>
  <c r="C28" i="3"/>
  <c r="D28" i="3"/>
  <c r="D27" i="3"/>
  <c r="E28" i="3"/>
  <c r="E27" i="3"/>
  <c r="F19" i="3"/>
  <c r="F33" i="3" s="1"/>
  <c r="C31" i="3"/>
  <c r="D31" i="3"/>
  <c r="E31" i="3"/>
  <c r="F31" i="3"/>
  <c r="G31" i="3"/>
  <c r="C32" i="3"/>
  <c r="D32" i="3"/>
  <c r="E32" i="3"/>
  <c r="F32" i="3"/>
  <c r="G32" i="3"/>
  <c r="C33" i="3"/>
  <c r="D33" i="3"/>
  <c r="E33" i="3"/>
  <c r="G33" i="3"/>
  <c r="C34" i="3"/>
  <c r="D34" i="3"/>
  <c r="E34" i="3"/>
  <c r="F34" i="3"/>
  <c r="G34" i="3"/>
  <c r="I25" i="3"/>
  <c r="I34" i="3" s="1"/>
  <c r="J34" i="3" s="1"/>
  <c r="K34" i="3" s="1"/>
  <c r="L34" i="3" s="1"/>
  <c r="M34" i="3" s="1"/>
  <c r="N34" i="3" s="1"/>
  <c r="O34" i="3" s="1"/>
  <c r="P34" i="3" s="1"/>
  <c r="Q34" i="3" s="1"/>
  <c r="R34" i="3" s="1"/>
  <c r="S34" i="3" s="1"/>
  <c r="H25" i="3"/>
  <c r="H34" i="3" s="1"/>
  <c r="I19" i="3"/>
  <c r="I33" i="3" s="1"/>
  <c r="J33" i="3" s="1"/>
  <c r="K33" i="3" s="1"/>
  <c r="L33" i="3" s="1"/>
  <c r="M33" i="3" s="1"/>
  <c r="N33" i="3" s="1"/>
  <c r="O33" i="3" s="1"/>
  <c r="P33" i="3" s="1"/>
  <c r="Q33" i="3" s="1"/>
  <c r="R33" i="3" s="1"/>
  <c r="S33" i="3" s="1"/>
  <c r="H19" i="3"/>
  <c r="H33" i="3" s="1"/>
  <c r="I13" i="3"/>
  <c r="I32" i="3" s="1"/>
  <c r="J32" i="3" s="1"/>
  <c r="K32" i="3" s="1"/>
  <c r="H13" i="3"/>
  <c r="H32" i="3" s="1"/>
  <c r="I7" i="3"/>
  <c r="I31" i="3" s="1"/>
  <c r="J31" i="3" s="1"/>
  <c r="H7" i="3"/>
  <c r="H31" i="3" s="1"/>
  <c r="H27" i="3"/>
  <c r="I27" i="3"/>
  <c r="H28" i="3"/>
  <c r="I28" i="3"/>
  <c r="H29" i="3"/>
  <c r="I29" i="3"/>
  <c r="D29" i="3"/>
  <c r="E29" i="3"/>
  <c r="C29" i="3"/>
  <c r="C27" i="3"/>
  <c r="C42" i="3"/>
  <c r="D2" i="3"/>
  <c r="D99" i="3" s="1"/>
  <c r="I3" i="15"/>
  <c r="C26" i="5"/>
  <c r="C27" i="5" s="1"/>
  <c r="C29" i="5" s="1"/>
  <c r="C30" i="5" s="1"/>
  <c r="C25" i="5"/>
  <c r="A26" i="5"/>
  <c r="A25" i="5"/>
  <c r="C18" i="5"/>
  <c r="C14" i="5"/>
  <c r="H40" i="15"/>
  <c r="H38" i="15"/>
  <c r="H28" i="15"/>
  <c r="G28" i="15"/>
  <c r="F28" i="15"/>
  <c r="I27" i="15"/>
  <c r="E27" i="15"/>
  <c r="I26" i="15"/>
  <c r="E26" i="15"/>
  <c r="H23" i="15"/>
  <c r="H22" i="15"/>
  <c r="H21" i="15"/>
  <c r="E14" i="15"/>
  <c r="K12" i="15"/>
  <c r="H12" i="15"/>
  <c r="G12" i="15"/>
  <c r="F12" i="15"/>
  <c r="K11" i="15"/>
  <c r="H11" i="15"/>
  <c r="G11" i="15"/>
  <c r="F11" i="15"/>
  <c r="I10" i="15"/>
  <c r="M10" i="15" s="1"/>
  <c r="E10" i="15"/>
  <c r="I9" i="15"/>
  <c r="M9" i="15" s="1"/>
  <c r="E9" i="15"/>
  <c r="I8" i="15"/>
  <c r="M8" i="15" s="1"/>
  <c r="E8" i="15"/>
  <c r="I7" i="15"/>
  <c r="M7" i="15" s="1"/>
  <c r="E7" i="15"/>
  <c r="I6" i="15"/>
  <c r="M6" i="15" s="1"/>
  <c r="E6" i="15"/>
  <c r="I5" i="15"/>
  <c r="M5" i="15" s="1"/>
  <c r="E5" i="15"/>
  <c r="I4" i="15"/>
  <c r="M4" i="15" s="1"/>
  <c r="E4" i="15"/>
  <c r="E3" i="15"/>
  <c r="T4" i="7"/>
  <c r="L32" i="3" l="1"/>
  <c r="M32" i="3" s="1"/>
  <c r="N32" i="3" s="1"/>
  <c r="O32" i="3" s="1"/>
  <c r="P32" i="3" s="1"/>
  <c r="Q32" i="3" s="1"/>
  <c r="R32" i="3" s="1"/>
  <c r="S32" i="3" s="1"/>
  <c r="J43" i="3"/>
  <c r="K31" i="3"/>
  <c r="S103" i="3"/>
  <c r="R103" i="3"/>
  <c r="D42" i="3"/>
  <c r="D71" i="3"/>
  <c r="D58" i="3"/>
  <c r="C43" i="3"/>
  <c r="F43" i="3"/>
  <c r="D43" i="3"/>
  <c r="H43" i="3"/>
  <c r="I43" i="3"/>
  <c r="G43" i="3"/>
  <c r="E43" i="3"/>
  <c r="E2" i="3"/>
  <c r="E99" i="3" s="1"/>
  <c r="I28" i="15"/>
  <c r="I29" i="15"/>
  <c r="I32" i="15" s="1"/>
  <c r="I33" i="15" s="1"/>
  <c r="F29" i="15"/>
  <c r="I13" i="15"/>
  <c r="I23" i="15" s="1"/>
  <c r="I11" i="15"/>
  <c r="I21" i="15" s="1"/>
  <c r="M3" i="15"/>
  <c r="G29" i="15"/>
  <c r="G30" i="15" s="1"/>
  <c r="G13" i="15"/>
  <c r="G14" i="15" s="1"/>
  <c r="I14" i="15" s="1"/>
  <c r="H29" i="15"/>
  <c r="H13" i="15"/>
  <c r="F13" i="15"/>
  <c r="K13" i="15"/>
  <c r="I12" i="15"/>
  <c r="I22" i="15" s="1"/>
  <c r="L31" i="3" l="1"/>
  <c r="I38" i="15"/>
  <c r="J74" i="3"/>
  <c r="E71" i="3"/>
  <c r="E58" i="3"/>
  <c r="C45" i="3"/>
  <c r="C47" i="3"/>
  <c r="H45" i="3"/>
  <c r="H47" i="3"/>
  <c r="D45" i="3"/>
  <c r="D47" i="3"/>
  <c r="I45" i="3"/>
  <c r="I47" i="3"/>
  <c r="F45" i="3"/>
  <c r="F47" i="3"/>
  <c r="E45" i="3"/>
  <c r="E47" i="3"/>
  <c r="G45" i="3"/>
  <c r="G47" i="3"/>
  <c r="M31" i="3"/>
  <c r="F2" i="3"/>
  <c r="F99" i="3" s="1"/>
  <c r="E42" i="3"/>
  <c r="I40" i="15"/>
  <c r="I16" i="15"/>
  <c r="I17" i="15" s="1"/>
  <c r="I11" i="5" s="1"/>
  <c r="I13" i="5" s="1"/>
  <c r="K43" i="3" l="1"/>
  <c r="L41" i="3"/>
  <c r="M41" i="3" s="1"/>
  <c r="N41" i="3" s="1"/>
  <c r="O41" i="3" s="1"/>
  <c r="P41" i="3" s="1"/>
  <c r="Q41" i="3" s="1"/>
  <c r="R41" i="3" s="1"/>
  <c r="S41" i="3" s="1"/>
  <c r="G46" i="3"/>
  <c r="G49" i="3"/>
  <c r="E46" i="3"/>
  <c r="E49" i="3"/>
  <c r="F46" i="3"/>
  <c r="F49" i="3"/>
  <c r="I46" i="3"/>
  <c r="I49" i="3"/>
  <c r="D46" i="3"/>
  <c r="D49" i="3"/>
  <c r="H46" i="3"/>
  <c r="H49" i="3"/>
  <c r="C46" i="3"/>
  <c r="C49" i="3"/>
  <c r="J47" i="3"/>
  <c r="F71" i="3"/>
  <c r="F58" i="3"/>
  <c r="N31" i="3"/>
  <c r="O31" i="3" s="1"/>
  <c r="P31" i="3" s="1"/>
  <c r="G2" i="3"/>
  <c r="G99" i="3" s="1"/>
  <c r="F42" i="3"/>
  <c r="I10" i="5"/>
  <c r="L5" i="7"/>
  <c r="M5" i="7"/>
  <c r="L6" i="7"/>
  <c r="M6" i="7"/>
  <c r="C5" i="7"/>
  <c r="D5" i="7"/>
  <c r="C6" i="7"/>
  <c r="D6" i="7"/>
  <c r="J41" i="1"/>
  <c r="J42" i="1"/>
  <c r="J43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5" i="1"/>
  <c r="L43" i="3" l="1"/>
  <c r="K74" i="3"/>
  <c r="J46" i="3"/>
  <c r="K47" i="3"/>
  <c r="J48" i="3"/>
  <c r="J79" i="3" s="1"/>
  <c r="G71" i="3"/>
  <c r="G58" i="3"/>
  <c r="H2" i="3"/>
  <c r="H99" i="3" s="1"/>
  <c r="G42" i="3"/>
  <c r="M6" i="11"/>
  <c r="M12" i="11" s="1"/>
  <c r="I25" i="5"/>
  <c r="I63" i="11"/>
  <c r="F63" i="11" s="1"/>
  <c r="M4" i="11" s="1"/>
  <c r="M8" i="7"/>
  <c r="L8" i="7"/>
  <c r="M7" i="7"/>
  <c r="L7" i="7"/>
  <c r="D7" i="7"/>
  <c r="D8" i="7"/>
  <c r="C8" i="7"/>
  <c r="C7" i="7"/>
  <c r="J24" i="5"/>
  <c r="I24" i="5"/>
  <c r="G14" i="9"/>
  <c r="L74" i="3" l="1"/>
  <c r="M43" i="3"/>
  <c r="K46" i="3"/>
  <c r="J45" i="3"/>
  <c r="J61" i="3"/>
  <c r="J49" i="3"/>
  <c r="J51" i="3" s="1"/>
  <c r="L47" i="3"/>
  <c r="K48" i="3"/>
  <c r="K79" i="3" s="1"/>
  <c r="H71" i="3"/>
  <c r="H58" i="3"/>
  <c r="I2" i="3"/>
  <c r="I99" i="3" s="1"/>
  <c r="H42" i="3"/>
  <c r="E63" i="11"/>
  <c r="T3" i="7"/>
  <c r="S8" i="7"/>
  <c r="K24" i="5"/>
  <c r="C20" i="5"/>
  <c r="H25" i="5" s="1"/>
  <c r="C21" i="5"/>
  <c r="H24" i="5" s="1"/>
  <c r="K25" i="5"/>
  <c r="N43" i="3" l="1"/>
  <c r="M74" i="3"/>
  <c r="J44" i="3"/>
  <c r="J100" i="3"/>
  <c r="K45" i="3"/>
  <c r="K49" i="3" s="1"/>
  <c r="K51" i="3" s="1"/>
  <c r="L46" i="3"/>
  <c r="J53" i="3"/>
  <c r="K61" i="3"/>
  <c r="M47" i="3"/>
  <c r="L48" i="3"/>
  <c r="L79" i="3" s="1"/>
  <c r="I71" i="3"/>
  <c r="I58" i="3"/>
  <c r="I42" i="3"/>
  <c r="J2" i="3"/>
  <c r="J99" i="3" s="1"/>
  <c r="Q31" i="3"/>
  <c r="R31" i="3" s="1"/>
  <c r="M3" i="11"/>
  <c r="M10" i="11" s="1"/>
  <c r="T7" i="7"/>
  <c r="L25" i="5"/>
  <c r="H26" i="5"/>
  <c r="L24" i="5"/>
  <c r="O43" i="3" l="1"/>
  <c r="N74" i="3"/>
  <c r="M46" i="3"/>
  <c r="L45" i="3"/>
  <c r="L49" i="3" s="1"/>
  <c r="L51" i="3" s="1"/>
  <c r="K44" i="3"/>
  <c r="B3" i="18"/>
  <c r="B5" i="18" s="1"/>
  <c r="B9" i="18" s="1"/>
  <c r="B13" i="18" s="1"/>
  <c r="K100" i="3"/>
  <c r="J84" i="3"/>
  <c r="J87" i="3" s="1"/>
  <c r="J93" i="3" s="1"/>
  <c r="J75" i="3"/>
  <c r="K53" i="3"/>
  <c r="K101" i="3" s="1"/>
  <c r="J101" i="3"/>
  <c r="J56" i="3"/>
  <c r="L61" i="3"/>
  <c r="N47" i="3"/>
  <c r="M48" i="3"/>
  <c r="M79" i="3" s="1"/>
  <c r="S31" i="3"/>
  <c r="J71" i="3"/>
  <c r="J58" i="3"/>
  <c r="K2" i="3"/>
  <c r="K99" i="3" s="1"/>
  <c r="J42" i="3"/>
  <c r="L26" i="5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3" i="1"/>
  <c r="P43" i="3" l="1"/>
  <c r="O74" i="3"/>
  <c r="T107" i="3"/>
  <c r="N107" i="3"/>
  <c r="O107" i="3"/>
  <c r="P107" i="3"/>
  <c r="M107" i="3"/>
  <c r="Q107" i="3"/>
  <c r="L107" i="3"/>
  <c r="R107" i="3"/>
  <c r="K107" i="3"/>
  <c r="S107" i="3"/>
  <c r="J107" i="3"/>
  <c r="B19" i="18"/>
  <c r="K84" i="3"/>
  <c r="K87" i="3" s="1"/>
  <c r="K93" i="3" s="1"/>
  <c r="K75" i="3"/>
  <c r="L44" i="3"/>
  <c r="L100" i="3"/>
  <c r="N46" i="3"/>
  <c r="M45" i="3"/>
  <c r="J60" i="3"/>
  <c r="L53" i="3"/>
  <c r="L101" i="3" s="1"/>
  <c r="K56" i="3"/>
  <c r="M61" i="3"/>
  <c r="O47" i="3"/>
  <c r="N48" i="3"/>
  <c r="N79" i="3" s="1"/>
  <c r="K71" i="3"/>
  <c r="K58" i="3"/>
  <c r="L2" i="3"/>
  <c r="L99" i="3" s="1"/>
  <c r="K42" i="3"/>
  <c r="Q43" i="3" l="1"/>
  <c r="P74" i="3"/>
  <c r="L84" i="3"/>
  <c r="L87" i="3" s="1"/>
  <c r="L93" i="3" s="1"/>
  <c r="L75" i="3"/>
  <c r="M44" i="3"/>
  <c r="M100" i="3"/>
  <c r="M49" i="3"/>
  <c r="M51" i="3" s="1"/>
  <c r="M53" i="3" s="1"/>
  <c r="M101" i="3" s="1"/>
  <c r="O46" i="3"/>
  <c r="N45" i="3"/>
  <c r="N49" i="3" s="1"/>
  <c r="N51" i="3" s="1"/>
  <c r="J69" i="3"/>
  <c r="J73" i="3" s="1"/>
  <c r="J77" i="3" s="1"/>
  <c r="K60" i="3"/>
  <c r="L56" i="3"/>
  <c r="L60" i="3" s="1"/>
  <c r="L69" i="3" s="1"/>
  <c r="N61" i="3"/>
  <c r="P47" i="3"/>
  <c r="O48" i="3"/>
  <c r="O79" i="3" s="1"/>
  <c r="L71" i="3"/>
  <c r="L58" i="3"/>
  <c r="M2" i="3"/>
  <c r="M99" i="3" s="1"/>
  <c r="L42" i="3"/>
  <c r="R43" i="3" l="1"/>
  <c r="Q74" i="3"/>
  <c r="P46" i="3"/>
  <c r="O45" i="3"/>
  <c r="O49" i="3" s="1"/>
  <c r="O51" i="3" s="1"/>
  <c r="N44" i="3"/>
  <c r="N100" i="3"/>
  <c r="K69" i="3"/>
  <c r="K73" i="3" s="1"/>
  <c r="K77" i="3" s="1"/>
  <c r="M75" i="3"/>
  <c r="M84" i="3"/>
  <c r="M87" i="3" s="1"/>
  <c r="M93" i="3" s="1"/>
  <c r="N53" i="3"/>
  <c r="N101" i="3" s="1"/>
  <c r="M56" i="3"/>
  <c r="M60" i="3" s="1"/>
  <c r="M69" i="3" s="1"/>
  <c r="J81" i="3"/>
  <c r="J95" i="3" s="1"/>
  <c r="J97" i="3"/>
  <c r="J102" i="3" s="1"/>
  <c r="I4" i="18" s="1"/>
  <c r="I6" i="18" s="1"/>
  <c r="I10" i="18" s="1"/>
  <c r="O61" i="3"/>
  <c r="Q47" i="3"/>
  <c r="P48" i="3"/>
  <c r="P79" i="3" s="1"/>
  <c r="M71" i="3"/>
  <c r="M58" i="3"/>
  <c r="N2" i="3"/>
  <c r="N99" i="3" s="1"/>
  <c r="M42" i="3"/>
  <c r="S43" i="3" l="1"/>
  <c r="S74" i="3" s="1"/>
  <c r="R74" i="3"/>
  <c r="N84" i="3"/>
  <c r="N87" i="3" s="1"/>
  <c r="N93" i="3" s="1"/>
  <c r="N75" i="3"/>
  <c r="L73" i="3"/>
  <c r="L77" i="3" s="1"/>
  <c r="O100" i="3"/>
  <c r="O44" i="3"/>
  <c r="Q46" i="3"/>
  <c r="P45" i="3"/>
  <c r="N56" i="3"/>
  <c r="N60" i="3" s="1"/>
  <c r="N69" i="3" s="1"/>
  <c r="O53" i="3"/>
  <c r="O101" i="3" s="1"/>
  <c r="K81" i="3"/>
  <c r="K95" i="3" s="1"/>
  <c r="K97" i="3"/>
  <c r="K102" i="3" s="1"/>
  <c r="J104" i="3"/>
  <c r="P61" i="3"/>
  <c r="R47" i="3"/>
  <c r="Q48" i="3"/>
  <c r="Q79" i="3" s="1"/>
  <c r="N71" i="3"/>
  <c r="N58" i="3"/>
  <c r="O2" i="3"/>
  <c r="O99" i="3" s="1"/>
  <c r="N42" i="3"/>
  <c r="R46" i="3" l="1"/>
  <c r="Q45" i="3"/>
  <c r="Q49" i="3" s="1"/>
  <c r="Q51" i="3" s="1"/>
  <c r="O84" i="3"/>
  <c r="O87" i="3" s="1"/>
  <c r="O93" i="3" s="1"/>
  <c r="O75" i="3"/>
  <c r="K104" i="3"/>
  <c r="J4" i="18"/>
  <c r="J6" i="18" s="1"/>
  <c r="J10" i="18" s="1"/>
  <c r="I12" i="18" s="1"/>
  <c r="P44" i="3"/>
  <c r="P100" i="3"/>
  <c r="M73" i="3"/>
  <c r="M77" i="3" s="1"/>
  <c r="P49" i="3"/>
  <c r="P51" i="3" s="1"/>
  <c r="P53" i="3" s="1"/>
  <c r="P101" i="3" s="1"/>
  <c r="O56" i="3"/>
  <c r="O60" i="3" s="1"/>
  <c r="O69" i="3" s="1"/>
  <c r="L81" i="3"/>
  <c r="L95" i="3" s="1"/>
  <c r="L97" i="3"/>
  <c r="L102" i="3" s="1"/>
  <c r="L104" i="3" s="1"/>
  <c r="Q61" i="3"/>
  <c r="S47" i="3"/>
  <c r="S48" i="3" s="1"/>
  <c r="R48" i="3"/>
  <c r="R79" i="3" s="1"/>
  <c r="O71" i="3"/>
  <c r="O58" i="3"/>
  <c r="P2" i="3"/>
  <c r="P99" i="3" s="1"/>
  <c r="O42" i="3"/>
  <c r="S79" i="3" l="1"/>
  <c r="B21" i="18"/>
  <c r="N73" i="3"/>
  <c r="N77" i="3" s="1"/>
  <c r="Q100" i="3"/>
  <c r="Q44" i="3"/>
  <c r="P84" i="3"/>
  <c r="P87" i="3" s="1"/>
  <c r="P93" i="3" s="1"/>
  <c r="P75" i="3"/>
  <c r="S46" i="3"/>
  <c r="S45" i="3" s="1"/>
  <c r="R45" i="3"/>
  <c r="P56" i="3"/>
  <c r="P60" i="3" s="1"/>
  <c r="P69" i="3" s="1"/>
  <c r="Q53" i="3"/>
  <c r="Q101" i="3" s="1"/>
  <c r="M81" i="3"/>
  <c r="M95" i="3" s="1"/>
  <c r="M97" i="3"/>
  <c r="M102" i="3" s="1"/>
  <c r="M104" i="3" s="1"/>
  <c r="R61" i="3"/>
  <c r="S61" i="3"/>
  <c r="P71" i="3"/>
  <c r="P58" i="3"/>
  <c r="Q2" i="3"/>
  <c r="P42" i="3"/>
  <c r="O73" i="3" l="1"/>
  <c r="O77" i="3" s="1"/>
  <c r="S100" i="3"/>
  <c r="S44" i="3"/>
  <c r="R44" i="3"/>
  <c r="R100" i="3"/>
  <c r="R2" i="3"/>
  <c r="R99" i="3" s="1"/>
  <c r="Q99" i="3"/>
  <c r="Q84" i="3"/>
  <c r="Q87" i="3" s="1"/>
  <c r="Q93" i="3" s="1"/>
  <c r="Q75" i="3"/>
  <c r="R49" i="3"/>
  <c r="R51" i="3" s="1"/>
  <c r="R53" i="3" s="1"/>
  <c r="R101" i="3" s="1"/>
  <c r="S49" i="3"/>
  <c r="S51" i="3" s="1"/>
  <c r="S53" i="3" s="1"/>
  <c r="S101" i="3" s="1"/>
  <c r="Q56" i="3"/>
  <c r="Q60" i="3" s="1"/>
  <c r="Q69" i="3" s="1"/>
  <c r="N81" i="3"/>
  <c r="N95" i="3" s="1"/>
  <c r="N97" i="3"/>
  <c r="N102" i="3" s="1"/>
  <c r="N104" i="3" s="1"/>
  <c r="Q71" i="3"/>
  <c r="Q58" i="3"/>
  <c r="Q42" i="3"/>
  <c r="P73" i="3" l="1"/>
  <c r="Q73" i="3" s="1"/>
  <c r="T100" i="3"/>
  <c r="T104" i="3" s="1"/>
  <c r="R42" i="3"/>
  <c r="R58" i="3"/>
  <c r="R84" i="3"/>
  <c r="R87" i="3" s="1"/>
  <c r="R93" i="3" s="1"/>
  <c r="R75" i="3"/>
  <c r="R71" i="3"/>
  <c r="S2" i="3"/>
  <c r="S99" i="3" s="1"/>
  <c r="S84" i="3"/>
  <c r="S87" i="3" s="1"/>
  <c r="S93" i="3" s="1"/>
  <c r="S75" i="3"/>
  <c r="S56" i="3"/>
  <c r="S60" i="3" s="1"/>
  <c r="S69" i="3" s="1"/>
  <c r="R56" i="3"/>
  <c r="R60" i="3" s="1"/>
  <c r="R69" i="3" s="1"/>
  <c r="O81" i="3"/>
  <c r="O95" i="3" s="1"/>
  <c r="O97" i="3"/>
  <c r="O102" i="3" s="1"/>
  <c r="O104" i="3" s="1"/>
  <c r="P77" i="3" l="1"/>
  <c r="P81" i="3" s="1"/>
  <c r="P95" i="3" s="1"/>
  <c r="S58" i="3"/>
  <c r="S71" i="3"/>
  <c r="S42" i="3"/>
  <c r="Q77" i="3"/>
  <c r="R73" i="3"/>
  <c r="P97" i="3" l="1"/>
  <c r="P102" i="3" s="1"/>
  <c r="P104" i="3" s="1"/>
  <c r="S73" i="3"/>
  <c r="S77" i="3" s="1"/>
  <c r="R77" i="3"/>
  <c r="Q81" i="3"/>
  <c r="Q95" i="3" s="1"/>
  <c r="Q97" i="3"/>
  <c r="Q102" i="3" s="1"/>
  <c r="Q104" i="3" s="1"/>
  <c r="R81" i="3" l="1"/>
  <c r="R95" i="3" s="1"/>
  <c r="R97" i="3"/>
  <c r="R102" i="3" s="1"/>
  <c r="R104" i="3" s="1"/>
  <c r="S81" i="3"/>
  <c r="S95" i="3" s="1"/>
  <c r="S97" i="3"/>
  <c r="S102" i="3" l="1"/>
  <c r="S104" i="3" s="1"/>
  <c r="I120" i="3" l="1"/>
  <c r="I121" i="3" s="1"/>
  <c r="I122" i="3"/>
  <c r="I109" i="3"/>
  <c r="I112" i="3" s="1"/>
  <c r="I115" i="3" s="1"/>
  <c r="I118" i="3"/>
  <c r="L110" i="3" l="1"/>
  <c r="L118" i="3"/>
  <c r="I123" i="3"/>
  <c r="I125" i="3" s="1"/>
  <c r="I127" i="3" l="1"/>
  <c r="I129" i="3" s="1"/>
  <c r="B22" i="18" s="1"/>
  <c r="B24" i="18" l="1"/>
  <c r="B27" i="18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Owner</author>
  </authors>
  <commentList>
    <comment ref="M45" authorId="0" shapeId="0" xr:uid="{42A44F31-1424-46D0-B653-BC00676312C2}">
      <text>
        <r>
          <rPr>
            <b/>
            <sz val="9"/>
            <color indexed="81"/>
            <rFont val="Tahoma"/>
            <family val="2"/>
          </rPr>
          <t>Owner:</t>
        </r>
        <r>
          <rPr>
            <sz val="9"/>
            <color indexed="81"/>
            <rFont val="Tahoma"/>
            <family val="2"/>
          </rPr>
          <t xml:space="preserve">
management target
</t>
        </r>
      </text>
    </comment>
    <comment ref="Q50" authorId="0" shapeId="0" xr:uid="{4DF97D1D-C152-48CB-84FB-C2994607B58D}">
      <text>
        <r>
          <rPr>
            <b/>
            <sz val="9"/>
            <color indexed="81"/>
            <rFont val="Tahoma"/>
            <family val="2"/>
          </rPr>
          <t>Owner:</t>
        </r>
        <r>
          <rPr>
            <sz val="9"/>
            <color indexed="81"/>
            <rFont val="Tahoma"/>
            <family val="2"/>
          </rPr>
          <t xml:space="preserve">
Assumption for 2029 onwards</t>
        </r>
      </text>
    </comment>
    <comment ref="J64" authorId="0" shapeId="0" xr:uid="{89EF8E2C-C5B0-4147-83D1-AB9687BF451C}">
      <text>
        <r>
          <rPr>
            <b/>
            <sz val="9"/>
            <color indexed="81"/>
            <rFont val="Tahoma"/>
            <family val="2"/>
          </rPr>
          <t>Owner:</t>
        </r>
        <r>
          <rPr>
            <sz val="9"/>
            <color indexed="81"/>
            <rFont val="Tahoma"/>
            <family val="2"/>
          </rPr>
          <t xml:space="preserve">
Management plans to spend $2.3 billion over next 4 years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Owner</author>
  </authors>
  <commentList>
    <comment ref="I12" authorId="0" shapeId="0" xr:uid="{C35F14CC-2476-4ACC-9B61-8D292922F501}">
      <text>
        <r>
          <rPr>
            <b/>
            <sz val="9"/>
            <color indexed="81"/>
            <rFont val="Tahoma"/>
            <family val="2"/>
          </rPr>
          <t>Owner:</t>
        </r>
        <r>
          <rPr>
            <sz val="9"/>
            <color indexed="81"/>
            <rFont val="Tahoma"/>
            <family val="2"/>
          </rPr>
          <t xml:space="preserve">
calculated from Damordaran's S&amp;P 500 calculator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Ryan Whitcher</author>
  </authors>
  <commentList>
    <comment ref="E3" authorId="0" shapeId="0" xr:uid="{4CE90D7C-1BA5-4504-91EE-8AADBEE01832}">
      <text>
        <r>
          <rPr>
            <b/>
            <sz val="9"/>
            <color indexed="81"/>
            <rFont val="Tahoma"/>
            <family val="2"/>
          </rPr>
          <t>Ryan Whitcher: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E4" authorId="0" shapeId="0" xr:uid="{48086F13-9C7A-49D5-BB0A-2BD7815B4CE6}">
      <text>
        <r>
          <rPr>
            <b/>
            <sz val="9"/>
            <color indexed="81"/>
            <rFont val="Tahoma"/>
            <family val="2"/>
          </rPr>
          <t>Ryan Whitcher: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<sst xmlns="http://schemas.openxmlformats.org/spreadsheetml/2006/main" count="540" uniqueCount="381">
  <si>
    <t>UPDATE BY SIGNING IN TO TR EIKON</t>
  </si>
  <si>
    <t>Price Close</t>
  </si>
  <si>
    <t>YTD</t>
  </si>
  <si>
    <t>SAP</t>
  </si>
  <si>
    <t>TSX 60</t>
  </si>
  <si>
    <t>Symbol</t>
  </si>
  <si>
    <t>Brookfield Infrastructure Partners LP</t>
  </si>
  <si>
    <t>Loblaw Companies Ltd</t>
  </si>
  <si>
    <t>George Weston Ltd</t>
  </si>
  <si>
    <t>Metro Inc</t>
  </si>
  <si>
    <t>Saputo Inc</t>
  </si>
  <si>
    <t>Working capital</t>
  </si>
  <si>
    <t>Accounts receivable days</t>
  </si>
  <si>
    <t>Inventory days</t>
  </si>
  <si>
    <t>Accounts payable days</t>
  </si>
  <si>
    <t xml:space="preserve">SAPUTO </t>
  </si>
  <si>
    <t>Revenue Schedule</t>
  </si>
  <si>
    <t>Term</t>
  </si>
  <si>
    <t>Canada</t>
  </si>
  <si>
    <t>Retail</t>
  </si>
  <si>
    <t>Industrial</t>
  </si>
  <si>
    <t>Food Service</t>
  </si>
  <si>
    <t>Total Canada</t>
  </si>
  <si>
    <t>United States</t>
  </si>
  <si>
    <t>Total US</t>
  </si>
  <si>
    <t>International</t>
  </si>
  <si>
    <t>Total International</t>
  </si>
  <si>
    <t>Europe</t>
  </si>
  <si>
    <t>Total Europe</t>
  </si>
  <si>
    <t>Total Retail</t>
  </si>
  <si>
    <t>Total Industrial</t>
  </si>
  <si>
    <t>Total Food Service</t>
  </si>
  <si>
    <t>Canada pop. growth</t>
  </si>
  <si>
    <t>US pop. growth</t>
  </si>
  <si>
    <t>International pop. growth</t>
  </si>
  <si>
    <t>Europe pop. growth</t>
  </si>
  <si>
    <t>Revenue growth rate</t>
  </si>
  <si>
    <t>Income Statement</t>
  </si>
  <si>
    <t>Revenue</t>
  </si>
  <si>
    <t>Operating costs</t>
  </si>
  <si>
    <t>EBITDA</t>
  </si>
  <si>
    <t>EBITDA margin</t>
  </si>
  <si>
    <t>Depreciation &amp; Amortization</t>
  </si>
  <si>
    <t>EBIT</t>
  </si>
  <si>
    <t>Interest expense</t>
  </si>
  <si>
    <t>EBT</t>
  </si>
  <si>
    <t>Tax rate, %</t>
  </si>
  <si>
    <t>Income taxes</t>
  </si>
  <si>
    <t>Other expenses</t>
  </si>
  <si>
    <t>Restructuring</t>
  </si>
  <si>
    <t>Net Income</t>
  </si>
  <si>
    <t>Cash Flow Statement</t>
  </si>
  <si>
    <t>Operating Activities</t>
  </si>
  <si>
    <t>D&amp;A</t>
  </si>
  <si>
    <t>Investing Activities</t>
  </si>
  <si>
    <t>CAPEX</t>
  </si>
  <si>
    <t>Financing Activities</t>
  </si>
  <si>
    <t>Dividends Paid</t>
  </si>
  <si>
    <t>Increase (decrease) in cash</t>
  </si>
  <si>
    <t>Balance Sheet</t>
  </si>
  <si>
    <t>Assets</t>
  </si>
  <si>
    <t>Cash</t>
  </si>
  <si>
    <t>Accounts receivable</t>
  </si>
  <si>
    <t>Inventory</t>
  </si>
  <si>
    <t>Other Assets</t>
  </si>
  <si>
    <t>Current Assets</t>
  </si>
  <si>
    <t>PPE</t>
  </si>
  <si>
    <t>Other LT assets</t>
  </si>
  <si>
    <t>Total assets</t>
  </si>
  <si>
    <t>Liabilities</t>
  </si>
  <si>
    <t>Accounts Payable</t>
  </si>
  <si>
    <t>ST debt</t>
  </si>
  <si>
    <t>Other current liabilities</t>
  </si>
  <si>
    <t>Total current liabilities</t>
  </si>
  <si>
    <t>LT debt</t>
  </si>
  <si>
    <t>Capital lease obligations</t>
  </si>
  <si>
    <t>Defferred income tax</t>
  </si>
  <si>
    <t>Other liabilities</t>
  </si>
  <si>
    <t>Total Liabilities</t>
  </si>
  <si>
    <t>Total equity</t>
  </si>
  <si>
    <t>Net working capital</t>
  </si>
  <si>
    <t>Valuation</t>
  </si>
  <si>
    <t>Less: current taxes</t>
  </si>
  <si>
    <t>Less: changes in NWC</t>
  </si>
  <si>
    <t>Less: CAPEX</t>
  </si>
  <si>
    <t>Unlevered FCF</t>
  </si>
  <si>
    <t>Terminal Value exit multiple approach</t>
  </si>
  <si>
    <t>Exit Multiple EV/EBITDA</t>
  </si>
  <si>
    <t>WACC</t>
  </si>
  <si>
    <t>Enterprise Value</t>
  </si>
  <si>
    <t>Terminal Value exit multiple</t>
  </si>
  <si>
    <t>Plus cash (last earnings)</t>
  </si>
  <si>
    <t xml:space="preserve">Less debt (last earnings) </t>
  </si>
  <si>
    <t>Equity value</t>
  </si>
  <si>
    <t>Shares outstanding</t>
  </si>
  <si>
    <t>Fair value per share</t>
  </si>
  <si>
    <t>Terminal Value perpetual growth approach</t>
  </si>
  <si>
    <t>Final year FCF</t>
  </si>
  <si>
    <t>Growth rate</t>
  </si>
  <si>
    <t>Terminal value</t>
  </si>
  <si>
    <t>PV of terminal value</t>
  </si>
  <si>
    <t>PV of 2022E-2031E cash flows</t>
  </si>
  <si>
    <t>Enterprise value</t>
  </si>
  <si>
    <t>Less: net debt</t>
  </si>
  <si>
    <t>Equity Value</t>
  </si>
  <si>
    <t>average</t>
  </si>
  <si>
    <t>2023 EV/EBITDA</t>
  </si>
  <si>
    <t>Dividend Discount Model</t>
  </si>
  <si>
    <t>P/CF</t>
  </si>
  <si>
    <t>Last annual dividend</t>
  </si>
  <si>
    <t>FY 2022E</t>
  </si>
  <si>
    <t xml:space="preserve">FY 2023E </t>
  </si>
  <si>
    <t>Multiple</t>
  </si>
  <si>
    <t>Dividend growth rate</t>
  </si>
  <si>
    <t>Operating Cash Flow</t>
  </si>
  <si>
    <t>Implied EV</t>
  </si>
  <si>
    <t>Required rate of return</t>
  </si>
  <si>
    <t>Debt</t>
  </si>
  <si>
    <t>Implied share price</t>
  </si>
  <si>
    <t>Shares o/s</t>
  </si>
  <si>
    <t>Annual Dividend</t>
  </si>
  <si>
    <t>Growth</t>
  </si>
  <si>
    <t>FY 2022*</t>
  </si>
  <si>
    <t>Equity per share</t>
  </si>
  <si>
    <t>FY 2021</t>
  </si>
  <si>
    <t>FY 2020</t>
  </si>
  <si>
    <t>Average</t>
  </si>
  <si>
    <t>FY 2019</t>
  </si>
  <si>
    <t>FY 2018</t>
  </si>
  <si>
    <t>*assumes Q3 and Q4 dividends are $0.18/sh, the same as Q1 and Q2 for FY2022</t>
  </si>
  <si>
    <t>Valuation Summary</t>
  </si>
  <si>
    <t>DDM</t>
  </si>
  <si>
    <t>P/CF average</t>
  </si>
  <si>
    <t>DCF</t>
  </si>
  <si>
    <t>Valuation average</t>
  </si>
  <si>
    <t>Current price</t>
  </si>
  <si>
    <t>Implied upside</t>
  </si>
  <si>
    <t>as of</t>
  </si>
  <si>
    <t>Cost of Equity</t>
  </si>
  <si>
    <t>Description</t>
  </si>
  <si>
    <t>Market cap (C$ bn)</t>
  </si>
  <si>
    <t>Risk-free rate</t>
  </si>
  <si>
    <t>10 year Canadian T-bond as of: Oct 21</t>
  </si>
  <si>
    <t>https://www.bankofcanada.ca/rates/interest-rates/canadian-bonds/</t>
  </si>
  <si>
    <t>Beta*</t>
  </si>
  <si>
    <t>Cost of equity, %</t>
  </si>
  <si>
    <t>Equity risk premium</t>
  </si>
  <si>
    <t>Damordaran unlevered beta corrected for cash, 2016-21 average, Food Processing</t>
  </si>
  <si>
    <t>Cost of equity</t>
  </si>
  <si>
    <t>Total debt (C$ bn)</t>
  </si>
  <si>
    <t>*bottom up beta</t>
  </si>
  <si>
    <t>Cost of debt</t>
  </si>
  <si>
    <t>Tax rate</t>
  </si>
  <si>
    <t>After-tax cost of debt</t>
  </si>
  <si>
    <t>Equity</t>
  </si>
  <si>
    <t>WACC: Saputo</t>
  </si>
  <si>
    <t>Source of the capital</t>
  </si>
  <si>
    <t>Proportion of total capital</t>
  </si>
  <si>
    <t>Cost of capital</t>
  </si>
  <si>
    <t>Marginal tax rate</t>
  </si>
  <si>
    <t>After-tax cost</t>
  </si>
  <si>
    <t>Contribution to weighted average</t>
  </si>
  <si>
    <t>WACC, %</t>
  </si>
  <si>
    <t>Total</t>
  </si>
  <si>
    <t xml:space="preserve">Equity </t>
  </si>
  <si>
    <t>Issue date</t>
  </si>
  <si>
    <t>Due Date</t>
  </si>
  <si>
    <t>Rate, %</t>
  </si>
  <si>
    <t>Amount</t>
  </si>
  <si>
    <t>From Q1 2022 report</t>
  </si>
  <si>
    <t>Other</t>
  </si>
  <si>
    <t>Moody's rating</t>
  </si>
  <si>
    <t>Baa1</t>
  </si>
  <si>
    <t>Saputo Inc | Price History                                          04-Oct-2021 19:21</t>
  </si>
  <si>
    <t>S&amp;P TSX 60 Index | Price History                                          04-Oct-2021 19:23</t>
  </si>
  <si>
    <t>SAP.TO History     Weekly     5 Years</t>
  </si>
  <si>
    <t>.SPTSE History     Weekly     5 Years</t>
  </si>
  <si>
    <t>Exchange Date</t>
  </si>
  <si>
    <t>Close</t>
  </si>
  <si>
    <t>Net</t>
  </si>
  <si>
    <t>%Chg</t>
  </si>
  <si>
    <t>Open</t>
  </si>
  <si>
    <t>Low</t>
  </si>
  <si>
    <t>High</t>
  </si>
  <si>
    <t>Volume</t>
  </si>
  <si>
    <t>Beta</t>
  </si>
  <si>
    <t>Regression</t>
  </si>
  <si>
    <t>diff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</si>
  <si>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</si>
  <si>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</si>
  <si>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</si>
  <si>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</si>
  <si>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</si>
  <si>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</si>
  <si>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</si>
  <si>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</si>
  <si>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</si>
  <si>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</si>
  <si>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</si>
  <si>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</si>
  <si>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</si>
  <si>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Residual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</si>
  <si>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</si>
  <si>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</si>
  <si>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</si>
  <si>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</si>
  <si>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</si>
  <si>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</si>
  <si>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</si>
  <si>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Intercept</t>
  </si>
  <si>
    <t>X Variable 1</t>
  </si>
  <si>
    <t>Market</t>
  </si>
  <si>
    <t>NYSE</t>
  </si>
  <si>
    <t>CPB</t>
  </si>
  <si>
    <t>GIS</t>
  </si>
  <si>
    <t>K</t>
  </si>
  <si>
    <t>MFI</t>
  </si>
  <si>
    <t>PBH</t>
  </si>
  <si>
    <t>SJM</t>
  </si>
  <si>
    <t>NASDAQ</t>
  </si>
  <si>
    <t>KHC</t>
  </si>
  <si>
    <t>TSN</t>
  </si>
  <si>
    <t>Name</t>
  </si>
  <si>
    <t>RIC</t>
  </si>
  <si>
    <t>Annualized Dividends</t>
  </si>
  <si>
    <t>Ccy</t>
  </si>
  <si>
    <t>Dividend Yield</t>
  </si>
  <si>
    <t>Dividend 5 Yr. Growth Rate</t>
  </si>
  <si>
    <t>Latest Dividend Pay Date</t>
  </si>
  <si>
    <t>Latest Dividend Ex-Date</t>
  </si>
  <si>
    <t>MC (C$ bn)</t>
  </si>
  <si>
    <t>Agnico Eagle Mines Ltd</t>
  </si>
  <si>
    <t>AEM.TO</t>
  </si>
  <si>
    <t>CAD</t>
  </si>
  <si>
    <t>Algonquin Power &amp; Utilities Corp</t>
  </si>
  <si>
    <t>AQN.TO</t>
  </si>
  <si>
    <t>Market cap weighted dividend yield</t>
  </si>
  <si>
    <t>Alimentation Couche-Tard Inc</t>
  </si>
  <si>
    <t>ATDb.TO</t>
  </si>
  <si>
    <t xml:space="preserve">Market cap weighted historical 5 yr growth rate </t>
  </si>
  <si>
    <t>Bank of Montreal</t>
  </si>
  <si>
    <t>BMO.TO</t>
  </si>
  <si>
    <t>Current TSX 60 level</t>
  </si>
  <si>
    <t>as of Nov 7 2021</t>
  </si>
  <si>
    <t>Bank of Nova Scotia</t>
  </si>
  <si>
    <t>BNS.TO</t>
  </si>
  <si>
    <t>Current risk free rate</t>
  </si>
  <si>
    <t>Barrick Gold Corp</t>
  </si>
  <si>
    <t>ABX.TO</t>
  </si>
  <si>
    <t>Bausch Health Companies Inc</t>
  </si>
  <si>
    <t>BHC.TO</t>
  </si>
  <si>
    <t>--</t>
  </si>
  <si>
    <t>Implied TSX 60 growth rate</t>
  </si>
  <si>
    <t>BCE Inc</t>
  </si>
  <si>
    <t>BCE.TO</t>
  </si>
  <si>
    <t>Brookfield Asset Management Inc</t>
  </si>
  <si>
    <t>BAMa.TO</t>
  </si>
  <si>
    <t>Implied TSX 60 level</t>
  </si>
  <si>
    <t>BIP_u.TO</t>
  </si>
  <si>
    <t>CAE Inc</t>
  </si>
  <si>
    <t>CAE.TO</t>
  </si>
  <si>
    <t>Implied ERP</t>
  </si>
  <si>
    <t>Cameco Corp</t>
  </si>
  <si>
    <t>CCO.TO</t>
  </si>
  <si>
    <t>Canadian Apartment Properties Real Estate Investment Trust</t>
  </si>
  <si>
    <t>CAR_u.TO</t>
  </si>
  <si>
    <t>Set M10 equal to cell M5 by changing cell M8</t>
  </si>
  <si>
    <t>Canadian Imperial Bank of Commerce</t>
  </si>
  <si>
    <t>CM.TO</t>
  </si>
  <si>
    <t>Canadian National Railway Co</t>
  </si>
  <si>
    <t>CNR.TO</t>
  </si>
  <si>
    <t>Canadian Natural Resources Ltd</t>
  </si>
  <si>
    <t>CNQ.TO</t>
  </si>
  <si>
    <t>Canadian Pacific Railway Ltd</t>
  </si>
  <si>
    <t>CP.TO</t>
  </si>
  <si>
    <t>Canadian Tire Corporation Ltd</t>
  </si>
  <si>
    <t>CTCa.TO</t>
  </si>
  <si>
    <t>Canopy Growth Corp</t>
  </si>
  <si>
    <t>WEED.TO</t>
  </si>
  <si>
    <t>CCL Industries Inc</t>
  </si>
  <si>
    <t>CCLb.TO</t>
  </si>
  <si>
    <t>Cenovus Energy Inc</t>
  </si>
  <si>
    <t>CVE.TO</t>
  </si>
  <si>
    <t>CGI Inc</t>
  </si>
  <si>
    <t>GIBa.TO</t>
  </si>
  <si>
    <t>Constellation Software Inc</t>
  </si>
  <si>
    <t>CSU.TO</t>
  </si>
  <si>
    <t>Dollarama Inc</t>
  </si>
  <si>
    <t>DOL.TO</t>
  </si>
  <si>
    <t>Emera Inc</t>
  </si>
  <si>
    <t>EMA.TO</t>
  </si>
  <si>
    <t>Enbridge Inc</t>
  </si>
  <si>
    <t>ENB.TO</t>
  </si>
  <si>
    <t>First Quantum Minerals Ltd</t>
  </si>
  <si>
    <t>FM.TO</t>
  </si>
  <si>
    <t>FirstService Corp</t>
  </si>
  <si>
    <t>FSV.TO</t>
  </si>
  <si>
    <t>Fortis Inc</t>
  </si>
  <si>
    <t>FTS.TO</t>
  </si>
  <si>
    <t>Franco-Nevada Corp</t>
  </si>
  <si>
    <t>FNV.TO</t>
  </si>
  <si>
    <t>WN.TO</t>
  </si>
  <si>
    <t>Gildan Activewear Inc</t>
  </si>
  <si>
    <t>GIL.TO</t>
  </si>
  <si>
    <t>Imperial Oil Ltd</t>
  </si>
  <si>
    <t>IMO.TO</t>
  </si>
  <si>
    <t>Kinross Gold Corp</t>
  </si>
  <si>
    <t>K.TO</t>
  </si>
  <si>
    <t>Kirkland Lake Gold Ltd</t>
  </si>
  <si>
    <t>KL.TO</t>
  </si>
  <si>
    <t>L.TO</t>
  </si>
  <si>
    <t>Magna International Inc</t>
  </si>
  <si>
    <t>MG.TO</t>
  </si>
  <si>
    <t>Manulife Financial Corp</t>
  </si>
  <si>
    <t>MFC.TO</t>
  </si>
  <si>
    <t>MRU.TO</t>
  </si>
  <si>
    <t>National Bank of Canada</t>
  </si>
  <si>
    <t>NA.TO</t>
  </si>
  <si>
    <t>Nutrien Ltd</t>
  </si>
  <si>
    <t>NTR.TO</t>
  </si>
  <si>
    <t>Open Text Corp</t>
  </si>
  <si>
    <t>OTEX.TO</t>
  </si>
  <si>
    <t>Pembina Pipeline Corp</t>
  </si>
  <si>
    <t>PPL.TO</t>
  </si>
  <si>
    <t>Power Corporation of Canada</t>
  </si>
  <si>
    <t>POW.TO</t>
  </si>
  <si>
    <t>Restaurant Brands International Inc</t>
  </si>
  <si>
    <t>QSR.TO</t>
  </si>
  <si>
    <t>Rogers Communications Inc</t>
  </si>
  <si>
    <t>RCIb.TO</t>
  </si>
  <si>
    <t>Royal Bank of Canada</t>
  </si>
  <si>
    <t>RY.TO</t>
  </si>
  <si>
    <t>SAP.TO</t>
  </si>
  <si>
    <t>Shaw Communications Inc</t>
  </si>
  <si>
    <t>SJRb.TO</t>
  </si>
  <si>
    <t>Shopify Inc</t>
  </si>
  <si>
    <t>SHOP.TO</t>
  </si>
  <si>
    <t>SNC-Lavalin Group Inc</t>
  </si>
  <si>
    <t>SNC.TO</t>
  </si>
  <si>
    <t>Sun Life Financial Inc</t>
  </si>
  <si>
    <t>SLF.TO</t>
  </si>
  <si>
    <t>Suncor Energy Inc</t>
  </si>
  <si>
    <t>SU.TO</t>
  </si>
  <si>
    <t>TC Energy Corp</t>
  </si>
  <si>
    <t>TRP.TO</t>
  </si>
  <si>
    <t>Teck Resources Ltd</t>
  </si>
  <si>
    <t>TECKb.TO</t>
  </si>
  <si>
    <t>Telus Corp</t>
  </si>
  <si>
    <t>T.TO</t>
  </si>
  <si>
    <t>Thomson Reuters Corp</t>
  </si>
  <si>
    <t>TRI.TO</t>
  </si>
  <si>
    <t>Toronto-Dominion Bank</t>
  </si>
  <si>
    <t>TD.TO</t>
  </si>
  <si>
    <t>Waste Connections Inc</t>
  </si>
  <si>
    <t>WCN.TO</t>
  </si>
  <si>
    <t>Wheaton Precious Metals Corp</t>
  </si>
  <si>
    <t>WPM.TO</t>
  </si>
  <si>
    <t>Company Name</t>
  </si>
  <si>
    <t>Market Cap (USD mn)</t>
  </si>
  <si>
    <t>Levered Beta (5-yr, monthly)</t>
  </si>
  <si>
    <t>Tax Rate</t>
  </si>
  <si>
    <t>Debt/Equity</t>
  </si>
  <si>
    <t>Unlevered beta</t>
  </si>
  <si>
    <t>Monthly Beta Unlevered - 5 Year</t>
  </si>
  <si>
    <t>Kraft Heinz Co</t>
  </si>
  <si>
    <t>General Mills Inc</t>
  </si>
  <si>
    <t>Tyson Foods Inc</t>
  </si>
  <si>
    <t>Kellogg Co</t>
  </si>
  <si>
    <t>J M Smucker Co</t>
  </si>
  <si>
    <t>Campbell Soup Co</t>
  </si>
  <si>
    <t>Premium Brands Holdings Corp</t>
  </si>
  <si>
    <t>TSE</t>
  </si>
  <si>
    <t>Maple Leaf Foods Inc</t>
  </si>
  <si>
    <t>Mean</t>
  </si>
  <si>
    <t>Median</t>
  </si>
  <si>
    <t>Market cap weighted</t>
  </si>
  <si>
    <t>Market cap. weighted average unlevered beta</t>
  </si>
  <si>
    <t>Source: Thomson Reuters Eikon</t>
  </si>
  <si>
    <t>Saputo's re-levered beta</t>
  </si>
  <si>
    <t>Saputo re-levered beta using peer group…</t>
  </si>
  <si>
    <t>Market Cap (CAD mn)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</si>
</sst>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4">
    <numFmt numFmtId="8" formatCode="&quot;$&quot;#,##0.00;[Red]\-&quot;$&quot;#,##0.00"/>
    <numFmt numFmtId="164" formatCode="_(&quot;$&quot;* #,##0.00_);_(&quot;$&quot;* \(#,##0.00\);_(&quot;$&quot;* &quot;-&quot;??_);_(@_)"/>
    <numFmt numFmtId="165" formatCode="#,##0.000;\-#,##0.000;#,##0.000;&quot;--&quot;"/>
    <numFmt numFmtId="166" formatCode="dd\-mmm\-yyyy"/>
    <numFmt numFmtId="167" formatCode="#,##0;\-#,##0;#,##0;&quot;--&quot;"/>
    <numFmt numFmtId="168" formatCode="\+#,##0.000%;\-#,##0.000%;#,##0.000%;&quot;--&quot;"/>
    <numFmt numFmtId="169" formatCode="#,##0.00;\-#,##0.00;#,##0.00;&quot;--&quot;"/>
    <numFmt numFmtId="170" formatCode="\+#,##0.000;\-#,##0.000;#,##0.000;&quot;--&quot;"/>
    <numFmt numFmtId="171" formatCode="\+#,##0.00;\-#,##0.00;#,##0.00;&quot;--&quot;"/>
    <numFmt numFmtId="172" formatCode="\+#,##0.00%;\-#,##0.00%;#,##0.00%;&quot;--&quot;"/>
    <numFmt numFmtId="173" formatCode="0.0000"/>
    <numFmt numFmtId="174" formatCode="0.00&quot;%&quot;"/>
    <numFmt numFmtId="175" formatCode="0.000%"/>
    <numFmt numFmtId="176" formatCode="[$-409]dd\-mmm\-yyyy;@"/>
    <numFmt numFmtId="177" formatCode="#,##0.0%"/>
    <numFmt numFmtId="178" formatCode="0.0%"/>
    <numFmt numFmtId="179" formatCode="0.0"/>
    <numFmt numFmtId="180" formatCode="#,##0.0"/>
    <numFmt numFmtId="181" formatCode="####&quot;E&quot;"/>
    <numFmt numFmtId="182" formatCode="_-&quot;$&quot;* #,##0_-;\-&quot;$&quot;* #,##0_-;_-&quot;$&quot;* &quot;-&quot;??_-;_-@_-"/>
    <numFmt numFmtId="183" formatCode="General&quot;x&quot;"/>
    <numFmt numFmtId="184" formatCode="#,##0.0&quot;x&quot;"/>
    <numFmt numFmtId="185" formatCode="#,##0_ ;\-#,##0\ "/>
    <numFmt numFmtId="186" formatCode="#,##0.0_ ;\-#,##0.0\ "/>
  </numFmts>
  <fonts count="42" x14ac:knownFonts="1">
    <font>
      <sz val="11"/>
      <color theme="1"/>
      <name val="Calibri"/>
      <family val="2"/>
      <scheme val="minor"/>
    </font>
    <font>
      <sz val="10"/>
      <color rgb="FF666600"/>
      <name val="Consolas"/>
      <family val="3"/>
    </font>
    <font>
      <sz val="11"/>
      <color theme="1"/>
      <name val="Calibri"/>
      <family val="2"/>
      <scheme val="minor"/>
    </font>
    <font>
      <sz val="11"/>
      <color theme="4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color rgb="FF000000"/>
      <name val="Tahoma"/>
      <family val="2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Arial Narrow"/>
      <family val="2"/>
    </font>
    <font>
      <i/>
      <sz val="11"/>
      <color theme="1"/>
      <name val="Arial Narrow"/>
      <family val="2"/>
    </font>
    <font>
      <b/>
      <sz val="11"/>
      <color theme="1"/>
      <name val="Arial Narrow"/>
      <family val="2"/>
    </font>
    <font>
      <sz val="11"/>
      <name val="Arial Narrow"/>
      <family val="2"/>
    </font>
    <font>
      <sz val="11"/>
      <color theme="4"/>
      <name val="Arial Narrow"/>
      <family val="2"/>
    </font>
    <font>
      <u/>
      <sz val="11"/>
      <color theme="10"/>
      <name val="Arial Narrow"/>
      <family val="2"/>
    </font>
    <font>
      <sz val="11"/>
      <color theme="0"/>
      <name val="Arial Narrow"/>
      <family val="2"/>
    </font>
    <font>
      <i/>
      <sz val="11"/>
      <color theme="4"/>
      <name val="Arial Narrow"/>
      <family val="2"/>
    </font>
    <font>
      <i/>
      <sz val="11"/>
      <color theme="1" tint="4.9989318521683403E-2"/>
      <name val="Arial Narrow"/>
      <family val="2"/>
    </font>
    <font>
      <sz val="11"/>
      <color theme="0" tint="-0.249977111117893"/>
      <name val="Arial Narrow"/>
      <family val="2"/>
    </font>
    <font>
      <i/>
      <sz val="11"/>
      <color theme="0" tint="-0.34998626667073579"/>
      <name val="Arial Narrow"/>
      <family val="2"/>
    </font>
    <font>
      <sz val="11"/>
      <color theme="0" tint="-0.499984740745262"/>
      <name val="Arial Narrow"/>
      <family val="2"/>
    </font>
    <font>
      <sz val="11"/>
      <color rgb="FFFFFFFF"/>
      <name val="Arial Narrow"/>
      <family val="2"/>
    </font>
  </fonts>
  <fills count="42">
    <fill>
      <patternFill patternType="none"/>
    </fill>
    <fill>
      <patternFill patternType="gray125"/>
    </fill>
    <fill>
      <patternFill patternType="solid">
        <fgColor rgb="FFA6A6A6"/>
        <bgColor rgb="FFA6A6A6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CCCFF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</fills>
  <borders count="4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46">
    <xf numFmtId="0" fontId="0" fillId="0" borderId="0"/>
    <xf numFmtId="9" fontId="2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Border="0" applyAlignment="0"/>
    <xf numFmtId="0" fontId="11" fillId="0" borderId="0" applyNumberFormat="0" applyFill="0" applyBorder="0" applyAlignment="0" applyProtection="0"/>
    <xf numFmtId="0" fontId="12" fillId="0" borderId="27" applyNumberFormat="0" applyFill="0" applyAlignment="0" applyProtection="0"/>
    <xf numFmtId="0" fontId="13" fillId="0" borderId="28" applyNumberFormat="0" applyFill="0" applyAlignment="0" applyProtection="0"/>
    <xf numFmtId="0" fontId="14" fillId="0" borderId="29" applyNumberFormat="0" applyFill="0" applyAlignment="0" applyProtection="0"/>
    <xf numFmtId="0" fontId="14" fillId="0" borderId="0" applyNumberFormat="0" applyFill="0" applyBorder="0" applyAlignment="0" applyProtection="0"/>
    <xf numFmtId="0" fontId="15" fillId="3" borderId="0" applyNumberFormat="0" applyBorder="0" applyAlignment="0" applyProtection="0"/>
    <xf numFmtId="0" fontId="16" fillId="4" borderId="0" applyNumberFormat="0" applyBorder="0" applyAlignment="0" applyProtection="0"/>
    <xf numFmtId="0" fontId="17" fillId="5" borderId="0" applyNumberFormat="0" applyBorder="0" applyAlignment="0" applyProtection="0"/>
    <xf numFmtId="0" fontId="18" fillId="6" borderId="30" applyNumberFormat="0" applyAlignment="0" applyProtection="0"/>
    <xf numFmtId="0" fontId="19" fillId="7" borderId="31" applyNumberFormat="0" applyAlignment="0" applyProtection="0"/>
    <xf numFmtId="0" fontId="20" fillId="7" borderId="30" applyNumberFormat="0" applyAlignment="0" applyProtection="0"/>
    <xf numFmtId="0" fontId="21" fillId="0" borderId="32" applyNumberFormat="0" applyFill="0" applyAlignment="0" applyProtection="0"/>
    <xf numFmtId="0" fontId="22" fillId="8" borderId="33" applyNumberFormat="0" applyAlignment="0" applyProtection="0"/>
    <xf numFmtId="0" fontId="23" fillId="0" borderId="0" applyNumberFormat="0" applyFill="0" applyBorder="0" applyAlignment="0" applyProtection="0"/>
    <xf numFmtId="0" fontId="2" fillId="9" borderId="34" applyNumberFormat="0" applyFont="0" applyAlignment="0" applyProtection="0"/>
    <xf numFmtId="0" fontId="24" fillId="0" borderId="0" applyNumberFormat="0" applyFill="0" applyBorder="0" applyAlignment="0" applyProtection="0"/>
    <xf numFmtId="0" fontId="10" fillId="0" borderId="35" applyNumberFormat="0" applyFill="0" applyAlignment="0" applyProtection="0"/>
    <xf numFmtId="0" fontId="25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5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5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5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5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5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164" fontId="2" fillId="0" borderId="0" applyFont="0" applyFill="0" applyBorder="0" applyAlignment="0" applyProtection="0"/>
  </cellStyleXfs>
  <cellXfs count="262">
    <xf numFmtId="0" fontId="0" fillId="0" borderId="0" xfId="0"/>
    <xf numFmtId="0" fontId="1" fillId="0" borderId="0" xfId="0" applyFont="1" applyAlignment="1">
      <alignment horizontal="left" vertical="center" indent="1"/>
    </xf>
    <xf numFmtId="14" fontId="0" fillId="0" borderId="0" xfId="0" applyNumberFormat="1"/>
    <xf numFmtId="2" fontId="0" fillId="0" borderId="0" xfId="0" applyNumberFormat="1"/>
    <xf numFmtId="9" fontId="0" fillId="0" borderId="0" xfId="1" applyFont="1"/>
    <xf numFmtId="0" fontId="0" fillId="0" borderId="1" xfId="0" applyBorder="1"/>
    <xf numFmtId="14" fontId="0" fillId="0" borderId="7" xfId="0" applyNumberFormat="1" applyBorder="1"/>
    <xf numFmtId="2" fontId="0" fillId="0" borderId="2" xfId="0" applyNumberFormat="1" applyBorder="1"/>
    <xf numFmtId="0" fontId="0" fillId="0" borderId="3" xfId="0" applyBorder="1"/>
    <xf numFmtId="14" fontId="0" fillId="0" borderId="8" xfId="0" applyNumberFormat="1" applyBorder="1"/>
    <xf numFmtId="2" fontId="0" fillId="0" borderId="4" xfId="0" applyNumberFormat="1" applyBorder="1"/>
    <xf numFmtId="0" fontId="6" fillId="0" borderId="0" xfId="3" applyFont="1"/>
    <xf numFmtId="0" fontId="7" fillId="0" borderId="0" xfId="3" applyFont="1"/>
    <xf numFmtId="0" fontId="6" fillId="2" borderId="9" xfId="3" applyFont="1" applyFill="1" applyBorder="1" applyAlignment="1">
      <alignment horizontal="right"/>
    </xf>
    <xf numFmtId="166" fontId="7" fillId="0" borderId="10" xfId="3" applyNumberFormat="1" applyFont="1" applyBorder="1"/>
    <xf numFmtId="165" fontId="7" fillId="0" borderId="10" xfId="3" applyNumberFormat="1" applyFont="1" applyBorder="1"/>
    <xf numFmtId="170" fontId="7" fillId="0" borderId="10" xfId="3" applyNumberFormat="1" applyFont="1" applyBorder="1"/>
    <xf numFmtId="168" fontId="7" fillId="0" borderId="10" xfId="3" applyNumberFormat="1" applyFont="1" applyBorder="1"/>
    <xf numFmtId="167" fontId="7" fillId="0" borderId="10" xfId="3" applyNumberFormat="1" applyFont="1" applyBorder="1"/>
    <xf numFmtId="0" fontId="6" fillId="0" borderId="0" xfId="0" applyFont="1"/>
    <xf numFmtId="0" fontId="7" fillId="0" borderId="0" xfId="0" applyFont="1"/>
    <xf numFmtId="0" fontId="6" fillId="2" borderId="9" xfId="0" applyFont="1" applyFill="1" applyBorder="1" applyAlignment="1">
      <alignment horizontal="right"/>
    </xf>
    <xf numFmtId="0" fontId="6" fillId="2" borderId="10" xfId="0" applyFont="1" applyFill="1" applyBorder="1" applyAlignment="1">
      <alignment horizontal="right"/>
    </xf>
    <xf numFmtId="169" fontId="7" fillId="0" borderId="10" xfId="0" applyNumberFormat="1" applyFont="1" applyBorder="1"/>
    <xf numFmtId="0" fontId="7" fillId="0" borderId="1" xfId="3" applyFont="1" applyBorder="1"/>
    <xf numFmtId="0" fontId="7" fillId="0" borderId="3" xfId="3" applyFont="1" applyBorder="1"/>
    <xf numFmtId="17" fontId="0" fillId="0" borderId="0" xfId="0" applyNumberFormat="1"/>
    <xf numFmtId="10" fontId="0" fillId="0" borderId="0" xfId="0" applyNumberFormat="1"/>
    <xf numFmtId="10" fontId="0" fillId="0" borderId="0" xfId="1" applyNumberFormat="1" applyFont="1"/>
    <xf numFmtId="9" fontId="3" fillId="0" borderId="0" xfId="0" applyNumberFormat="1" applyFont="1"/>
    <xf numFmtId="0" fontId="0" fillId="0" borderId="8" xfId="0" applyBorder="1"/>
    <xf numFmtId="175" fontId="7" fillId="0" borderId="0" xfId="1" applyNumberFormat="1" applyFont="1"/>
    <xf numFmtId="173" fontId="7" fillId="0" borderId="0" xfId="3" applyNumberFormat="1" applyFont="1"/>
    <xf numFmtId="0" fontId="5" fillId="0" borderId="0" xfId="3"/>
    <xf numFmtId="169" fontId="7" fillId="0" borderId="10" xfId="3" applyNumberFormat="1" applyFont="1" applyBorder="1"/>
    <xf numFmtId="171" fontId="7" fillId="0" borderId="10" xfId="3" applyNumberFormat="1" applyFont="1" applyBorder="1"/>
    <xf numFmtId="172" fontId="7" fillId="0" borderId="10" xfId="3" applyNumberFormat="1" applyFont="1" applyBorder="1"/>
    <xf numFmtId="0" fontId="7" fillId="0" borderId="0" xfId="3" applyFont="1" applyBorder="1"/>
    <xf numFmtId="172" fontId="7" fillId="0" borderId="0" xfId="3" applyNumberFormat="1" applyFont="1" applyBorder="1"/>
    <xf numFmtId="0" fontId="0" fillId="0" borderId="16" xfId="0" applyBorder="1"/>
    <xf numFmtId="0" fontId="6" fillId="0" borderId="9" xfId="3" applyFont="1" applyBorder="1" applyAlignment="1">
      <alignment horizontal="right"/>
    </xf>
    <xf numFmtId="2" fontId="7" fillId="0" borderId="0" xfId="3" applyNumberFormat="1" applyFont="1"/>
    <xf numFmtId="0" fontId="3" fillId="0" borderId="0" xfId="1" applyNumberFormat="1" applyFont="1"/>
    <xf numFmtId="173" fontId="0" fillId="0" borderId="0" xfId="1" applyNumberFormat="1" applyFont="1"/>
    <xf numFmtId="0" fontId="29" fillId="36" borderId="0" xfId="0" applyFont="1" applyFill="1"/>
    <xf numFmtId="173" fontId="7" fillId="0" borderId="4" xfId="3" applyNumberFormat="1" applyFont="1" applyBorder="1"/>
    <xf numFmtId="0" fontId="30" fillId="36" borderId="13" xfId="0" applyFont="1" applyFill="1" applyBorder="1" applyAlignment="1">
      <alignment horizontal="centerContinuous"/>
    </xf>
    <xf numFmtId="3" fontId="0" fillId="0" borderId="0" xfId="0" applyNumberFormat="1"/>
    <xf numFmtId="0" fontId="30" fillId="36" borderId="13" xfId="0" applyFont="1" applyFill="1" applyBorder="1" applyAlignment="1">
      <alignment horizontal="center"/>
    </xf>
    <xf numFmtId="173" fontId="7" fillId="0" borderId="2" xfId="3" applyNumberFormat="1" applyFont="1" applyBorder="1"/>
    <xf numFmtId="49" fontId="27" fillId="0" borderId="0" xfId="0" applyNumberFormat="1" applyFont="1" applyAlignment="1">
      <alignment wrapText="1"/>
    </xf>
    <xf numFmtId="0" fontId="26" fillId="34" borderId="0" xfId="0" applyFont="1" applyFill="1"/>
    <xf numFmtId="49" fontId="27" fillId="0" borderId="0" xfId="0" applyNumberFormat="1" applyFont="1" applyAlignment="1">
      <alignment vertical="top" wrapText="1"/>
    </xf>
    <xf numFmtId="39" fontId="27" fillId="0" borderId="0" xfId="0" applyNumberFormat="1" applyFont="1" applyAlignment="1">
      <alignment vertical="top" wrapText="1"/>
    </xf>
    <xf numFmtId="176" fontId="27" fillId="0" borderId="0" xfId="0" applyNumberFormat="1" applyFont="1" applyAlignment="1">
      <alignment vertical="top" wrapText="1"/>
    </xf>
    <xf numFmtId="49" fontId="27" fillId="35" borderId="0" xfId="0" applyNumberFormat="1" applyFont="1" applyFill="1" applyAlignment="1">
      <alignment vertical="top" wrapText="1"/>
    </xf>
    <xf numFmtId="39" fontId="27" fillId="35" borderId="0" xfId="0" applyNumberFormat="1" applyFont="1" applyFill="1" applyAlignment="1">
      <alignment vertical="top" wrapText="1"/>
    </xf>
    <xf numFmtId="176" fontId="27" fillId="35" borderId="0" xfId="0" applyNumberFormat="1" applyFont="1" applyFill="1" applyAlignment="1">
      <alignment vertical="top" wrapText="1"/>
    </xf>
    <xf numFmtId="173" fontId="7" fillId="0" borderId="0" xfId="3" applyNumberFormat="1" applyFont="1" applyBorder="1"/>
    <xf numFmtId="0" fontId="29" fillId="0" borderId="0" xfId="0" applyFont="1"/>
    <xf numFmtId="0" fontId="29" fillId="36" borderId="11" xfId="0" applyFont="1" applyFill="1" applyBorder="1"/>
    <xf numFmtId="0" fontId="29" fillId="37" borderId="11" xfId="0" applyFont="1" applyFill="1" applyBorder="1"/>
    <xf numFmtId="177" fontId="29" fillId="0" borderId="0" xfId="0" applyNumberFormat="1" applyFont="1" applyAlignment="1">
      <alignment horizontal="center"/>
    </xf>
    <xf numFmtId="2" fontId="29" fillId="0" borderId="0" xfId="0" applyNumberFormat="1" applyFont="1" applyAlignment="1">
      <alignment horizontal="center"/>
    </xf>
    <xf numFmtId="0" fontId="31" fillId="0" borderId="0" xfId="0" applyFont="1" applyAlignment="1">
      <alignment horizontal="center" wrapText="1"/>
    </xf>
    <xf numFmtId="0" fontId="31" fillId="0" borderId="0" xfId="0" applyFont="1" applyAlignment="1">
      <alignment horizontal="left" wrapText="1"/>
    </xf>
    <xf numFmtId="0" fontId="31" fillId="0" borderId="0" xfId="0" applyFont="1" applyAlignment="1">
      <alignment wrapText="1"/>
    </xf>
    <xf numFmtId="0" fontId="29" fillId="0" borderId="0" xfId="0" applyFont="1" applyAlignment="1">
      <alignment horizontal="center"/>
    </xf>
    <xf numFmtId="3" fontId="29" fillId="0" borderId="0" xfId="0" applyNumberFormat="1" applyFont="1" applyAlignment="1">
      <alignment horizontal="center"/>
    </xf>
    <xf numFmtId="4" fontId="29" fillId="0" borderId="0" xfId="0" applyNumberFormat="1" applyFont="1" applyAlignment="1">
      <alignment horizontal="center"/>
    </xf>
    <xf numFmtId="4" fontId="29" fillId="0" borderId="0" xfId="0" applyNumberFormat="1" applyFont="1"/>
    <xf numFmtId="0" fontId="29" fillId="38" borderId="0" xfId="0" applyFont="1" applyFill="1" applyAlignment="1">
      <alignment horizontal="center"/>
    </xf>
    <xf numFmtId="0" fontId="29" fillId="38" borderId="0" xfId="0" applyFont="1" applyFill="1"/>
    <xf numFmtId="3" fontId="29" fillId="38" borderId="0" xfId="0" applyNumberFormat="1" applyFont="1" applyFill="1" applyAlignment="1">
      <alignment horizontal="center"/>
    </xf>
    <xf numFmtId="4" fontId="29" fillId="38" borderId="0" xfId="0" applyNumberFormat="1" applyFont="1" applyFill="1" applyAlignment="1">
      <alignment horizontal="center"/>
    </xf>
    <xf numFmtId="178" fontId="29" fillId="38" borderId="0" xfId="1" applyNumberFormat="1" applyFont="1" applyFill="1" applyAlignment="1">
      <alignment horizontal="center"/>
    </xf>
    <xf numFmtId="4" fontId="29" fillId="38" borderId="0" xfId="0" applyNumberFormat="1" applyFont="1" applyFill="1"/>
    <xf numFmtId="3" fontId="29" fillId="0" borderId="0" xfId="0" applyNumberFormat="1" applyFont="1"/>
    <xf numFmtId="0" fontId="29" fillId="36" borderId="0" xfId="0" applyFont="1" applyFill="1" applyAlignment="1">
      <alignment horizontal="center"/>
    </xf>
    <xf numFmtId="4" fontId="29" fillId="36" borderId="0" xfId="0" applyNumberFormat="1" applyFont="1" applyFill="1" applyAlignment="1">
      <alignment horizontal="center"/>
    </xf>
    <xf numFmtId="3" fontId="29" fillId="36" borderId="0" xfId="0" applyNumberFormat="1" applyFont="1" applyFill="1"/>
    <xf numFmtId="4" fontId="29" fillId="0" borderId="0" xfId="0" applyNumberFormat="1" applyFont="1" applyAlignment="1">
      <alignment horizontal="right"/>
    </xf>
    <xf numFmtId="177" fontId="29" fillId="0" borderId="0" xfId="0" applyNumberFormat="1" applyFont="1"/>
    <xf numFmtId="0" fontId="29" fillId="0" borderId="0" xfId="0" applyFont="1" applyAlignment="1">
      <alignment horizontal="left"/>
    </xf>
    <xf numFmtId="0" fontId="29" fillId="38" borderId="0" xfId="0" applyFont="1" applyFill="1" applyAlignment="1">
      <alignment horizontal="left"/>
    </xf>
    <xf numFmtId="177" fontId="29" fillId="0" borderId="36" xfId="0" applyNumberFormat="1" applyFont="1" applyBorder="1"/>
    <xf numFmtId="4" fontId="29" fillId="0" borderId="37" xfId="0" applyNumberFormat="1" applyFont="1" applyBorder="1"/>
    <xf numFmtId="177" fontId="29" fillId="0" borderId="3" xfId="0" applyNumberFormat="1" applyFont="1" applyBorder="1"/>
    <xf numFmtId="4" fontId="29" fillId="0" borderId="4" xfId="0" applyNumberFormat="1" applyFont="1" applyBorder="1"/>
    <xf numFmtId="2" fontId="29" fillId="0" borderId="0" xfId="0" applyNumberFormat="1" applyFont="1"/>
    <xf numFmtId="9" fontId="29" fillId="0" borderId="0" xfId="1" applyFont="1"/>
    <xf numFmtId="2" fontId="3" fillId="0" borderId="0" xfId="1" applyNumberFormat="1" applyFont="1"/>
    <xf numFmtId="0" fontId="29" fillId="36" borderId="19" xfId="0" applyFont="1" applyFill="1" applyBorder="1"/>
    <xf numFmtId="9" fontId="29" fillId="36" borderId="0" xfId="0" applyNumberFormat="1" applyFont="1" applyFill="1"/>
    <xf numFmtId="10" fontId="29" fillId="36" borderId="0" xfId="0" applyNumberFormat="1" applyFont="1" applyFill="1"/>
    <xf numFmtId="178" fontId="29" fillId="36" borderId="0" xfId="0" applyNumberFormat="1" applyFont="1" applyFill="1"/>
    <xf numFmtId="10" fontId="29" fillId="36" borderId="20" xfId="0" applyNumberFormat="1" applyFont="1" applyFill="1" applyBorder="1"/>
    <xf numFmtId="9" fontId="29" fillId="36" borderId="8" xfId="0" applyNumberFormat="1" applyFont="1" applyFill="1" applyBorder="1"/>
    <xf numFmtId="10" fontId="29" fillId="36" borderId="0" xfId="1" applyNumberFormat="1" applyFont="1" applyFill="1" applyBorder="1"/>
    <xf numFmtId="10" fontId="29" fillId="36" borderId="21" xfId="0" applyNumberFormat="1" applyFont="1" applyFill="1" applyBorder="1"/>
    <xf numFmtId="0" fontId="31" fillId="36" borderId="22" xfId="0" applyFont="1" applyFill="1" applyBorder="1"/>
    <xf numFmtId="10" fontId="31" fillId="36" borderId="11" xfId="0" applyNumberFormat="1" applyFont="1" applyFill="1" applyBorder="1"/>
    <xf numFmtId="0" fontId="31" fillId="36" borderId="11" xfId="0" applyFont="1" applyFill="1" applyBorder="1"/>
    <xf numFmtId="10" fontId="31" fillId="36" borderId="23" xfId="0" applyNumberFormat="1" applyFont="1" applyFill="1" applyBorder="1"/>
    <xf numFmtId="10" fontId="32" fillId="36" borderId="0" xfId="1" applyNumberFormat="1" applyFont="1" applyFill="1"/>
    <xf numFmtId="2" fontId="32" fillId="36" borderId="0" xfId="0" applyNumberFormat="1" applyFont="1" applyFill="1"/>
    <xf numFmtId="0" fontId="32" fillId="36" borderId="0" xfId="0" applyFont="1" applyFill="1"/>
    <xf numFmtId="0" fontId="31" fillId="36" borderId="0" xfId="0" applyFont="1" applyFill="1"/>
    <xf numFmtId="2" fontId="33" fillId="0" borderId="0" xfId="0" applyNumberFormat="1" applyFont="1"/>
    <xf numFmtId="14" fontId="29" fillId="0" borderId="0" xfId="0" applyNumberFormat="1" applyFont="1"/>
    <xf numFmtId="0" fontId="34" fillId="0" borderId="0" xfId="2" applyFont="1"/>
    <xf numFmtId="10" fontId="29" fillId="0" borderId="0" xfId="1" applyNumberFormat="1" applyFont="1"/>
    <xf numFmtId="2" fontId="29" fillId="36" borderId="0" xfId="0" applyNumberFormat="1" applyFont="1" applyFill="1"/>
    <xf numFmtId="0" fontId="33" fillId="0" borderId="9" xfId="0" applyFont="1" applyBorder="1" applyAlignment="1">
      <alignment horizontal="right"/>
    </xf>
    <xf numFmtId="0" fontId="29" fillId="0" borderId="17" xfId="0" applyFont="1" applyBorder="1" applyAlignment="1">
      <alignment horizontal="left"/>
    </xf>
    <xf numFmtId="0" fontId="29" fillId="0" borderId="18" xfId="0" applyFont="1" applyBorder="1" applyAlignment="1">
      <alignment horizontal="left"/>
    </xf>
    <xf numFmtId="10" fontId="32" fillId="36" borderId="0" xfId="0" applyNumberFormat="1" applyFont="1" applyFill="1"/>
    <xf numFmtId="10" fontId="29" fillId="36" borderId="0" xfId="1" applyNumberFormat="1" applyFont="1" applyFill="1"/>
    <xf numFmtId="178" fontId="32" fillId="36" borderId="8" xfId="0" applyNumberFormat="1" applyFont="1" applyFill="1" applyBorder="1"/>
    <xf numFmtId="0" fontId="29" fillId="0" borderId="5" xfId="0" applyFont="1" applyBorder="1"/>
    <xf numFmtId="0" fontId="29" fillId="0" borderId="12" xfId="0" applyFont="1" applyBorder="1"/>
    <xf numFmtId="174" fontId="29" fillId="0" borderId="6" xfId="0" applyNumberFormat="1" applyFont="1" applyBorder="1"/>
    <xf numFmtId="179" fontId="29" fillId="36" borderId="0" xfId="0" applyNumberFormat="1" applyFont="1" applyFill="1"/>
    <xf numFmtId="0" fontId="29" fillId="36" borderId="8" xfId="0" applyFont="1" applyFill="1" applyBorder="1"/>
    <xf numFmtId="9" fontId="29" fillId="36" borderId="0" xfId="1" applyFont="1" applyFill="1"/>
    <xf numFmtId="0" fontId="29" fillId="0" borderId="0" xfId="0" applyFont="1" applyAlignment="1">
      <alignment horizontal="left" indent="1"/>
    </xf>
    <xf numFmtId="180" fontId="29" fillId="0" borderId="0" xfId="0" applyNumberFormat="1" applyFont="1"/>
    <xf numFmtId="0" fontId="35" fillId="39" borderId="0" xfId="0" applyFont="1" applyFill="1"/>
    <xf numFmtId="181" fontId="35" fillId="39" borderId="0" xfId="0" applyNumberFormat="1" applyFont="1" applyFill="1"/>
    <xf numFmtId="0" fontId="29" fillId="0" borderId="8" xfId="0" applyFont="1" applyBorder="1"/>
    <xf numFmtId="178" fontId="29" fillId="0" borderId="0" xfId="1" applyNumberFormat="1" applyFont="1"/>
    <xf numFmtId="178" fontId="29" fillId="0" borderId="0" xfId="0" applyNumberFormat="1" applyFont="1"/>
    <xf numFmtId="180" fontId="33" fillId="0" borderId="8" xfId="0" applyNumberFormat="1" applyFont="1" applyBorder="1"/>
    <xf numFmtId="179" fontId="32" fillId="0" borderId="8" xfId="0" applyNumberFormat="1" applyFont="1" applyBorder="1"/>
    <xf numFmtId="179" fontId="29" fillId="0" borderId="0" xfId="0" applyNumberFormat="1" applyFont="1"/>
    <xf numFmtId="0" fontId="31" fillId="0" borderId="0" xfId="0" applyFont="1"/>
    <xf numFmtId="0" fontId="29" fillId="0" borderId="8" xfId="0" applyFont="1" applyBorder="1" applyAlignment="1">
      <alignment horizontal="left" indent="1"/>
    </xf>
    <xf numFmtId="10" fontId="33" fillId="0" borderId="0" xfId="0" applyNumberFormat="1" applyFont="1"/>
    <xf numFmtId="10" fontId="32" fillId="0" borderId="0" xfId="0" applyNumberFormat="1" applyFont="1"/>
    <xf numFmtId="0" fontId="33" fillId="0" borderId="0" xfId="0" applyFont="1"/>
    <xf numFmtId="179" fontId="33" fillId="0" borderId="0" xfId="0" applyNumberFormat="1" applyFont="1"/>
    <xf numFmtId="179" fontId="29" fillId="0" borderId="8" xfId="0" applyNumberFormat="1" applyFont="1" applyBorder="1"/>
    <xf numFmtId="0" fontId="29" fillId="39" borderId="0" xfId="0" applyFont="1" applyFill="1"/>
    <xf numFmtId="0" fontId="37" fillId="0" borderId="0" xfId="0" applyFont="1"/>
    <xf numFmtId="0" fontId="38" fillId="0" borderId="0" xfId="0" applyFont="1"/>
    <xf numFmtId="180" fontId="29" fillId="0" borderId="8" xfId="0" applyNumberFormat="1" applyFont="1" applyBorder="1"/>
    <xf numFmtId="10" fontId="32" fillId="40" borderId="8" xfId="1" applyNumberFormat="1" applyFont="1" applyFill="1" applyBorder="1"/>
    <xf numFmtId="178" fontId="36" fillId="0" borderId="0" xfId="0" applyNumberFormat="1" applyFont="1"/>
    <xf numFmtId="178" fontId="33" fillId="0" borderId="0" xfId="0" applyNumberFormat="1" applyFont="1"/>
    <xf numFmtId="180" fontId="33" fillId="0" borderId="0" xfId="0" applyNumberFormat="1" applyFont="1"/>
    <xf numFmtId="0" fontId="3" fillId="0" borderId="0" xfId="0" applyFont="1"/>
    <xf numFmtId="0" fontId="10" fillId="0" borderId="0" xfId="0" applyFont="1"/>
    <xf numFmtId="180" fontId="32" fillId="0" borderId="0" xfId="0" applyNumberFormat="1" applyFont="1"/>
    <xf numFmtId="178" fontId="29" fillId="38" borderId="0" xfId="1" applyNumberFormat="1" applyFont="1" applyFill="1" applyBorder="1" applyAlignment="1">
      <alignment horizontal="center"/>
    </xf>
    <xf numFmtId="0" fontId="31" fillId="0" borderId="39" xfId="0" applyFont="1" applyBorder="1" applyAlignment="1">
      <alignment horizontal="center" wrapText="1"/>
    </xf>
    <xf numFmtId="0" fontId="31" fillId="0" borderId="40" xfId="0" applyFont="1" applyBorder="1" applyAlignment="1">
      <alignment horizontal="left" wrapText="1"/>
    </xf>
    <xf numFmtId="0" fontId="31" fillId="0" borderId="40" xfId="0" applyFont="1" applyBorder="1" applyAlignment="1">
      <alignment horizontal="center" wrapText="1"/>
    </xf>
    <xf numFmtId="0" fontId="31" fillId="0" borderId="41" xfId="0" applyFont="1" applyBorder="1" applyAlignment="1">
      <alignment horizontal="center" wrapText="1"/>
    </xf>
    <xf numFmtId="0" fontId="29" fillId="0" borderId="19" xfId="0" applyFont="1" applyBorder="1" applyAlignment="1">
      <alignment horizontal="center"/>
    </xf>
    <xf numFmtId="4" fontId="29" fillId="0" borderId="20" xfId="0" applyNumberFormat="1" applyFont="1" applyBorder="1" applyAlignment="1">
      <alignment horizontal="center"/>
    </xf>
    <xf numFmtId="0" fontId="29" fillId="38" borderId="19" xfId="0" applyFont="1" applyFill="1" applyBorder="1" applyAlignment="1">
      <alignment horizontal="center"/>
    </xf>
    <xf numFmtId="4" fontId="29" fillId="38" borderId="20" xfId="0" applyNumberFormat="1" applyFont="1" applyFill="1" applyBorder="1" applyAlignment="1">
      <alignment horizontal="center"/>
    </xf>
    <xf numFmtId="0" fontId="29" fillId="36" borderId="19" xfId="0" applyFont="1" applyFill="1" applyBorder="1" applyAlignment="1">
      <alignment horizontal="center"/>
    </xf>
    <xf numFmtId="4" fontId="29" fillId="36" borderId="20" xfId="0" applyNumberFormat="1" applyFont="1" applyFill="1" applyBorder="1" applyAlignment="1">
      <alignment horizontal="center"/>
    </xf>
    <xf numFmtId="0" fontId="29" fillId="36" borderId="11" xfId="0" applyFont="1" applyFill="1" applyBorder="1" applyAlignment="1">
      <alignment horizontal="center"/>
    </xf>
    <xf numFmtId="3" fontId="29" fillId="36" borderId="11" xfId="0" applyNumberFormat="1" applyFont="1" applyFill="1" applyBorder="1"/>
    <xf numFmtId="4" fontId="29" fillId="36" borderId="23" xfId="0" applyNumberFormat="1" applyFont="1" applyFill="1" applyBorder="1" applyAlignment="1">
      <alignment horizontal="center"/>
    </xf>
    <xf numFmtId="0" fontId="29" fillId="0" borderId="19" xfId="0" applyFont="1" applyBorder="1"/>
    <xf numFmtId="0" fontId="29" fillId="0" borderId="1" xfId="0" applyFont="1" applyBorder="1"/>
    <xf numFmtId="0" fontId="29" fillId="0" borderId="2" xfId="0" applyFont="1" applyBorder="1"/>
    <xf numFmtId="0" fontId="29" fillId="0" borderId="36" xfId="0" applyFont="1" applyBorder="1"/>
    <xf numFmtId="0" fontId="29" fillId="0" borderId="37" xfId="0" applyFont="1" applyBorder="1"/>
    <xf numFmtId="2" fontId="29" fillId="0" borderId="37" xfId="0" applyNumberFormat="1" applyFont="1" applyBorder="1"/>
    <xf numFmtId="0" fontId="29" fillId="0" borderId="3" xfId="0" applyFont="1" applyBorder="1"/>
    <xf numFmtId="0" fontId="29" fillId="0" borderId="4" xfId="0" applyFont="1" applyBorder="1"/>
    <xf numFmtId="0" fontId="29" fillId="0" borderId="42" xfId="0" applyFont="1" applyBorder="1"/>
    <xf numFmtId="178" fontId="29" fillId="0" borderId="43" xfId="1" applyNumberFormat="1" applyFont="1" applyBorder="1"/>
    <xf numFmtId="0" fontId="29" fillId="0" borderId="44" xfId="0" applyFont="1" applyBorder="1"/>
    <xf numFmtId="180" fontId="29" fillId="0" borderId="37" xfId="0" applyNumberFormat="1" applyFont="1" applyBorder="1"/>
    <xf numFmtId="180" fontId="29" fillId="0" borderId="4" xfId="0" applyNumberFormat="1" applyFont="1" applyBorder="1"/>
    <xf numFmtId="0" fontId="29" fillId="0" borderId="37" xfId="0" applyFont="1" applyBorder="1" applyAlignment="1">
      <alignment horizontal="center"/>
    </xf>
    <xf numFmtId="184" fontId="29" fillId="0" borderId="0" xfId="0" applyNumberFormat="1" applyFont="1"/>
    <xf numFmtId="184" fontId="29" fillId="0" borderId="37" xfId="0" applyNumberFormat="1" applyFont="1" applyBorder="1"/>
    <xf numFmtId="164" fontId="29" fillId="0" borderId="0" xfId="45" applyFont="1" applyBorder="1"/>
    <xf numFmtId="164" fontId="29" fillId="0" borderId="37" xfId="45" applyFont="1" applyBorder="1"/>
    <xf numFmtId="164" fontId="29" fillId="0" borderId="0" xfId="0" applyNumberFormat="1" applyFont="1"/>
    <xf numFmtId="0" fontId="39" fillId="0" borderId="36" xfId="0" applyFont="1" applyBorder="1" applyAlignment="1">
      <alignment horizontal="right"/>
    </xf>
    <xf numFmtId="8" fontId="31" fillId="0" borderId="38" xfId="0" applyNumberFormat="1" applyFont="1" applyBorder="1"/>
    <xf numFmtId="185" fontId="29" fillId="0" borderId="8" xfId="0" applyNumberFormat="1" applyFont="1" applyBorder="1"/>
    <xf numFmtId="8" fontId="29" fillId="0" borderId="0" xfId="0" applyNumberFormat="1" applyFont="1"/>
    <xf numFmtId="180" fontId="29" fillId="0" borderId="20" xfId="0" applyNumberFormat="1" applyFont="1" applyBorder="1"/>
    <xf numFmtId="9" fontId="33" fillId="0" borderId="0" xfId="0" applyNumberFormat="1" applyFont="1"/>
    <xf numFmtId="10" fontId="33" fillId="0" borderId="20" xfId="0" applyNumberFormat="1" applyFont="1" applyBorder="1"/>
    <xf numFmtId="185" fontId="29" fillId="0" borderId="0" xfId="0" applyNumberFormat="1" applyFont="1"/>
    <xf numFmtId="182" fontId="29" fillId="0" borderId="20" xfId="45" applyNumberFormat="1" applyFont="1" applyBorder="1"/>
    <xf numFmtId="186" fontId="29" fillId="0" borderId="20" xfId="0" applyNumberFormat="1" applyFont="1" applyBorder="1"/>
    <xf numFmtId="8" fontId="29" fillId="0" borderId="20" xfId="0" applyNumberFormat="1" applyFont="1" applyBorder="1"/>
    <xf numFmtId="3" fontId="29" fillId="0" borderId="20" xfId="45" applyNumberFormat="1" applyFont="1" applyBorder="1"/>
    <xf numFmtId="0" fontId="33" fillId="0" borderId="20" xfId="0" applyFont="1" applyBorder="1"/>
    <xf numFmtId="0" fontId="31" fillId="0" borderId="22" xfId="0" applyFont="1" applyBorder="1"/>
    <xf numFmtId="0" fontId="29" fillId="0" borderId="11" xfId="0" applyFont="1" applyBorder="1"/>
    <xf numFmtId="183" fontId="29" fillId="0" borderId="20" xfId="0" applyNumberFormat="1" applyFont="1" applyBorder="1"/>
    <xf numFmtId="10" fontId="29" fillId="0" borderId="20" xfId="0" applyNumberFormat="1" applyFont="1" applyBorder="1"/>
    <xf numFmtId="0" fontId="29" fillId="0" borderId="20" xfId="0" applyFont="1" applyBorder="1"/>
    <xf numFmtId="0" fontId="31" fillId="0" borderId="11" xfId="0" applyFont="1" applyBorder="1"/>
    <xf numFmtId="0" fontId="40" fillId="0" borderId="0" xfId="0" applyFont="1" applyAlignment="1">
      <alignment horizontal="right"/>
    </xf>
    <xf numFmtId="183" fontId="29" fillId="36" borderId="8" xfId="0" applyNumberFormat="1" applyFont="1" applyFill="1" applyBorder="1"/>
    <xf numFmtId="178" fontId="29" fillId="36" borderId="37" xfId="1" applyNumberFormat="1" applyFont="1" applyFill="1" applyBorder="1"/>
    <xf numFmtId="10" fontId="29" fillId="0" borderId="0" xfId="0" applyNumberFormat="1" applyFont="1"/>
    <xf numFmtId="178" fontId="29" fillId="36" borderId="8" xfId="0" applyNumberFormat="1" applyFont="1" applyFill="1" applyBorder="1"/>
    <xf numFmtId="10" fontId="29" fillId="41" borderId="0" xfId="1" applyNumberFormat="1" applyFont="1" applyFill="1"/>
    <xf numFmtId="0" fontId="29" fillId="36" borderId="39" xfId="0" applyFont="1" applyFill="1" applyBorder="1"/>
    <xf numFmtId="0" fontId="29" fillId="36" borderId="40" xfId="0" applyFont="1" applyFill="1" applyBorder="1"/>
    <xf numFmtId="0" fontId="29" fillId="36" borderId="41" xfId="0" applyFont="1" applyFill="1" applyBorder="1"/>
    <xf numFmtId="8" fontId="35" fillId="36" borderId="0" xfId="0" applyNumberFormat="1" applyFont="1" applyFill="1"/>
    <xf numFmtId="0" fontId="29" fillId="36" borderId="20" xfId="0" applyFont="1" applyFill="1" applyBorder="1"/>
    <xf numFmtId="4" fontId="29" fillId="36" borderId="0" xfId="0" applyNumberFormat="1" applyFont="1" applyFill="1"/>
    <xf numFmtId="178" fontId="29" fillId="36" borderId="45" xfId="1" applyNumberFormat="1" applyFont="1" applyFill="1" applyBorder="1"/>
    <xf numFmtId="2" fontId="29" fillId="36" borderId="11" xfId="0" applyNumberFormat="1" applyFont="1" applyFill="1" applyBorder="1"/>
    <xf numFmtId="0" fontId="29" fillId="36" borderId="23" xfId="0" applyFont="1" applyFill="1" applyBorder="1"/>
    <xf numFmtId="0" fontId="29" fillId="0" borderId="39" xfId="0" applyFont="1" applyBorder="1"/>
    <xf numFmtId="164" fontId="29" fillId="0" borderId="41" xfId="0" applyNumberFormat="1" applyFont="1" applyBorder="1"/>
    <xf numFmtId="164" fontId="29" fillId="0" borderId="20" xfId="0" applyNumberFormat="1" applyFont="1" applyBorder="1"/>
    <xf numFmtId="164" fontId="29" fillId="0" borderId="20" xfId="45" applyFont="1" applyBorder="1"/>
    <xf numFmtId="0" fontId="29" fillId="0" borderId="22" xfId="0" applyFont="1" applyBorder="1"/>
    <xf numFmtId="178" fontId="29" fillId="0" borderId="23" xfId="1" applyNumberFormat="1" applyFont="1" applyBorder="1"/>
    <xf numFmtId="0" fontId="35" fillId="39" borderId="39" xfId="0" applyFont="1" applyFill="1" applyBorder="1" applyAlignment="1">
      <alignment horizontal="center"/>
    </xf>
    <xf numFmtId="0" fontId="35" fillId="39" borderId="40" xfId="0" applyFont="1" applyFill="1" applyBorder="1" applyAlignment="1">
      <alignment horizontal="center"/>
    </xf>
    <xf numFmtId="0" fontId="35" fillId="39" borderId="41" xfId="0" applyFont="1" applyFill="1" applyBorder="1" applyAlignment="1">
      <alignment horizontal="center"/>
    </xf>
    <xf numFmtId="0" fontId="41" fillId="39" borderId="39" xfId="0" applyFont="1" applyFill="1" applyBorder="1" applyAlignment="1">
      <alignment horizontal="center"/>
    </xf>
    <xf numFmtId="0" fontId="41" fillId="39" borderId="40" xfId="0" applyFont="1" applyFill="1" applyBorder="1" applyAlignment="1">
      <alignment horizontal="center"/>
    </xf>
    <xf numFmtId="0" fontId="41" fillId="39" borderId="41" xfId="0" applyFont="1" applyFill="1" applyBorder="1" applyAlignment="1">
      <alignment horizontal="center"/>
    </xf>
    <xf numFmtId="0" fontId="31" fillId="36" borderId="40" xfId="0" applyFont="1" applyFill="1" applyBorder="1" applyAlignment="1">
      <alignment horizontal="center"/>
    </xf>
    <xf numFmtId="0" fontId="31" fillId="36" borderId="19" xfId="0" applyFont="1" applyFill="1" applyBorder="1" applyAlignment="1">
      <alignment horizontal="right" vertical="center" textRotation="90" wrapText="1"/>
    </xf>
    <xf numFmtId="0" fontId="31" fillId="36" borderId="22" xfId="0" applyFont="1" applyFill="1" applyBorder="1" applyAlignment="1">
      <alignment horizontal="right" vertical="center" textRotation="90" wrapText="1"/>
    </xf>
    <xf numFmtId="0" fontId="31" fillId="36" borderId="0" xfId="0" applyFont="1" applyFill="1" applyAlignment="1">
      <alignment horizontal="center"/>
    </xf>
    <xf numFmtId="0" fontId="35" fillId="39" borderId="1" xfId="0" applyFont="1" applyFill="1" applyBorder="1" applyAlignment="1">
      <alignment horizontal="center"/>
    </xf>
    <xf numFmtId="0" fontId="35" fillId="39" borderId="7" xfId="0" applyFont="1" applyFill="1" applyBorder="1" applyAlignment="1">
      <alignment horizontal="center"/>
    </xf>
    <xf numFmtId="0" fontId="35" fillId="39" borderId="2" xfId="0" applyFont="1" applyFill="1" applyBorder="1" applyAlignment="1">
      <alignment horizontal="center"/>
    </xf>
    <xf numFmtId="0" fontId="29" fillId="0" borderId="36" xfId="0" applyFont="1" applyBorder="1" applyAlignment="1">
      <alignment horizontal="left" wrapText="1"/>
    </xf>
    <xf numFmtId="0" fontId="29" fillId="0" borderId="0" xfId="0" applyFont="1" applyAlignment="1">
      <alignment horizontal="left" wrapText="1"/>
    </xf>
    <xf numFmtId="0" fontId="29" fillId="0" borderId="37" xfId="0" applyFont="1" applyBorder="1" applyAlignment="1">
      <alignment horizontal="left" wrapText="1"/>
    </xf>
    <xf numFmtId="0" fontId="29" fillId="0" borderId="3" xfId="0" applyFont="1" applyBorder="1" applyAlignment="1">
      <alignment horizontal="left" wrapText="1"/>
    </xf>
    <xf numFmtId="0" fontId="29" fillId="0" borderId="8" xfId="0" applyFont="1" applyBorder="1" applyAlignment="1">
      <alignment horizontal="left" wrapText="1"/>
    </xf>
    <xf numFmtId="0" fontId="29" fillId="0" borderId="4" xfId="0" applyFont="1" applyBorder="1" applyAlignment="1">
      <alignment horizontal="left" wrapText="1"/>
    </xf>
    <xf numFmtId="0" fontId="35" fillId="39" borderId="11" xfId="0" applyFont="1" applyFill="1" applyBorder="1" applyAlignment="1">
      <alignment horizontal="center"/>
    </xf>
    <xf numFmtId="0" fontId="29" fillId="36" borderId="0" xfId="0" applyFont="1" applyFill="1" applyAlignment="1"/>
    <xf numFmtId="0" fontId="29" fillId="36" borderId="20" xfId="0" applyFont="1" applyFill="1" applyBorder="1" applyAlignment="1">
      <alignment horizontal="left" wrapText="1"/>
    </xf>
    <xf numFmtId="0" fontId="29" fillId="36" borderId="24" xfId="0" applyFont="1" applyFill="1" applyBorder="1" applyAlignment="1">
      <alignment horizontal="center"/>
    </xf>
    <xf numFmtId="0" fontId="29" fillId="36" borderId="25" xfId="0" applyFont="1" applyFill="1" applyBorder="1" applyAlignment="1">
      <alignment horizontal="center"/>
    </xf>
    <xf numFmtId="0" fontId="29" fillId="36" borderId="26" xfId="0" applyFont="1" applyFill="1" applyBorder="1" applyAlignment="1">
      <alignment horizontal="center"/>
    </xf>
    <xf numFmtId="0" fontId="29" fillId="36" borderId="19" xfId="0" applyFont="1" applyFill="1" applyBorder="1" applyAlignment="1">
      <alignment horizontal="left" wrapText="1"/>
    </xf>
    <xf numFmtId="0" fontId="29" fillId="36" borderId="0" xfId="0" applyFont="1" applyFill="1" applyAlignment="1">
      <alignment horizontal="left" wrapText="1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29" fillId="36" borderId="22" xfId="0" applyFont="1" applyFill="1" applyBorder="1" applyAlignment="1">
      <alignment horizontal="left"/>
    </xf>
    <xf numFmtId="0" fontId="29" fillId="36" borderId="11" xfId="0" applyFont="1" applyFill="1" applyBorder="1" applyAlignment="1">
      <alignment horizontal="left"/>
    </xf>
    <xf numFmtId="4" fontId="29" fillId="36" borderId="0" xfId="0" applyNumberFormat="1" applyFont="1" applyFill="1" applyAlignment="1">
      <alignment horizontal="right"/>
    </xf>
    <xf numFmtId="0" fontId="29" fillId="0" borderId="1" xfId="0" applyFont="1" applyBorder="1" applyAlignment="1">
      <alignment horizontal="center"/>
    </xf>
    <xf numFmtId="0" fontId="29" fillId="0" borderId="2" xfId="0" applyFont="1" applyBorder="1" applyAlignment="1">
      <alignment horizontal="center"/>
    </xf>
    <xf numFmtId="4" fontId="29" fillId="36" borderId="11" xfId="0" applyNumberFormat="1" applyFont="1" applyFill="1" applyBorder="1" applyAlignment="1">
      <alignment horizontal="right"/>
    </xf>
    <xf numFmtId="0" fontId="29" fillId="0" borderId="0" xfId="0" applyFont="1" applyAlignment="1">
      <alignment horizontal="center"/>
    </xf>
  </cellXfs>
  <cellStyles count="46">
    <cellStyle name="20% - Accent1" xfId="22" builtinId="30" customBuiltin="1"/>
    <cellStyle name="20% - Accent2" xfId="26" builtinId="34" customBuiltin="1"/>
    <cellStyle name="20% - Accent3" xfId="30" builtinId="38" customBuiltin="1"/>
    <cellStyle name="20% - Accent4" xfId="34" builtinId="42" customBuiltin="1"/>
    <cellStyle name="20% - Accent5" xfId="38" builtinId="46" customBuiltin="1"/>
    <cellStyle name="20% - Accent6" xfId="42" builtinId="50" customBuiltin="1"/>
    <cellStyle name="40% - Accent1" xfId="23" builtinId="31" customBuiltin="1"/>
    <cellStyle name="40% - Accent2" xfId="27" builtinId="35" customBuiltin="1"/>
    <cellStyle name="40% - Accent3" xfId="31" builtinId="39" customBuiltin="1"/>
    <cellStyle name="40% - Accent4" xfId="35" builtinId="43" customBuiltin="1"/>
    <cellStyle name="40% - Accent5" xfId="39" builtinId="47" customBuiltin="1"/>
    <cellStyle name="40% - Accent6" xfId="43" builtinId="51" customBuiltin="1"/>
    <cellStyle name="60% - Accent1" xfId="24" builtinId="32" customBuiltin="1"/>
    <cellStyle name="60% - Accent2" xfId="28" builtinId="36" customBuiltin="1"/>
    <cellStyle name="60% - Accent3" xfId="32" builtinId="40" customBuiltin="1"/>
    <cellStyle name="60% - Accent4" xfId="36" builtinId="44" customBuiltin="1"/>
    <cellStyle name="60% - Accent5" xfId="40" builtinId="48" customBuiltin="1"/>
    <cellStyle name="60% - Accent6" xfId="44" builtinId="52" customBuiltin="1"/>
    <cellStyle name="Accent1" xfId="21" builtinId="29" customBuiltin="1"/>
    <cellStyle name="Accent2" xfId="25" builtinId="33" customBuiltin="1"/>
    <cellStyle name="Accent3" xfId="29" builtinId="37" customBuiltin="1"/>
    <cellStyle name="Accent4" xfId="33" builtinId="41" customBuiltin="1"/>
    <cellStyle name="Accent5" xfId="37" builtinId="45" customBuiltin="1"/>
    <cellStyle name="Accent6" xfId="41" builtinId="49" customBuiltin="1"/>
    <cellStyle name="Bad" xfId="10" builtinId="27" customBuiltin="1"/>
    <cellStyle name="Calculation" xfId="14" builtinId="22" customBuiltin="1"/>
    <cellStyle name="Check Cell" xfId="16" builtinId="23" customBuiltin="1"/>
    <cellStyle name="Currency" xfId="45" builtinId="4"/>
    <cellStyle name="Explanatory Text" xfId="19" builtinId="53" customBuiltin="1"/>
    <cellStyle name="Good" xfId="9" builtinId="26" customBuiltin="1"/>
    <cellStyle name="Heading 1" xfId="5" builtinId="16" customBuiltin="1"/>
    <cellStyle name="Heading 2" xfId="6" builtinId="17" customBuiltin="1"/>
    <cellStyle name="Heading 3" xfId="7" builtinId="18" customBuiltin="1"/>
    <cellStyle name="Heading 4" xfId="8" builtinId="19" customBuiltin="1"/>
    <cellStyle name="Hyperlink" xfId="2" builtinId="8"/>
    <cellStyle name="Input" xfId="12" builtinId="20" customBuiltin="1"/>
    <cellStyle name="Linked Cell" xfId="15" builtinId="24" customBuiltin="1"/>
    <cellStyle name="Neutral" xfId="11" builtinId="28" customBuiltin="1"/>
    <cellStyle name="Normal" xfId="0" builtinId="0"/>
    <cellStyle name="Normal 2" xfId="3" xr:uid="{AD7CF05F-C077-4D7D-B1AB-FD17B82CB39E}"/>
    <cellStyle name="Note" xfId="18" builtinId="10" customBuiltin="1"/>
    <cellStyle name="Output" xfId="13" builtinId="21" customBuiltin="1"/>
    <cellStyle name="Percent" xfId="1" builtinId="5"/>
    <cellStyle name="Title" xfId="4" builtinId="15" customBuiltin="1"/>
    <cellStyle name="Total" xfId="20" builtinId="25" customBuiltin="1"/>
    <cellStyle name="Warning Text" xfId="17" builtinId="11" customBuiltin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ED-4B59-A26D-671DC4889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n-CA">
                <a:latin typeface="Arial Narrow" panose="020B0606020202030204" pitchFamily="34" charset="0"/>
              </a:rPr>
              <a:t>SAPUTO vs TSX 60, ytd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Saputo</c:v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Eikon!$E$4:$E$983</c:f>
              <c:numCache>
                <c:formatCode>m/d/yyyy</c:formatCode>
                <c:ptCount val="980"/>
                <c:pt idx="0">
                  <c:v>44533</c:v>
                </c:pt>
                <c:pt idx="1">
                  <c:v>44532</c:v>
                </c:pt>
                <c:pt idx="2">
                  <c:v>44531</c:v>
                </c:pt>
                <c:pt idx="3">
                  <c:v>44530</c:v>
                </c:pt>
                <c:pt idx="4">
                  <c:v>44529</c:v>
                </c:pt>
                <c:pt idx="5">
                  <c:v>44526</c:v>
                </c:pt>
                <c:pt idx="6">
                  <c:v>44525</c:v>
                </c:pt>
                <c:pt idx="7">
                  <c:v>44524</c:v>
                </c:pt>
                <c:pt idx="8">
                  <c:v>44523</c:v>
                </c:pt>
                <c:pt idx="9">
                  <c:v>44522</c:v>
                </c:pt>
                <c:pt idx="10">
                  <c:v>44519</c:v>
                </c:pt>
                <c:pt idx="11">
                  <c:v>44518</c:v>
                </c:pt>
                <c:pt idx="12">
                  <c:v>44517</c:v>
                </c:pt>
                <c:pt idx="13">
                  <c:v>44516</c:v>
                </c:pt>
                <c:pt idx="14">
                  <c:v>44515</c:v>
                </c:pt>
                <c:pt idx="15">
                  <c:v>44512</c:v>
                </c:pt>
                <c:pt idx="16">
                  <c:v>44511</c:v>
                </c:pt>
                <c:pt idx="17">
                  <c:v>44510</c:v>
                </c:pt>
                <c:pt idx="18">
                  <c:v>44509</c:v>
                </c:pt>
                <c:pt idx="19">
                  <c:v>44508</c:v>
                </c:pt>
                <c:pt idx="20">
                  <c:v>44505</c:v>
                </c:pt>
                <c:pt idx="21">
                  <c:v>44504</c:v>
                </c:pt>
                <c:pt idx="22">
                  <c:v>44503</c:v>
                </c:pt>
                <c:pt idx="23">
                  <c:v>44502</c:v>
                </c:pt>
                <c:pt idx="24">
                  <c:v>44501</c:v>
                </c:pt>
                <c:pt idx="25">
                  <c:v>44498</c:v>
                </c:pt>
                <c:pt idx="26">
                  <c:v>44497</c:v>
                </c:pt>
                <c:pt idx="27">
                  <c:v>44496</c:v>
                </c:pt>
                <c:pt idx="28">
                  <c:v>44495</c:v>
                </c:pt>
                <c:pt idx="29">
                  <c:v>44494</c:v>
                </c:pt>
                <c:pt idx="30">
                  <c:v>44491</c:v>
                </c:pt>
                <c:pt idx="31">
                  <c:v>44490</c:v>
                </c:pt>
                <c:pt idx="32">
                  <c:v>44489</c:v>
                </c:pt>
                <c:pt idx="33">
                  <c:v>44488</c:v>
                </c:pt>
                <c:pt idx="34">
                  <c:v>44487</c:v>
                </c:pt>
                <c:pt idx="35">
                  <c:v>44484</c:v>
                </c:pt>
                <c:pt idx="36">
                  <c:v>44483</c:v>
                </c:pt>
                <c:pt idx="37">
                  <c:v>44482</c:v>
                </c:pt>
                <c:pt idx="38">
                  <c:v>44481</c:v>
                </c:pt>
                <c:pt idx="39">
                  <c:v>44477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44442</c:v>
                </c:pt>
                <c:pt idx="66">
                  <c:v>44441</c:v>
                </c:pt>
                <c:pt idx="67">
                  <c:v>44440</c:v>
                </c:pt>
                <c:pt idx="68">
                  <c:v>44439</c:v>
                </c:pt>
                <c:pt idx="69">
                  <c:v>44438</c:v>
                </c:pt>
                <c:pt idx="70">
                  <c:v>44435</c:v>
                </c:pt>
                <c:pt idx="71">
                  <c:v>44434</c:v>
                </c:pt>
                <c:pt idx="72">
                  <c:v>44433</c:v>
                </c:pt>
                <c:pt idx="73">
                  <c:v>44432</c:v>
                </c:pt>
                <c:pt idx="74">
                  <c:v>44431</c:v>
                </c:pt>
                <c:pt idx="75">
                  <c:v>44428</c:v>
                </c:pt>
                <c:pt idx="76">
                  <c:v>44427</c:v>
                </c:pt>
                <c:pt idx="77">
                  <c:v>44426</c:v>
                </c:pt>
                <c:pt idx="78">
                  <c:v>44425</c:v>
                </c:pt>
                <c:pt idx="79">
                  <c:v>44424</c:v>
                </c:pt>
                <c:pt idx="80">
                  <c:v>44421</c:v>
                </c:pt>
                <c:pt idx="81">
                  <c:v>44420</c:v>
                </c:pt>
                <c:pt idx="82">
                  <c:v>44419</c:v>
                </c:pt>
                <c:pt idx="83">
                  <c:v>44418</c:v>
                </c:pt>
                <c:pt idx="84">
                  <c:v>44417</c:v>
                </c:pt>
                <c:pt idx="85">
                  <c:v>44414</c:v>
                </c:pt>
                <c:pt idx="86">
                  <c:v>44413</c:v>
                </c:pt>
                <c:pt idx="87">
                  <c:v>44412</c:v>
                </c:pt>
                <c:pt idx="88">
                  <c:v>44411</c:v>
                </c:pt>
                <c:pt idx="89">
                  <c:v>44407</c:v>
                </c:pt>
                <c:pt idx="90">
                  <c:v>44407</c:v>
                </c:pt>
                <c:pt idx="91">
                  <c:v>44406</c:v>
                </c:pt>
                <c:pt idx="92">
                  <c:v>44405</c:v>
                </c:pt>
                <c:pt idx="93">
                  <c:v>44404</c:v>
                </c:pt>
                <c:pt idx="94">
                  <c:v>44403</c:v>
                </c:pt>
                <c:pt idx="95">
                  <c:v>44400</c:v>
                </c:pt>
                <c:pt idx="96">
                  <c:v>44399</c:v>
                </c:pt>
                <c:pt idx="97">
                  <c:v>44398</c:v>
                </c:pt>
                <c:pt idx="98">
                  <c:v>44397</c:v>
                </c:pt>
                <c:pt idx="99">
                  <c:v>44396</c:v>
                </c:pt>
                <c:pt idx="100">
                  <c:v>44393</c:v>
                </c:pt>
                <c:pt idx="101">
                  <c:v>44392</c:v>
                </c:pt>
                <c:pt idx="102">
                  <c:v>44391</c:v>
                </c:pt>
                <c:pt idx="103">
                  <c:v>44390</c:v>
                </c:pt>
                <c:pt idx="104">
                  <c:v>44389</c:v>
                </c:pt>
                <c:pt idx="105">
                  <c:v>44386</c:v>
                </c:pt>
                <c:pt idx="106">
                  <c:v>44385</c:v>
                </c:pt>
                <c:pt idx="107">
                  <c:v>44384</c:v>
                </c:pt>
                <c:pt idx="108">
                  <c:v>44383</c:v>
                </c:pt>
                <c:pt idx="109">
                  <c:v>44382</c:v>
                </c:pt>
                <c:pt idx="110">
                  <c:v>44379</c:v>
                </c:pt>
                <c:pt idx="111">
                  <c:v>44377</c:v>
                </c:pt>
                <c:pt idx="112">
                  <c:v>44377</c:v>
                </c:pt>
                <c:pt idx="113">
                  <c:v>44376</c:v>
                </c:pt>
                <c:pt idx="114">
                  <c:v>44375</c:v>
                </c:pt>
                <c:pt idx="115">
                  <c:v>44372</c:v>
                </c:pt>
                <c:pt idx="116">
                  <c:v>44371</c:v>
                </c:pt>
                <c:pt idx="117">
                  <c:v>44370</c:v>
                </c:pt>
                <c:pt idx="118">
                  <c:v>44369</c:v>
                </c:pt>
                <c:pt idx="119">
                  <c:v>44368</c:v>
                </c:pt>
                <c:pt idx="120">
                  <c:v>44365</c:v>
                </c:pt>
                <c:pt idx="121">
                  <c:v>44364</c:v>
                </c:pt>
                <c:pt idx="122">
                  <c:v>44363</c:v>
                </c:pt>
                <c:pt idx="123">
                  <c:v>44362</c:v>
                </c:pt>
                <c:pt idx="124">
                  <c:v>44361</c:v>
                </c:pt>
                <c:pt idx="125">
                  <c:v>44358</c:v>
                </c:pt>
                <c:pt idx="126">
                  <c:v>44357</c:v>
                </c:pt>
                <c:pt idx="127">
                  <c:v>44356</c:v>
                </c:pt>
                <c:pt idx="128">
                  <c:v>44355</c:v>
                </c:pt>
                <c:pt idx="129">
                  <c:v>44354</c:v>
                </c:pt>
                <c:pt idx="130">
                  <c:v>44351</c:v>
                </c:pt>
                <c:pt idx="131">
                  <c:v>44350</c:v>
                </c:pt>
                <c:pt idx="132">
                  <c:v>44349</c:v>
                </c:pt>
                <c:pt idx="133">
                  <c:v>44348</c:v>
                </c:pt>
                <c:pt idx="134">
                  <c:v>44347</c:v>
                </c:pt>
                <c:pt idx="135">
                  <c:v>44344</c:v>
                </c:pt>
                <c:pt idx="136">
                  <c:v>44343</c:v>
                </c:pt>
                <c:pt idx="137">
                  <c:v>44342</c:v>
                </c:pt>
                <c:pt idx="138">
                  <c:v>44341</c:v>
                </c:pt>
                <c:pt idx="139">
                  <c:v>44337</c:v>
                </c:pt>
                <c:pt idx="140">
                  <c:v>44337</c:v>
                </c:pt>
                <c:pt idx="141">
                  <c:v>44336</c:v>
                </c:pt>
                <c:pt idx="142">
                  <c:v>44335</c:v>
                </c:pt>
                <c:pt idx="143">
                  <c:v>44334</c:v>
                </c:pt>
                <c:pt idx="144">
                  <c:v>44333</c:v>
                </c:pt>
                <c:pt idx="145">
                  <c:v>44330</c:v>
                </c:pt>
                <c:pt idx="146">
                  <c:v>44329</c:v>
                </c:pt>
                <c:pt idx="147">
                  <c:v>44328</c:v>
                </c:pt>
                <c:pt idx="148">
                  <c:v>44327</c:v>
                </c:pt>
                <c:pt idx="149">
                  <c:v>44326</c:v>
                </c:pt>
                <c:pt idx="150">
                  <c:v>44323</c:v>
                </c:pt>
                <c:pt idx="151">
                  <c:v>44322</c:v>
                </c:pt>
                <c:pt idx="152">
                  <c:v>44321</c:v>
                </c:pt>
                <c:pt idx="153">
                  <c:v>44320</c:v>
                </c:pt>
                <c:pt idx="154">
                  <c:v>44319</c:v>
                </c:pt>
                <c:pt idx="155">
                  <c:v>44316</c:v>
                </c:pt>
                <c:pt idx="156">
                  <c:v>44315</c:v>
                </c:pt>
                <c:pt idx="157">
                  <c:v>44314</c:v>
                </c:pt>
                <c:pt idx="158">
                  <c:v>44313</c:v>
                </c:pt>
                <c:pt idx="159">
                  <c:v>44312</c:v>
                </c:pt>
                <c:pt idx="160">
                  <c:v>44309</c:v>
                </c:pt>
                <c:pt idx="161">
                  <c:v>44308</c:v>
                </c:pt>
                <c:pt idx="162">
                  <c:v>44307</c:v>
                </c:pt>
                <c:pt idx="163">
                  <c:v>44306</c:v>
                </c:pt>
                <c:pt idx="164">
                  <c:v>44305</c:v>
                </c:pt>
                <c:pt idx="165">
                  <c:v>44302</c:v>
                </c:pt>
                <c:pt idx="166">
                  <c:v>44301</c:v>
                </c:pt>
                <c:pt idx="167">
                  <c:v>44300</c:v>
                </c:pt>
                <c:pt idx="168">
                  <c:v>44299</c:v>
                </c:pt>
                <c:pt idx="169">
                  <c:v>44298</c:v>
                </c:pt>
                <c:pt idx="170">
                  <c:v>44295</c:v>
                </c:pt>
                <c:pt idx="171">
                  <c:v>44294</c:v>
                </c:pt>
                <c:pt idx="172">
                  <c:v>44293</c:v>
                </c:pt>
                <c:pt idx="173">
                  <c:v>44292</c:v>
                </c:pt>
                <c:pt idx="174">
                  <c:v>44291</c:v>
                </c:pt>
                <c:pt idx="175">
                  <c:v>44287</c:v>
                </c:pt>
                <c:pt idx="176">
                  <c:v>44287</c:v>
                </c:pt>
                <c:pt idx="177">
                  <c:v>44286</c:v>
                </c:pt>
                <c:pt idx="178">
                  <c:v>44285</c:v>
                </c:pt>
                <c:pt idx="179">
                  <c:v>44284</c:v>
                </c:pt>
                <c:pt idx="180">
                  <c:v>44281</c:v>
                </c:pt>
                <c:pt idx="181">
                  <c:v>44280</c:v>
                </c:pt>
                <c:pt idx="182">
                  <c:v>44279</c:v>
                </c:pt>
                <c:pt idx="183">
                  <c:v>44278</c:v>
                </c:pt>
                <c:pt idx="184">
                  <c:v>44277</c:v>
                </c:pt>
                <c:pt idx="185">
                  <c:v>44274</c:v>
                </c:pt>
                <c:pt idx="186">
                  <c:v>44273</c:v>
                </c:pt>
                <c:pt idx="187">
                  <c:v>44272</c:v>
                </c:pt>
                <c:pt idx="188">
                  <c:v>44271</c:v>
                </c:pt>
                <c:pt idx="189">
                  <c:v>44270</c:v>
                </c:pt>
                <c:pt idx="190">
                  <c:v>44267</c:v>
                </c:pt>
                <c:pt idx="191">
                  <c:v>44266</c:v>
                </c:pt>
                <c:pt idx="192">
                  <c:v>44265</c:v>
                </c:pt>
                <c:pt idx="193">
                  <c:v>44264</c:v>
                </c:pt>
                <c:pt idx="194">
                  <c:v>44263</c:v>
                </c:pt>
                <c:pt idx="195">
                  <c:v>44260</c:v>
                </c:pt>
                <c:pt idx="196">
                  <c:v>44259</c:v>
                </c:pt>
                <c:pt idx="197">
                  <c:v>44258</c:v>
                </c:pt>
                <c:pt idx="198">
                  <c:v>44257</c:v>
                </c:pt>
                <c:pt idx="199">
                  <c:v>44256</c:v>
                </c:pt>
                <c:pt idx="200">
                  <c:v>44253</c:v>
                </c:pt>
                <c:pt idx="201">
                  <c:v>44252</c:v>
                </c:pt>
                <c:pt idx="202">
                  <c:v>44251</c:v>
                </c:pt>
                <c:pt idx="203">
                  <c:v>44250</c:v>
                </c:pt>
                <c:pt idx="204">
                  <c:v>44249</c:v>
                </c:pt>
                <c:pt idx="205">
                  <c:v>44246</c:v>
                </c:pt>
                <c:pt idx="206">
                  <c:v>44245</c:v>
                </c:pt>
                <c:pt idx="207">
                  <c:v>44244</c:v>
                </c:pt>
                <c:pt idx="208">
                  <c:v>44243</c:v>
                </c:pt>
                <c:pt idx="209">
                  <c:v>44239</c:v>
                </c:pt>
                <c:pt idx="210">
                  <c:v>44239</c:v>
                </c:pt>
                <c:pt idx="211">
                  <c:v>44238</c:v>
                </c:pt>
                <c:pt idx="212">
                  <c:v>44237</c:v>
                </c:pt>
                <c:pt idx="213">
                  <c:v>44236</c:v>
                </c:pt>
                <c:pt idx="214">
                  <c:v>44235</c:v>
                </c:pt>
                <c:pt idx="215">
                  <c:v>44232</c:v>
                </c:pt>
                <c:pt idx="216">
                  <c:v>44231</c:v>
                </c:pt>
                <c:pt idx="217">
                  <c:v>44230</c:v>
                </c:pt>
                <c:pt idx="218">
                  <c:v>44229</c:v>
                </c:pt>
                <c:pt idx="219">
                  <c:v>44228</c:v>
                </c:pt>
                <c:pt idx="220">
                  <c:v>44225</c:v>
                </c:pt>
                <c:pt idx="221">
                  <c:v>44224</c:v>
                </c:pt>
                <c:pt idx="222">
                  <c:v>44223</c:v>
                </c:pt>
                <c:pt idx="223">
                  <c:v>44222</c:v>
                </c:pt>
                <c:pt idx="224">
                  <c:v>44221</c:v>
                </c:pt>
                <c:pt idx="225">
                  <c:v>44218</c:v>
                </c:pt>
                <c:pt idx="226">
                  <c:v>44217</c:v>
                </c:pt>
                <c:pt idx="227">
                  <c:v>44216</c:v>
                </c:pt>
                <c:pt idx="228">
                  <c:v>44215</c:v>
                </c:pt>
                <c:pt idx="229">
                  <c:v>44214</c:v>
                </c:pt>
                <c:pt idx="230">
                  <c:v>44211</c:v>
                </c:pt>
                <c:pt idx="231">
                  <c:v>44210</c:v>
                </c:pt>
                <c:pt idx="232">
                  <c:v>44209</c:v>
                </c:pt>
                <c:pt idx="233">
                  <c:v>44208</c:v>
                </c:pt>
                <c:pt idx="234">
                  <c:v>44207</c:v>
                </c:pt>
                <c:pt idx="235">
                  <c:v>44204</c:v>
                </c:pt>
                <c:pt idx="236">
                  <c:v>44203</c:v>
                </c:pt>
                <c:pt idx="237">
                  <c:v>44202</c:v>
                </c:pt>
                <c:pt idx="238">
                  <c:v>44201</c:v>
                </c:pt>
                <c:pt idx="239">
                  <c:v>44200</c:v>
                </c:pt>
                <c:pt idx="240">
                  <c:v>44196</c:v>
                </c:pt>
                <c:pt idx="241">
                  <c:v>44196</c:v>
                </c:pt>
                <c:pt idx="242">
                  <c:v>44195</c:v>
                </c:pt>
                <c:pt idx="243">
                  <c:v>44194</c:v>
                </c:pt>
                <c:pt idx="244">
                  <c:v>44189</c:v>
                </c:pt>
                <c:pt idx="245">
                  <c:v>44189</c:v>
                </c:pt>
                <c:pt idx="246">
                  <c:v>44189</c:v>
                </c:pt>
                <c:pt idx="247">
                  <c:v>44188</c:v>
                </c:pt>
                <c:pt idx="248">
                  <c:v>44187</c:v>
                </c:pt>
                <c:pt idx="249">
                  <c:v>44186</c:v>
                </c:pt>
                <c:pt idx="250">
                  <c:v>44183</c:v>
                </c:pt>
                <c:pt idx="251">
                  <c:v>44182</c:v>
                </c:pt>
                <c:pt idx="252">
                  <c:v>44181</c:v>
                </c:pt>
                <c:pt idx="253">
                  <c:v>44180</c:v>
                </c:pt>
                <c:pt idx="254">
                  <c:v>44179</c:v>
                </c:pt>
                <c:pt idx="255">
                  <c:v>44176</c:v>
                </c:pt>
                <c:pt idx="256">
                  <c:v>44175</c:v>
                </c:pt>
                <c:pt idx="257">
                  <c:v>44174</c:v>
                </c:pt>
                <c:pt idx="258">
                  <c:v>44173</c:v>
                </c:pt>
                <c:pt idx="259">
                  <c:v>44172</c:v>
                </c:pt>
                <c:pt idx="260">
                  <c:v>44169</c:v>
                </c:pt>
                <c:pt idx="261">
                  <c:v>44168</c:v>
                </c:pt>
                <c:pt idx="262">
                  <c:v>44167</c:v>
                </c:pt>
                <c:pt idx="263">
                  <c:v>44166</c:v>
                </c:pt>
                <c:pt idx="264">
                  <c:v>44165</c:v>
                </c:pt>
                <c:pt idx="265">
                  <c:v>44162</c:v>
                </c:pt>
                <c:pt idx="266">
                  <c:v>44161</c:v>
                </c:pt>
                <c:pt idx="267">
                  <c:v>44160</c:v>
                </c:pt>
                <c:pt idx="268">
                  <c:v>44159</c:v>
                </c:pt>
                <c:pt idx="269">
                  <c:v>44158</c:v>
                </c:pt>
                <c:pt idx="270">
                  <c:v>44155</c:v>
                </c:pt>
                <c:pt idx="271">
                  <c:v>44154</c:v>
                </c:pt>
                <c:pt idx="272">
                  <c:v>44153</c:v>
                </c:pt>
                <c:pt idx="273">
                  <c:v>44152</c:v>
                </c:pt>
                <c:pt idx="274">
                  <c:v>44151</c:v>
                </c:pt>
                <c:pt idx="275">
                  <c:v>44148</c:v>
                </c:pt>
                <c:pt idx="276">
                  <c:v>44147</c:v>
                </c:pt>
                <c:pt idx="277">
                  <c:v>44146</c:v>
                </c:pt>
                <c:pt idx="278">
                  <c:v>44145</c:v>
                </c:pt>
                <c:pt idx="279">
                  <c:v>44144</c:v>
                </c:pt>
                <c:pt idx="280">
                  <c:v>44141</c:v>
                </c:pt>
                <c:pt idx="281">
                  <c:v>44140</c:v>
                </c:pt>
                <c:pt idx="282">
                  <c:v>44139</c:v>
                </c:pt>
                <c:pt idx="283">
                  <c:v>44138</c:v>
                </c:pt>
                <c:pt idx="284">
                  <c:v>44137</c:v>
                </c:pt>
                <c:pt idx="285">
                  <c:v>44134</c:v>
                </c:pt>
                <c:pt idx="286">
                  <c:v>44133</c:v>
                </c:pt>
                <c:pt idx="287">
                  <c:v>44132</c:v>
                </c:pt>
                <c:pt idx="288">
                  <c:v>44131</c:v>
                </c:pt>
                <c:pt idx="289">
                  <c:v>44130</c:v>
                </c:pt>
                <c:pt idx="290">
                  <c:v>44127</c:v>
                </c:pt>
                <c:pt idx="291">
                  <c:v>44126</c:v>
                </c:pt>
                <c:pt idx="292">
                  <c:v>44125</c:v>
                </c:pt>
                <c:pt idx="293">
                  <c:v>44124</c:v>
                </c:pt>
                <c:pt idx="294">
                  <c:v>44123</c:v>
                </c:pt>
                <c:pt idx="295">
                  <c:v>44120</c:v>
                </c:pt>
                <c:pt idx="296">
                  <c:v>44119</c:v>
                </c:pt>
                <c:pt idx="297">
                  <c:v>44118</c:v>
                </c:pt>
                <c:pt idx="298">
                  <c:v>44117</c:v>
                </c:pt>
                <c:pt idx="299">
                  <c:v>44113</c:v>
                </c:pt>
                <c:pt idx="300">
                  <c:v>44113</c:v>
                </c:pt>
                <c:pt idx="301">
                  <c:v>44112</c:v>
                </c:pt>
                <c:pt idx="302">
                  <c:v>44111</c:v>
                </c:pt>
                <c:pt idx="303">
                  <c:v>44110</c:v>
                </c:pt>
                <c:pt idx="304">
                  <c:v>44109</c:v>
                </c:pt>
                <c:pt idx="305">
                  <c:v>44106</c:v>
                </c:pt>
                <c:pt idx="306">
                  <c:v>44105</c:v>
                </c:pt>
                <c:pt idx="307">
                  <c:v>44104</c:v>
                </c:pt>
                <c:pt idx="308">
                  <c:v>44103</c:v>
                </c:pt>
                <c:pt idx="309">
                  <c:v>44102</c:v>
                </c:pt>
                <c:pt idx="310">
                  <c:v>44099</c:v>
                </c:pt>
                <c:pt idx="311">
                  <c:v>44098</c:v>
                </c:pt>
                <c:pt idx="312">
                  <c:v>44097</c:v>
                </c:pt>
                <c:pt idx="313">
                  <c:v>44096</c:v>
                </c:pt>
                <c:pt idx="314">
                  <c:v>44095</c:v>
                </c:pt>
                <c:pt idx="315">
                  <c:v>44092</c:v>
                </c:pt>
                <c:pt idx="316">
                  <c:v>44091</c:v>
                </c:pt>
                <c:pt idx="317">
                  <c:v>44090</c:v>
                </c:pt>
                <c:pt idx="318">
                  <c:v>44089</c:v>
                </c:pt>
                <c:pt idx="319">
                  <c:v>44088</c:v>
                </c:pt>
                <c:pt idx="320">
                  <c:v>44085</c:v>
                </c:pt>
                <c:pt idx="321">
                  <c:v>44084</c:v>
                </c:pt>
                <c:pt idx="322">
                  <c:v>44083</c:v>
                </c:pt>
                <c:pt idx="323">
                  <c:v>44082</c:v>
                </c:pt>
                <c:pt idx="324">
                  <c:v>44078</c:v>
                </c:pt>
                <c:pt idx="325">
                  <c:v>44078</c:v>
                </c:pt>
                <c:pt idx="326">
                  <c:v>44077</c:v>
                </c:pt>
                <c:pt idx="327">
                  <c:v>44076</c:v>
                </c:pt>
                <c:pt idx="328">
                  <c:v>44075</c:v>
                </c:pt>
                <c:pt idx="329">
                  <c:v>44074</c:v>
                </c:pt>
                <c:pt idx="330">
                  <c:v>44071</c:v>
                </c:pt>
                <c:pt idx="331">
                  <c:v>44070</c:v>
                </c:pt>
                <c:pt idx="332">
                  <c:v>44069</c:v>
                </c:pt>
                <c:pt idx="333">
                  <c:v>44068</c:v>
                </c:pt>
                <c:pt idx="334">
                  <c:v>44067</c:v>
                </c:pt>
                <c:pt idx="335">
                  <c:v>44064</c:v>
                </c:pt>
                <c:pt idx="336">
                  <c:v>44063</c:v>
                </c:pt>
                <c:pt idx="337">
                  <c:v>44062</c:v>
                </c:pt>
                <c:pt idx="338">
                  <c:v>44061</c:v>
                </c:pt>
                <c:pt idx="339">
                  <c:v>44060</c:v>
                </c:pt>
                <c:pt idx="340">
                  <c:v>44057</c:v>
                </c:pt>
                <c:pt idx="341">
                  <c:v>44056</c:v>
                </c:pt>
                <c:pt idx="342">
                  <c:v>44055</c:v>
                </c:pt>
                <c:pt idx="343">
                  <c:v>44054</c:v>
                </c:pt>
                <c:pt idx="344">
                  <c:v>44053</c:v>
                </c:pt>
                <c:pt idx="345">
                  <c:v>44050</c:v>
                </c:pt>
                <c:pt idx="346">
                  <c:v>44049</c:v>
                </c:pt>
                <c:pt idx="347">
                  <c:v>44048</c:v>
                </c:pt>
                <c:pt idx="348">
                  <c:v>44047</c:v>
                </c:pt>
                <c:pt idx="349">
                  <c:v>44043</c:v>
                </c:pt>
                <c:pt idx="350">
                  <c:v>44043</c:v>
                </c:pt>
                <c:pt idx="351">
                  <c:v>44042</c:v>
                </c:pt>
                <c:pt idx="352">
                  <c:v>44041</c:v>
                </c:pt>
                <c:pt idx="353">
                  <c:v>44040</c:v>
                </c:pt>
                <c:pt idx="354">
                  <c:v>44039</c:v>
                </c:pt>
                <c:pt idx="355">
                  <c:v>44036</c:v>
                </c:pt>
                <c:pt idx="356">
                  <c:v>44035</c:v>
                </c:pt>
                <c:pt idx="357">
                  <c:v>44034</c:v>
                </c:pt>
                <c:pt idx="358">
                  <c:v>44033</c:v>
                </c:pt>
                <c:pt idx="359">
                  <c:v>44032</c:v>
                </c:pt>
                <c:pt idx="360">
                  <c:v>44029</c:v>
                </c:pt>
                <c:pt idx="361">
                  <c:v>44028</c:v>
                </c:pt>
                <c:pt idx="362">
                  <c:v>44027</c:v>
                </c:pt>
                <c:pt idx="363">
                  <c:v>44026</c:v>
                </c:pt>
                <c:pt idx="364">
                  <c:v>44025</c:v>
                </c:pt>
                <c:pt idx="365">
                  <c:v>44022</c:v>
                </c:pt>
                <c:pt idx="366">
                  <c:v>44021</c:v>
                </c:pt>
                <c:pt idx="367">
                  <c:v>44020</c:v>
                </c:pt>
                <c:pt idx="368">
                  <c:v>44019</c:v>
                </c:pt>
                <c:pt idx="369">
                  <c:v>44018</c:v>
                </c:pt>
                <c:pt idx="370">
                  <c:v>44015</c:v>
                </c:pt>
                <c:pt idx="371">
                  <c:v>44014</c:v>
                </c:pt>
                <c:pt idx="372">
                  <c:v>44012</c:v>
                </c:pt>
                <c:pt idx="373">
                  <c:v>44012</c:v>
                </c:pt>
                <c:pt idx="374">
                  <c:v>44011</c:v>
                </c:pt>
                <c:pt idx="375">
                  <c:v>44008</c:v>
                </c:pt>
                <c:pt idx="376">
                  <c:v>44007</c:v>
                </c:pt>
                <c:pt idx="377">
                  <c:v>44006</c:v>
                </c:pt>
                <c:pt idx="378">
                  <c:v>44005</c:v>
                </c:pt>
                <c:pt idx="379">
                  <c:v>44004</c:v>
                </c:pt>
                <c:pt idx="380">
                  <c:v>44001</c:v>
                </c:pt>
                <c:pt idx="381">
                  <c:v>44000</c:v>
                </c:pt>
                <c:pt idx="382">
                  <c:v>43999</c:v>
                </c:pt>
                <c:pt idx="383">
                  <c:v>43998</c:v>
                </c:pt>
                <c:pt idx="384">
                  <c:v>43997</c:v>
                </c:pt>
                <c:pt idx="385">
                  <c:v>43994</c:v>
                </c:pt>
                <c:pt idx="386">
                  <c:v>43993</c:v>
                </c:pt>
                <c:pt idx="387">
                  <c:v>43992</c:v>
                </c:pt>
                <c:pt idx="388">
                  <c:v>43991</c:v>
                </c:pt>
                <c:pt idx="389">
                  <c:v>43990</c:v>
                </c:pt>
                <c:pt idx="390">
                  <c:v>43987</c:v>
                </c:pt>
                <c:pt idx="391">
                  <c:v>43986</c:v>
                </c:pt>
                <c:pt idx="392">
                  <c:v>43985</c:v>
                </c:pt>
                <c:pt idx="393">
                  <c:v>43984</c:v>
                </c:pt>
                <c:pt idx="394">
                  <c:v>43983</c:v>
                </c:pt>
                <c:pt idx="395">
                  <c:v>43980</c:v>
                </c:pt>
                <c:pt idx="396">
                  <c:v>43979</c:v>
                </c:pt>
                <c:pt idx="397">
                  <c:v>43978</c:v>
                </c:pt>
                <c:pt idx="398">
                  <c:v>43977</c:v>
                </c:pt>
                <c:pt idx="399">
                  <c:v>43976</c:v>
                </c:pt>
                <c:pt idx="400">
                  <c:v>43973</c:v>
                </c:pt>
                <c:pt idx="401">
                  <c:v>43972</c:v>
                </c:pt>
                <c:pt idx="402">
                  <c:v>43971</c:v>
                </c:pt>
                <c:pt idx="403">
                  <c:v>43970</c:v>
                </c:pt>
                <c:pt idx="404">
                  <c:v>43966</c:v>
                </c:pt>
                <c:pt idx="405">
                  <c:v>43966</c:v>
                </c:pt>
                <c:pt idx="406">
                  <c:v>43965</c:v>
                </c:pt>
                <c:pt idx="407">
                  <c:v>43964</c:v>
                </c:pt>
                <c:pt idx="408">
                  <c:v>43963</c:v>
                </c:pt>
                <c:pt idx="409">
                  <c:v>43962</c:v>
                </c:pt>
                <c:pt idx="410">
                  <c:v>43959</c:v>
                </c:pt>
                <c:pt idx="411">
                  <c:v>43958</c:v>
                </c:pt>
                <c:pt idx="412">
                  <c:v>43957</c:v>
                </c:pt>
                <c:pt idx="413">
                  <c:v>43956</c:v>
                </c:pt>
                <c:pt idx="414">
                  <c:v>43955</c:v>
                </c:pt>
                <c:pt idx="415">
                  <c:v>43952</c:v>
                </c:pt>
                <c:pt idx="416">
                  <c:v>43951</c:v>
                </c:pt>
                <c:pt idx="417">
                  <c:v>43950</c:v>
                </c:pt>
                <c:pt idx="418">
                  <c:v>43949</c:v>
                </c:pt>
                <c:pt idx="419">
                  <c:v>43948</c:v>
                </c:pt>
                <c:pt idx="420">
                  <c:v>43945</c:v>
                </c:pt>
                <c:pt idx="421">
                  <c:v>43944</c:v>
                </c:pt>
                <c:pt idx="422">
                  <c:v>43943</c:v>
                </c:pt>
                <c:pt idx="423">
                  <c:v>43942</c:v>
                </c:pt>
                <c:pt idx="424">
                  <c:v>43941</c:v>
                </c:pt>
                <c:pt idx="425">
                  <c:v>43938</c:v>
                </c:pt>
                <c:pt idx="426">
                  <c:v>43937</c:v>
                </c:pt>
                <c:pt idx="427">
                  <c:v>43936</c:v>
                </c:pt>
                <c:pt idx="428">
                  <c:v>43935</c:v>
                </c:pt>
                <c:pt idx="429">
                  <c:v>43934</c:v>
                </c:pt>
                <c:pt idx="430">
                  <c:v>43930</c:v>
                </c:pt>
                <c:pt idx="431">
                  <c:v>43930</c:v>
                </c:pt>
                <c:pt idx="432">
                  <c:v>43929</c:v>
                </c:pt>
                <c:pt idx="433">
                  <c:v>43928</c:v>
                </c:pt>
                <c:pt idx="434">
                  <c:v>43927</c:v>
                </c:pt>
                <c:pt idx="435">
                  <c:v>43924</c:v>
                </c:pt>
                <c:pt idx="436">
                  <c:v>43923</c:v>
                </c:pt>
                <c:pt idx="437">
                  <c:v>43922</c:v>
                </c:pt>
                <c:pt idx="438">
                  <c:v>43921</c:v>
                </c:pt>
                <c:pt idx="439">
                  <c:v>43920</c:v>
                </c:pt>
                <c:pt idx="440">
                  <c:v>43917</c:v>
                </c:pt>
                <c:pt idx="441">
                  <c:v>43916</c:v>
                </c:pt>
                <c:pt idx="442">
                  <c:v>43915</c:v>
                </c:pt>
                <c:pt idx="443">
                  <c:v>43914</c:v>
                </c:pt>
                <c:pt idx="444">
                  <c:v>43913</c:v>
                </c:pt>
                <c:pt idx="445">
                  <c:v>43910</c:v>
                </c:pt>
                <c:pt idx="446">
                  <c:v>43909</c:v>
                </c:pt>
                <c:pt idx="447">
                  <c:v>43908</c:v>
                </c:pt>
                <c:pt idx="448">
                  <c:v>43907</c:v>
                </c:pt>
                <c:pt idx="449">
                  <c:v>43906</c:v>
                </c:pt>
                <c:pt idx="450">
                  <c:v>43903</c:v>
                </c:pt>
                <c:pt idx="451">
                  <c:v>43902</c:v>
                </c:pt>
                <c:pt idx="452">
                  <c:v>43901</c:v>
                </c:pt>
                <c:pt idx="453">
                  <c:v>43900</c:v>
                </c:pt>
                <c:pt idx="454">
                  <c:v>43899</c:v>
                </c:pt>
                <c:pt idx="455">
                  <c:v>43896</c:v>
                </c:pt>
                <c:pt idx="456">
                  <c:v>43895</c:v>
                </c:pt>
                <c:pt idx="457">
                  <c:v>43894</c:v>
                </c:pt>
                <c:pt idx="458">
                  <c:v>43893</c:v>
                </c:pt>
                <c:pt idx="459">
                  <c:v>43892</c:v>
                </c:pt>
                <c:pt idx="460">
                  <c:v>43889</c:v>
                </c:pt>
                <c:pt idx="461">
                  <c:v>43888</c:v>
                </c:pt>
                <c:pt idx="462">
                  <c:v>43887</c:v>
                </c:pt>
                <c:pt idx="463">
                  <c:v>43886</c:v>
                </c:pt>
                <c:pt idx="464">
                  <c:v>43885</c:v>
                </c:pt>
                <c:pt idx="465">
                  <c:v>43882</c:v>
                </c:pt>
                <c:pt idx="466">
                  <c:v>43881</c:v>
                </c:pt>
                <c:pt idx="467">
                  <c:v>43880</c:v>
                </c:pt>
                <c:pt idx="468">
                  <c:v>43879</c:v>
                </c:pt>
                <c:pt idx="469">
                  <c:v>43875</c:v>
                </c:pt>
                <c:pt idx="470">
                  <c:v>43875</c:v>
                </c:pt>
                <c:pt idx="471">
                  <c:v>43874</c:v>
                </c:pt>
                <c:pt idx="472">
                  <c:v>43873</c:v>
                </c:pt>
                <c:pt idx="473">
                  <c:v>43872</c:v>
                </c:pt>
                <c:pt idx="474">
                  <c:v>43871</c:v>
                </c:pt>
                <c:pt idx="475">
                  <c:v>43868</c:v>
                </c:pt>
                <c:pt idx="476">
                  <c:v>43867</c:v>
                </c:pt>
                <c:pt idx="477">
                  <c:v>43866</c:v>
                </c:pt>
                <c:pt idx="478">
                  <c:v>43865</c:v>
                </c:pt>
                <c:pt idx="479">
                  <c:v>43864</c:v>
                </c:pt>
                <c:pt idx="480">
                  <c:v>43861</c:v>
                </c:pt>
                <c:pt idx="481">
                  <c:v>43860</c:v>
                </c:pt>
                <c:pt idx="482">
                  <c:v>43859</c:v>
                </c:pt>
                <c:pt idx="483">
                  <c:v>43858</c:v>
                </c:pt>
                <c:pt idx="484">
                  <c:v>43857</c:v>
                </c:pt>
                <c:pt idx="485">
                  <c:v>43854</c:v>
                </c:pt>
                <c:pt idx="486">
                  <c:v>43853</c:v>
                </c:pt>
                <c:pt idx="487">
                  <c:v>43852</c:v>
                </c:pt>
                <c:pt idx="488">
                  <c:v>43851</c:v>
                </c:pt>
                <c:pt idx="489">
                  <c:v>43850</c:v>
                </c:pt>
                <c:pt idx="490">
                  <c:v>43847</c:v>
                </c:pt>
                <c:pt idx="491">
                  <c:v>43846</c:v>
                </c:pt>
                <c:pt idx="492">
                  <c:v>43845</c:v>
                </c:pt>
                <c:pt idx="493">
                  <c:v>43844</c:v>
                </c:pt>
                <c:pt idx="494">
                  <c:v>43843</c:v>
                </c:pt>
                <c:pt idx="495">
                  <c:v>43840</c:v>
                </c:pt>
                <c:pt idx="496">
                  <c:v>43839</c:v>
                </c:pt>
                <c:pt idx="497">
                  <c:v>43838</c:v>
                </c:pt>
                <c:pt idx="498">
                  <c:v>43837</c:v>
                </c:pt>
                <c:pt idx="499">
                  <c:v>43836</c:v>
                </c:pt>
                <c:pt idx="500">
                  <c:v>43833</c:v>
                </c:pt>
                <c:pt idx="501">
                  <c:v>43832</c:v>
                </c:pt>
                <c:pt idx="502">
                  <c:v>43830</c:v>
                </c:pt>
                <c:pt idx="503">
                  <c:v>43830</c:v>
                </c:pt>
                <c:pt idx="504">
                  <c:v>43829</c:v>
                </c:pt>
                <c:pt idx="505">
                  <c:v>43826</c:v>
                </c:pt>
                <c:pt idx="506">
                  <c:v>43823</c:v>
                </c:pt>
                <c:pt idx="507">
                  <c:v>43823</c:v>
                </c:pt>
                <c:pt idx="508">
                  <c:v>43823</c:v>
                </c:pt>
                <c:pt idx="509">
                  <c:v>43822</c:v>
                </c:pt>
                <c:pt idx="510">
                  <c:v>43819</c:v>
                </c:pt>
                <c:pt idx="511">
                  <c:v>43818</c:v>
                </c:pt>
                <c:pt idx="512">
                  <c:v>43817</c:v>
                </c:pt>
                <c:pt idx="513">
                  <c:v>43816</c:v>
                </c:pt>
                <c:pt idx="514">
                  <c:v>43815</c:v>
                </c:pt>
                <c:pt idx="515">
                  <c:v>43812</c:v>
                </c:pt>
                <c:pt idx="516">
                  <c:v>43811</c:v>
                </c:pt>
                <c:pt idx="517">
                  <c:v>43810</c:v>
                </c:pt>
                <c:pt idx="518">
                  <c:v>43809</c:v>
                </c:pt>
                <c:pt idx="519">
                  <c:v>43808</c:v>
                </c:pt>
                <c:pt idx="520">
                  <c:v>43805</c:v>
                </c:pt>
                <c:pt idx="521">
                  <c:v>43804</c:v>
                </c:pt>
                <c:pt idx="522">
                  <c:v>43803</c:v>
                </c:pt>
                <c:pt idx="523">
                  <c:v>43802</c:v>
                </c:pt>
                <c:pt idx="524">
                  <c:v>43801</c:v>
                </c:pt>
                <c:pt idx="525">
                  <c:v>43798</c:v>
                </c:pt>
                <c:pt idx="526">
                  <c:v>43797</c:v>
                </c:pt>
                <c:pt idx="527">
                  <c:v>43796</c:v>
                </c:pt>
                <c:pt idx="528">
                  <c:v>43795</c:v>
                </c:pt>
                <c:pt idx="529">
                  <c:v>43794</c:v>
                </c:pt>
                <c:pt idx="530">
                  <c:v>43791</c:v>
                </c:pt>
                <c:pt idx="531">
                  <c:v>43790</c:v>
                </c:pt>
                <c:pt idx="532">
                  <c:v>43789</c:v>
                </c:pt>
                <c:pt idx="533">
                  <c:v>43788</c:v>
                </c:pt>
                <c:pt idx="534">
                  <c:v>43787</c:v>
                </c:pt>
                <c:pt idx="535">
                  <c:v>43784</c:v>
                </c:pt>
                <c:pt idx="536">
                  <c:v>43783</c:v>
                </c:pt>
                <c:pt idx="537">
                  <c:v>43782</c:v>
                </c:pt>
                <c:pt idx="538">
                  <c:v>43781</c:v>
                </c:pt>
                <c:pt idx="539">
                  <c:v>43780</c:v>
                </c:pt>
                <c:pt idx="540">
                  <c:v>43777</c:v>
                </c:pt>
                <c:pt idx="541">
                  <c:v>43776</c:v>
                </c:pt>
                <c:pt idx="542">
                  <c:v>43775</c:v>
                </c:pt>
                <c:pt idx="543">
                  <c:v>43774</c:v>
                </c:pt>
                <c:pt idx="544">
                  <c:v>43773</c:v>
                </c:pt>
                <c:pt idx="545">
                  <c:v>43770</c:v>
                </c:pt>
                <c:pt idx="546">
                  <c:v>43769</c:v>
                </c:pt>
                <c:pt idx="547">
                  <c:v>43768</c:v>
                </c:pt>
                <c:pt idx="548">
                  <c:v>43767</c:v>
                </c:pt>
                <c:pt idx="549">
                  <c:v>43766</c:v>
                </c:pt>
                <c:pt idx="550">
                  <c:v>43763</c:v>
                </c:pt>
                <c:pt idx="551">
                  <c:v>43762</c:v>
                </c:pt>
                <c:pt idx="552">
                  <c:v>43761</c:v>
                </c:pt>
                <c:pt idx="553">
                  <c:v>43760</c:v>
                </c:pt>
                <c:pt idx="554">
                  <c:v>43759</c:v>
                </c:pt>
                <c:pt idx="555">
                  <c:v>43756</c:v>
                </c:pt>
                <c:pt idx="556">
                  <c:v>43755</c:v>
                </c:pt>
                <c:pt idx="557">
                  <c:v>43754</c:v>
                </c:pt>
                <c:pt idx="558">
                  <c:v>43753</c:v>
                </c:pt>
                <c:pt idx="559">
                  <c:v>43749</c:v>
                </c:pt>
                <c:pt idx="560">
                  <c:v>43749</c:v>
                </c:pt>
                <c:pt idx="561">
                  <c:v>43748</c:v>
                </c:pt>
                <c:pt idx="562">
                  <c:v>43747</c:v>
                </c:pt>
                <c:pt idx="563">
                  <c:v>43746</c:v>
                </c:pt>
                <c:pt idx="564">
                  <c:v>43745</c:v>
                </c:pt>
                <c:pt idx="565">
                  <c:v>43742</c:v>
                </c:pt>
                <c:pt idx="566">
                  <c:v>43741</c:v>
                </c:pt>
                <c:pt idx="567">
                  <c:v>43740</c:v>
                </c:pt>
                <c:pt idx="568">
                  <c:v>43739</c:v>
                </c:pt>
                <c:pt idx="569">
                  <c:v>43738</c:v>
                </c:pt>
                <c:pt idx="570">
                  <c:v>43735</c:v>
                </c:pt>
                <c:pt idx="571">
                  <c:v>43734</c:v>
                </c:pt>
                <c:pt idx="572">
                  <c:v>43733</c:v>
                </c:pt>
                <c:pt idx="573">
                  <c:v>43732</c:v>
                </c:pt>
                <c:pt idx="574">
                  <c:v>43731</c:v>
                </c:pt>
                <c:pt idx="575">
                  <c:v>43728</c:v>
                </c:pt>
                <c:pt idx="576">
                  <c:v>43727</c:v>
                </c:pt>
                <c:pt idx="577">
                  <c:v>43726</c:v>
                </c:pt>
                <c:pt idx="578">
                  <c:v>43725</c:v>
                </c:pt>
                <c:pt idx="579">
                  <c:v>43724</c:v>
                </c:pt>
                <c:pt idx="580">
                  <c:v>43721</c:v>
                </c:pt>
                <c:pt idx="581">
                  <c:v>43720</c:v>
                </c:pt>
                <c:pt idx="582">
                  <c:v>43719</c:v>
                </c:pt>
                <c:pt idx="583">
                  <c:v>43718</c:v>
                </c:pt>
                <c:pt idx="584">
                  <c:v>43717</c:v>
                </c:pt>
                <c:pt idx="585">
                  <c:v>43714</c:v>
                </c:pt>
                <c:pt idx="586">
                  <c:v>43713</c:v>
                </c:pt>
                <c:pt idx="587">
                  <c:v>43712</c:v>
                </c:pt>
                <c:pt idx="588">
                  <c:v>43711</c:v>
                </c:pt>
                <c:pt idx="589">
                  <c:v>43707</c:v>
                </c:pt>
                <c:pt idx="590">
                  <c:v>43707</c:v>
                </c:pt>
                <c:pt idx="591">
                  <c:v>43706</c:v>
                </c:pt>
                <c:pt idx="592">
                  <c:v>43705</c:v>
                </c:pt>
                <c:pt idx="593">
                  <c:v>43704</c:v>
                </c:pt>
                <c:pt idx="594">
                  <c:v>43703</c:v>
                </c:pt>
                <c:pt idx="595">
                  <c:v>43700</c:v>
                </c:pt>
                <c:pt idx="596">
                  <c:v>43699</c:v>
                </c:pt>
                <c:pt idx="597">
                  <c:v>43698</c:v>
                </c:pt>
                <c:pt idx="598">
                  <c:v>43697</c:v>
                </c:pt>
                <c:pt idx="599">
                  <c:v>43696</c:v>
                </c:pt>
                <c:pt idx="600">
                  <c:v>43693</c:v>
                </c:pt>
                <c:pt idx="601">
                  <c:v>43692</c:v>
                </c:pt>
                <c:pt idx="602">
                  <c:v>43691</c:v>
                </c:pt>
                <c:pt idx="603">
                  <c:v>43690</c:v>
                </c:pt>
                <c:pt idx="604">
                  <c:v>43689</c:v>
                </c:pt>
                <c:pt idx="605">
                  <c:v>43686</c:v>
                </c:pt>
                <c:pt idx="606">
                  <c:v>43685</c:v>
                </c:pt>
                <c:pt idx="607">
                  <c:v>43684</c:v>
                </c:pt>
                <c:pt idx="608">
                  <c:v>43683</c:v>
                </c:pt>
                <c:pt idx="609">
                  <c:v>43679</c:v>
                </c:pt>
                <c:pt idx="610">
                  <c:v>43679</c:v>
                </c:pt>
                <c:pt idx="611">
                  <c:v>43678</c:v>
                </c:pt>
                <c:pt idx="612">
                  <c:v>43677</c:v>
                </c:pt>
                <c:pt idx="613">
                  <c:v>43676</c:v>
                </c:pt>
                <c:pt idx="614">
                  <c:v>43675</c:v>
                </c:pt>
                <c:pt idx="615">
                  <c:v>43672</c:v>
                </c:pt>
                <c:pt idx="616">
                  <c:v>43671</c:v>
                </c:pt>
                <c:pt idx="617">
                  <c:v>43670</c:v>
                </c:pt>
                <c:pt idx="618">
                  <c:v>43669</c:v>
                </c:pt>
                <c:pt idx="619">
                  <c:v>43668</c:v>
                </c:pt>
                <c:pt idx="620">
                  <c:v>43665</c:v>
                </c:pt>
                <c:pt idx="621">
                  <c:v>43664</c:v>
                </c:pt>
                <c:pt idx="622">
                  <c:v>43663</c:v>
                </c:pt>
                <c:pt idx="623">
                  <c:v>43662</c:v>
                </c:pt>
                <c:pt idx="624">
                  <c:v>43661</c:v>
                </c:pt>
                <c:pt idx="625">
                  <c:v>43658</c:v>
                </c:pt>
                <c:pt idx="626">
                  <c:v>43657</c:v>
                </c:pt>
                <c:pt idx="627">
                  <c:v>43656</c:v>
                </c:pt>
                <c:pt idx="628">
                  <c:v>43655</c:v>
                </c:pt>
                <c:pt idx="629">
                  <c:v>43654</c:v>
                </c:pt>
                <c:pt idx="630">
                  <c:v>43651</c:v>
                </c:pt>
                <c:pt idx="631">
                  <c:v>43650</c:v>
                </c:pt>
                <c:pt idx="632">
                  <c:v>43649</c:v>
                </c:pt>
                <c:pt idx="633">
                  <c:v>43648</c:v>
                </c:pt>
                <c:pt idx="634">
                  <c:v>43644</c:v>
                </c:pt>
                <c:pt idx="635">
                  <c:v>43644</c:v>
                </c:pt>
                <c:pt idx="636">
                  <c:v>43643</c:v>
                </c:pt>
                <c:pt idx="637">
                  <c:v>43642</c:v>
                </c:pt>
                <c:pt idx="638">
                  <c:v>43641</c:v>
                </c:pt>
                <c:pt idx="639">
                  <c:v>43640</c:v>
                </c:pt>
                <c:pt idx="640">
                  <c:v>43637</c:v>
                </c:pt>
                <c:pt idx="641">
                  <c:v>43636</c:v>
                </c:pt>
                <c:pt idx="642">
                  <c:v>43635</c:v>
                </c:pt>
                <c:pt idx="643">
                  <c:v>43634</c:v>
                </c:pt>
                <c:pt idx="644">
                  <c:v>43633</c:v>
                </c:pt>
                <c:pt idx="645">
                  <c:v>43630</c:v>
                </c:pt>
                <c:pt idx="646">
                  <c:v>43629</c:v>
                </c:pt>
                <c:pt idx="647">
                  <c:v>43628</c:v>
                </c:pt>
                <c:pt idx="648">
                  <c:v>43627</c:v>
                </c:pt>
                <c:pt idx="649">
                  <c:v>43626</c:v>
                </c:pt>
                <c:pt idx="650">
                  <c:v>43623</c:v>
                </c:pt>
                <c:pt idx="651">
                  <c:v>43622</c:v>
                </c:pt>
                <c:pt idx="652">
                  <c:v>43621</c:v>
                </c:pt>
                <c:pt idx="653">
                  <c:v>43620</c:v>
                </c:pt>
                <c:pt idx="654">
                  <c:v>43619</c:v>
                </c:pt>
                <c:pt idx="655">
                  <c:v>43616</c:v>
                </c:pt>
                <c:pt idx="656">
                  <c:v>43615</c:v>
                </c:pt>
                <c:pt idx="657">
                  <c:v>43614</c:v>
                </c:pt>
                <c:pt idx="658">
                  <c:v>43613</c:v>
                </c:pt>
                <c:pt idx="659">
                  <c:v>43612</c:v>
                </c:pt>
                <c:pt idx="660">
                  <c:v>43609</c:v>
                </c:pt>
                <c:pt idx="661">
                  <c:v>43608</c:v>
                </c:pt>
                <c:pt idx="662">
                  <c:v>43607</c:v>
                </c:pt>
                <c:pt idx="663">
                  <c:v>43606</c:v>
                </c:pt>
                <c:pt idx="664">
                  <c:v>43602</c:v>
                </c:pt>
                <c:pt idx="665">
                  <c:v>43602</c:v>
                </c:pt>
                <c:pt idx="666">
                  <c:v>43601</c:v>
                </c:pt>
                <c:pt idx="667">
                  <c:v>43600</c:v>
                </c:pt>
                <c:pt idx="668">
                  <c:v>43599</c:v>
                </c:pt>
                <c:pt idx="669">
                  <c:v>43598</c:v>
                </c:pt>
                <c:pt idx="670">
                  <c:v>43595</c:v>
                </c:pt>
                <c:pt idx="671">
                  <c:v>43594</c:v>
                </c:pt>
                <c:pt idx="672">
                  <c:v>43593</c:v>
                </c:pt>
                <c:pt idx="673">
                  <c:v>43592</c:v>
                </c:pt>
                <c:pt idx="674">
                  <c:v>43591</c:v>
                </c:pt>
                <c:pt idx="675">
                  <c:v>43588</c:v>
                </c:pt>
                <c:pt idx="676">
                  <c:v>43587</c:v>
                </c:pt>
                <c:pt idx="677">
                  <c:v>43586</c:v>
                </c:pt>
                <c:pt idx="678">
                  <c:v>43585</c:v>
                </c:pt>
                <c:pt idx="679">
                  <c:v>43584</c:v>
                </c:pt>
                <c:pt idx="680">
                  <c:v>43581</c:v>
                </c:pt>
                <c:pt idx="681">
                  <c:v>43580</c:v>
                </c:pt>
                <c:pt idx="682">
                  <c:v>43579</c:v>
                </c:pt>
                <c:pt idx="683">
                  <c:v>43578</c:v>
                </c:pt>
                <c:pt idx="684">
                  <c:v>43577</c:v>
                </c:pt>
                <c:pt idx="685">
                  <c:v>43573</c:v>
                </c:pt>
                <c:pt idx="686">
                  <c:v>43573</c:v>
                </c:pt>
                <c:pt idx="687">
                  <c:v>43572</c:v>
                </c:pt>
                <c:pt idx="688">
                  <c:v>43571</c:v>
                </c:pt>
                <c:pt idx="689">
                  <c:v>43570</c:v>
                </c:pt>
                <c:pt idx="690">
                  <c:v>43567</c:v>
                </c:pt>
                <c:pt idx="691">
                  <c:v>43566</c:v>
                </c:pt>
                <c:pt idx="692">
                  <c:v>43565</c:v>
                </c:pt>
                <c:pt idx="693">
                  <c:v>43564</c:v>
                </c:pt>
                <c:pt idx="694">
                  <c:v>43563</c:v>
                </c:pt>
                <c:pt idx="695">
                  <c:v>43560</c:v>
                </c:pt>
                <c:pt idx="696">
                  <c:v>43559</c:v>
                </c:pt>
                <c:pt idx="697">
                  <c:v>43558</c:v>
                </c:pt>
                <c:pt idx="698">
                  <c:v>43557</c:v>
                </c:pt>
                <c:pt idx="699">
                  <c:v>43556</c:v>
                </c:pt>
                <c:pt idx="700">
                  <c:v>43553</c:v>
                </c:pt>
                <c:pt idx="701">
                  <c:v>43552</c:v>
                </c:pt>
                <c:pt idx="702">
                  <c:v>43551</c:v>
                </c:pt>
                <c:pt idx="703">
                  <c:v>43550</c:v>
                </c:pt>
                <c:pt idx="704">
                  <c:v>43549</c:v>
                </c:pt>
                <c:pt idx="705">
                  <c:v>43546</c:v>
                </c:pt>
                <c:pt idx="706">
                  <c:v>43545</c:v>
                </c:pt>
                <c:pt idx="707">
                  <c:v>43544</c:v>
                </c:pt>
                <c:pt idx="708">
                  <c:v>43543</c:v>
                </c:pt>
                <c:pt idx="709">
                  <c:v>43542</c:v>
                </c:pt>
                <c:pt idx="710">
                  <c:v>43539</c:v>
                </c:pt>
                <c:pt idx="711">
                  <c:v>43538</c:v>
                </c:pt>
                <c:pt idx="712">
                  <c:v>43537</c:v>
                </c:pt>
                <c:pt idx="713">
                  <c:v>43536</c:v>
                </c:pt>
                <c:pt idx="714">
                  <c:v>43535</c:v>
                </c:pt>
                <c:pt idx="715">
                  <c:v>43532</c:v>
                </c:pt>
                <c:pt idx="716">
                  <c:v>43531</c:v>
                </c:pt>
                <c:pt idx="717">
                  <c:v>43530</c:v>
                </c:pt>
                <c:pt idx="718">
                  <c:v>43529</c:v>
                </c:pt>
                <c:pt idx="719">
                  <c:v>43528</c:v>
                </c:pt>
                <c:pt idx="720">
                  <c:v>43525</c:v>
                </c:pt>
                <c:pt idx="721">
                  <c:v>43524</c:v>
                </c:pt>
                <c:pt idx="722">
                  <c:v>43523</c:v>
                </c:pt>
                <c:pt idx="723">
                  <c:v>43522</c:v>
                </c:pt>
                <c:pt idx="724">
                  <c:v>43521</c:v>
                </c:pt>
                <c:pt idx="725">
                  <c:v>43518</c:v>
                </c:pt>
                <c:pt idx="726">
                  <c:v>43517</c:v>
                </c:pt>
                <c:pt idx="727">
                  <c:v>43516</c:v>
                </c:pt>
                <c:pt idx="728">
                  <c:v>43515</c:v>
                </c:pt>
                <c:pt idx="729">
                  <c:v>43511</c:v>
                </c:pt>
                <c:pt idx="730">
                  <c:v>43511</c:v>
                </c:pt>
                <c:pt idx="731">
                  <c:v>43510</c:v>
                </c:pt>
                <c:pt idx="732">
                  <c:v>43509</c:v>
                </c:pt>
                <c:pt idx="733">
                  <c:v>43508</c:v>
                </c:pt>
                <c:pt idx="734">
                  <c:v>43507</c:v>
                </c:pt>
                <c:pt idx="735">
                  <c:v>43504</c:v>
                </c:pt>
                <c:pt idx="736">
                  <c:v>43503</c:v>
                </c:pt>
                <c:pt idx="737">
                  <c:v>43502</c:v>
                </c:pt>
                <c:pt idx="738">
                  <c:v>43501</c:v>
                </c:pt>
                <c:pt idx="739">
                  <c:v>43500</c:v>
                </c:pt>
                <c:pt idx="740">
                  <c:v>43497</c:v>
                </c:pt>
                <c:pt idx="741">
                  <c:v>43496</c:v>
                </c:pt>
                <c:pt idx="742">
                  <c:v>43495</c:v>
                </c:pt>
                <c:pt idx="743">
                  <c:v>43494</c:v>
                </c:pt>
                <c:pt idx="744">
                  <c:v>43493</c:v>
                </c:pt>
                <c:pt idx="745">
                  <c:v>43490</c:v>
                </c:pt>
                <c:pt idx="746">
                  <c:v>43489</c:v>
                </c:pt>
                <c:pt idx="747">
                  <c:v>43488</c:v>
                </c:pt>
                <c:pt idx="748">
                  <c:v>43487</c:v>
                </c:pt>
                <c:pt idx="749">
                  <c:v>43486</c:v>
                </c:pt>
                <c:pt idx="750">
                  <c:v>43483</c:v>
                </c:pt>
                <c:pt idx="751">
                  <c:v>43482</c:v>
                </c:pt>
                <c:pt idx="752">
                  <c:v>43481</c:v>
                </c:pt>
                <c:pt idx="753">
                  <c:v>43480</c:v>
                </c:pt>
                <c:pt idx="754">
                  <c:v>43479</c:v>
                </c:pt>
                <c:pt idx="755">
                  <c:v>43476</c:v>
                </c:pt>
                <c:pt idx="756">
                  <c:v>43475</c:v>
                </c:pt>
                <c:pt idx="757">
                  <c:v>43474</c:v>
                </c:pt>
                <c:pt idx="758">
                  <c:v>43473</c:v>
                </c:pt>
                <c:pt idx="759">
                  <c:v>43472</c:v>
                </c:pt>
                <c:pt idx="760">
                  <c:v>43469</c:v>
                </c:pt>
                <c:pt idx="761">
                  <c:v>43468</c:v>
                </c:pt>
                <c:pt idx="762">
                  <c:v>43467</c:v>
                </c:pt>
                <c:pt idx="763">
                  <c:v>43465</c:v>
                </c:pt>
                <c:pt idx="764">
                  <c:v>43465</c:v>
                </c:pt>
                <c:pt idx="765">
                  <c:v>43462</c:v>
                </c:pt>
                <c:pt idx="766">
                  <c:v>43461</c:v>
                </c:pt>
                <c:pt idx="767">
                  <c:v>43458</c:v>
                </c:pt>
                <c:pt idx="768">
                  <c:v>43458</c:v>
                </c:pt>
                <c:pt idx="769">
                  <c:v>43458</c:v>
                </c:pt>
                <c:pt idx="770">
                  <c:v>43455</c:v>
                </c:pt>
                <c:pt idx="771">
                  <c:v>43454</c:v>
                </c:pt>
                <c:pt idx="772">
                  <c:v>43453</c:v>
                </c:pt>
                <c:pt idx="773">
                  <c:v>43452</c:v>
                </c:pt>
                <c:pt idx="774">
                  <c:v>43451</c:v>
                </c:pt>
                <c:pt idx="775">
                  <c:v>43448</c:v>
                </c:pt>
                <c:pt idx="776">
                  <c:v>43447</c:v>
                </c:pt>
                <c:pt idx="777">
                  <c:v>43446</c:v>
                </c:pt>
                <c:pt idx="778">
                  <c:v>43445</c:v>
                </c:pt>
                <c:pt idx="779">
                  <c:v>43444</c:v>
                </c:pt>
                <c:pt idx="780">
                  <c:v>43441</c:v>
                </c:pt>
                <c:pt idx="781">
                  <c:v>43440</c:v>
                </c:pt>
                <c:pt idx="782">
                  <c:v>43439</c:v>
                </c:pt>
                <c:pt idx="783">
                  <c:v>43438</c:v>
                </c:pt>
                <c:pt idx="784">
                  <c:v>43437</c:v>
                </c:pt>
                <c:pt idx="785">
                  <c:v>43434</c:v>
                </c:pt>
                <c:pt idx="786">
                  <c:v>43433</c:v>
                </c:pt>
                <c:pt idx="787">
                  <c:v>43432</c:v>
                </c:pt>
                <c:pt idx="788">
                  <c:v>43431</c:v>
                </c:pt>
                <c:pt idx="789">
                  <c:v>43430</c:v>
                </c:pt>
                <c:pt idx="790">
                  <c:v>43427</c:v>
                </c:pt>
                <c:pt idx="791">
                  <c:v>43426</c:v>
                </c:pt>
                <c:pt idx="792">
                  <c:v>43425</c:v>
                </c:pt>
                <c:pt idx="793">
                  <c:v>43424</c:v>
                </c:pt>
                <c:pt idx="794">
                  <c:v>43423</c:v>
                </c:pt>
                <c:pt idx="795">
                  <c:v>43420</c:v>
                </c:pt>
                <c:pt idx="796">
                  <c:v>43419</c:v>
                </c:pt>
                <c:pt idx="797">
                  <c:v>43418</c:v>
                </c:pt>
                <c:pt idx="798">
                  <c:v>43417</c:v>
                </c:pt>
                <c:pt idx="799">
                  <c:v>43416</c:v>
                </c:pt>
                <c:pt idx="800">
                  <c:v>43413</c:v>
                </c:pt>
                <c:pt idx="801">
                  <c:v>43412</c:v>
                </c:pt>
                <c:pt idx="802">
                  <c:v>43411</c:v>
                </c:pt>
                <c:pt idx="803">
                  <c:v>43410</c:v>
                </c:pt>
                <c:pt idx="804">
                  <c:v>43409</c:v>
                </c:pt>
                <c:pt idx="805">
                  <c:v>43406</c:v>
                </c:pt>
                <c:pt idx="806">
                  <c:v>43405</c:v>
                </c:pt>
                <c:pt idx="807">
                  <c:v>43404</c:v>
                </c:pt>
                <c:pt idx="808">
                  <c:v>43403</c:v>
                </c:pt>
                <c:pt idx="809">
                  <c:v>43402</c:v>
                </c:pt>
                <c:pt idx="810">
                  <c:v>43399</c:v>
                </c:pt>
                <c:pt idx="811">
                  <c:v>43398</c:v>
                </c:pt>
                <c:pt idx="812">
                  <c:v>43397</c:v>
                </c:pt>
                <c:pt idx="813">
                  <c:v>43396</c:v>
                </c:pt>
                <c:pt idx="814">
                  <c:v>43395</c:v>
                </c:pt>
                <c:pt idx="815">
                  <c:v>43392</c:v>
                </c:pt>
                <c:pt idx="816">
                  <c:v>43391</c:v>
                </c:pt>
                <c:pt idx="817">
                  <c:v>43390</c:v>
                </c:pt>
                <c:pt idx="818">
                  <c:v>43389</c:v>
                </c:pt>
                <c:pt idx="819">
                  <c:v>43388</c:v>
                </c:pt>
                <c:pt idx="820">
                  <c:v>43385</c:v>
                </c:pt>
                <c:pt idx="821">
                  <c:v>43384</c:v>
                </c:pt>
                <c:pt idx="822">
                  <c:v>43383</c:v>
                </c:pt>
                <c:pt idx="823">
                  <c:v>43382</c:v>
                </c:pt>
                <c:pt idx="824">
                  <c:v>43378</c:v>
                </c:pt>
                <c:pt idx="825">
                  <c:v>43378</c:v>
                </c:pt>
                <c:pt idx="826">
                  <c:v>43377</c:v>
                </c:pt>
                <c:pt idx="827">
                  <c:v>43376</c:v>
                </c:pt>
                <c:pt idx="828">
                  <c:v>43375</c:v>
                </c:pt>
                <c:pt idx="829">
                  <c:v>43374</c:v>
                </c:pt>
                <c:pt idx="830">
                  <c:v>43371</c:v>
                </c:pt>
                <c:pt idx="831">
                  <c:v>43370</c:v>
                </c:pt>
                <c:pt idx="832">
                  <c:v>43369</c:v>
                </c:pt>
                <c:pt idx="833">
                  <c:v>43368</c:v>
                </c:pt>
                <c:pt idx="834">
                  <c:v>43367</c:v>
                </c:pt>
                <c:pt idx="835">
                  <c:v>43364</c:v>
                </c:pt>
                <c:pt idx="836">
                  <c:v>43363</c:v>
                </c:pt>
                <c:pt idx="837">
                  <c:v>43362</c:v>
                </c:pt>
                <c:pt idx="838">
                  <c:v>43361</c:v>
                </c:pt>
                <c:pt idx="839">
                  <c:v>43360</c:v>
                </c:pt>
                <c:pt idx="840">
                  <c:v>43357</c:v>
                </c:pt>
                <c:pt idx="841">
                  <c:v>43356</c:v>
                </c:pt>
                <c:pt idx="842">
                  <c:v>43355</c:v>
                </c:pt>
                <c:pt idx="843">
                  <c:v>43354</c:v>
                </c:pt>
                <c:pt idx="844">
                  <c:v>43353</c:v>
                </c:pt>
                <c:pt idx="845">
                  <c:v>43350</c:v>
                </c:pt>
                <c:pt idx="846">
                  <c:v>43349</c:v>
                </c:pt>
                <c:pt idx="847">
                  <c:v>43348</c:v>
                </c:pt>
                <c:pt idx="848">
                  <c:v>43347</c:v>
                </c:pt>
                <c:pt idx="849">
                  <c:v>43343</c:v>
                </c:pt>
                <c:pt idx="850">
                  <c:v>43343</c:v>
                </c:pt>
                <c:pt idx="851">
                  <c:v>43342</c:v>
                </c:pt>
                <c:pt idx="852">
                  <c:v>43341</c:v>
                </c:pt>
                <c:pt idx="853">
                  <c:v>43340</c:v>
                </c:pt>
                <c:pt idx="854">
                  <c:v>43339</c:v>
                </c:pt>
                <c:pt idx="855">
                  <c:v>43336</c:v>
                </c:pt>
                <c:pt idx="856">
                  <c:v>43335</c:v>
                </c:pt>
                <c:pt idx="857">
                  <c:v>43334</c:v>
                </c:pt>
                <c:pt idx="858">
                  <c:v>43333</c:v>
                </c:pt>
                <c:pt idx="859">
                  <c:v>43332</c:v>
                </c:pt>
                <c:pt idx="860">
                  <c:v>43329</c:v>
                </c:pt>
                <c:pt idx="861">
                  <c:v>43328</c:v>
                </c:pt>
                <c:pt idx="862">
                  <c:v>43327</c:v>
                </c:pt>
                <c:pt idx="863">
                  <c:v>43326</c:v>
                </c:pt>
                <c:pt idx="864">
                  <c:v>43325</c:v>
                </c:pt>
                <c:pt idx="865">
                  <c:v>43322</c:v>
                </c:pt>
                <c:pt idx="866">
                  <c:v>43321</c:v>
                </c:pt>
                <c:pt idx="867">
                  <c:v>43320</c:v>
                </c:pt>
                <c:pt idx="868">
                  <c:v>43319</c:v>
                </c:pt>
                <c:pt idx="869">
                  <c:v>43315</c:v>
                </c:pt>
                <c:pt idx="870">
                  <c:v>43315</c:v>
                </c:pt>
                <c:pt idx="871">
                  <c:v>43314</c:v>
                </c:pt>
                <c:pt idx="872">
                  <c:v>43313</c:v>
                </c:pt>
                <c:pt idx="873">
                  <c:v>43312</c:v>
                </c:pt>
                <c:pt idx="874">
                  <c:v>43311</c:v>
                </c:pt>
                <c:pt idx="875">
                  <c:v>43308</c:v>
                </c:pt>
                <c:pt idx="876">
                  <c:v>43307</c:v>
                </c:pt>
                <c:pt idx="877">
                  <c:v>43306</c:v>
                </c:pt>
                <c:pt idx="878">
                  <c:v>43305</c:v>
                </c:pt>
                <c:pt idx="879">
                  <c:v>43304</c:v>
                </c:pt>
                <c:pt idx="880">
                  <c:v>43301</c:v>
                </c:pt>
                <c:pt idx="881">
                  <c:v>43300</c:v>
                </c:pt>
                <c:pt idx="882">
                  <c:v>43299</c:v>
                </c:pt>
                <c:pt idx="883">
                  <c:v>43298</c:v>
                </c:pt>
                <c:pt idx="884">
                  <c:v>43297</c:v>
                </c:pt>
                <c:pt idx="885">
                  <c:v>43294</c:v>
                </c:pt>
                <c:pt idx="886">
                  <c:v>43293</c:v>
                </c:pt>
                <c:pt idx="887">
                  <c:v>43292</c:v>
                </c:pt>
                <c:pt idx="888">
                  <c:v>43291</c:v>
                </c:pt>
                <c:pt idx="889">
                  <c:v>43290</c:v>
                </c:pt>
                <c:pt idx="890">
                  <c:v>43287</c:v>
                </c:pt>
                <c:pt idx="891">
                  <c:v>43286</c:v>
                </c:pt>
                <c:pt idx="892">
                  <c:v>43285</c:v>
                </c:pt>
                <c:pt idx="893">
                  <c:v>43284</c:v>
                </c:pt>
                <c:pt idx="894">
                  <c:v>43280</c:v>
                </c:pt>
                <c:pt idx="895">
                  <c:v>43280</c:v>
                </c:pt>
                <c:pt idx="896">
                  <c:v>43279</c:v>
                </c:pt>
                <c:pt idx="897">
                  <c:v>43278</c:v>
                </c:pt>
                <c:pt idx="898">
                  <c:v>43277</c:v>
                </c:pt>
                <c:pt idx="899">
                  <c:v>43276</c:v>
                </c:pt>
                <c:pt idx="900">
                  <c:v>43273</c:v>
                </c:pt>
                <c:pt idx="901">
                  <c:v>43272</c:v>
                </c:pt>
                <c:pt idx="902">
                  <c:v>43271</c:v>
                </c:pt>
                <c:pt idx="903">
                  <c:v>43270</c:v>
                </c:pt>
                <c:pt idx="904">
                  <c:v>43269</c:v>
                </c:pt>
                <c:pt idx="905">
                  <c:v>43266</c:v>
                </c:pt>
                <c:pt idx="906">
                  <c:v>43265</c:v>
                </c:pt>
                <c:pt idx="907">
                  <c:v>43264</c:v>
                </c:pt>
                <c:pt idx="908">
                  <c:v>43263</c:v>
                </c:pt>
                <c:pt idx="909">
                  <c:v>43262</c:v>
                </c:pt>
                <c:pt idx="910">
                  <c:v>43259</c:v>
                </c:pt>
                <c:pt idx="911">
                  <c:v>43258</c:v>
                </c:pt>
                <c:pt idx="912">
                  <c:v>43257</c:v>
                </c:pt>
                <c:pt idx="913">
                  <c:v>43256</c:v>
                </c:pt>
                <c:pt idx="914">
                  <c:v>43255</c:v>
                </c:pt>
                <c:pt idx="915">
                  <c:v>43252</c:v>
                </c:pt>
                <c:pt idx="916">
                  <c:v>43251</c:v>
                </c:pt>
                <c:pt idx="917">
                  <c:v>43250</c:v>
                </c:pt>
                <c:pt idx="918">
                  <c:v>43249</c:v>
                </c:pt>
                <c:pt idx="919">
                  <c:v>43248</c:v>
                </c:pt>
                <c:pt idx="920">
                  <c:v>43245</c:v>
                </c:pt>
                <c:pt idx="921">
                  <c:v>43244</c:v>
                </c:pt>
                <c:pt idx="922">
                  <c:v>43243</c:v>
                </c:pt>
                <c:pt idx="923">
                  <c:v>43242</c:v>
                </c:pt>
                <c:pt idx="924">
                  <c:v>43238</c:v>
                </c:pt>
                <c:pt idx="925">
                  <c:v>43238</c:v>
                </c:pt>
                <c:pt idx="926">
                  <c:v>43237</c:v>
                </c:pt>
                <c:pt idx="927">
                  <c:v>43236</c:v>
                </c:pt>
                <c:pt idx="928">
                  <c:v>43235</c:v>
                </c:pt>
                <c:pt idx="929">
                  <c:v>43234</c:v>
                </c:pt>
                <c:pt idx="930">
                  <c:v>43231</c:v>
                </c:pt>
                <c:pt idx="931">
                  <c:v>43230</c:v>
                </c:pt>
                <c:pt idx="932">
                  <c:v>43229</c:v>
                </c:pt>
                <c:pt idx="933">
                  <c:v>43228</c:v>
                </c:pt>
                <c:pt idx="934">
                  <c:v>43227</c:v>
                </c:pt>
                <c:pt idx="935">
                  <c:v>43224</c:v>
                </c:pt>
                <c:pt idx="936">
                  <c:v>43223</c:v>
                </c:pt>
                <c:pt idx="937">
                  <c:v>43222</c:v>
                </c:pt>
                <c:pt idx="938">
                  <c:v>43221</c:v>
                </c:pt>
                <c:pt idx="939">
                  <c:v>43220</c:v>
                </c:pt>
                <c:pt idx="940">
                  <c:v>43217</c:v>
                </c:pt>
                <c:pt idx="941">
                  <c:v>43216</c:v>
                </c:pt>
                <c:pt idx="942">
                  <c:v>43215</c:v>
                </c:pt>
                <c:pt idx="943">
                  <c:v>43214</c:v>
                </c:pt>
                <c:pt idx="944">
                  <c:v>43213</c:v>
                </c:pt>
                <c:pt idx="945">
                  <c:v>43210</c:v>
                </c:pt>
                <c:pt idx="946">
                  <c:v>43209</c:v>
                </c:pt>
                <c:pt idx="947">
                  <c:v>43208</c:v>
                </c:pt>
                <c:pt idx="948">
                  <c:v>43207</c:v>
                </c:pt>
                <c:pt idx="949">
                  <c:v>43206</c:v>
                </c:pt>
                <c:pt idx="950">
                  <c:v>43203</c:v>
                </c:pt>
                <c:pt idx="951">
                  <c:v>43202</c:v>
                </c:pt>
                <c:pt idx="952">
                  <c:v>43201</c:v>
                </c:pt>
                <c:pt idx="953">
                  <c:v>43200</c:v>
                </c:pt>
                <c:pt idx="954">
                  <c:v>43199</c:v>
                </c:pt>
                <c:pt idx="955">
                  <c:v>43196</c:v>
                </c:pt>
                <c:pt idx="956">
                  <c:v>43195</c:v>
                </c:pt>
                <c:pt idx="957">
                  <c:v>43194</c:v>
                </c:pt>
                <c:pt idx="958">
                  <c:v>43193</c:v>
                </c:pt>
                <c:pt idx="959">
                  <c:v>43192</c:v>
                </c:pt>
                <c:pt idx="960">
                  <c:v>43188</c:v>
                </c:pt>
                <c:pt idx="961">
                  <c:v>43188</c:v>
                </c:pt>
                <c:pt idx="962">
                  <c:v>43187</c:v>
                </c:pt>
                <c:pt idx="963">
                  <c:v>43186</c:v>
                </c:pt>
                <c:pt idx="964">
                  <c:v>43185</c:v>
                </c:pt>
                <c:pt idx="965">
                  <c:v>43182</c:v>
                </c:pt>
                <c:pt idx="966">
                  <c:v>43181</c:v>
                </c:pt>
                <c:pt idx="967">
                  <c:v>43180</c:v>
                </c:pt>
                <c:pt idx="968">
                  <c:v>43179</c:v>
                </c:pt>
                <c:pt idx="969">
                  <c:v>43178</c:v>
                </c:pt>
                <c:pt idx="970">
                  <c:v>43175</c:v>
                </c:pt>
                <c:pt idx="971">
                  <c:v>43174</c:v>
                </c:pt>
                <c:pt idx="972">
                  <c:v>43173</c:v>
                </c:pt>
                <c:pt idx="973">
                  <c:v>43172</c:v>
                </c:pt>
                <c:pt idx="974">
                  <c:v>43171</c:v>
                </c:pt>
                <c:pt idx="975">
                  <c:v>43168</c:v>
                </c:pt>
                <c:pt idx="976">
                  <c:v>43167</c:v>
                </c:pt>
                <c:pt idx="977">
                  <c:v>43166</c:v>
                </c:pt>
                <c:pt idx="978">
                  <c:v>43165</c:v>
                </c:pt>
                <c:pt idx="979">
                  <c:v>43164</c:v>
                </c:pt>
              </c:numCache>
            </c:numRef>
          </c:cat>
          <c:val>
            <c:numRef>
              <c:f>Eikon!$D$4:$D$236</c:f>
              <c:numCache>
                <c:formatCode>0%</c:formatCode>
                <c:ptCount val="233"/>
                <c:pt idx="0">
                  <c:v>-0.21454545454545459</c:v>
                </c:pt>
                <c:pt idx="1">
                  <c:v>-0.2162237762237762</c:v>
                </c:pt>
                <c:pt idx="2">
                  <c:v>-0.22545454545454546</c:v>
                </c:pt>
                <c:pt idx="3">
                  <c:v>-0.20895104895104888</c:v>
                </c:pt>
                <c:pt idx="4">
                  <c:v>-0.18937062937062932</c:v>
                </c:pt>
                <c:pt idx="5">
                  <c:v>-0.18265734265734268</c:v>
                </c:pt>
                <c:pt idx="6">
                  <c:v>-0.1613986013986014</c:v>
                </c:pt>
                <c:pt idx="7">
                  <c:v>-0.16027972027972026</c:v>
                </c:pt>
                <c:pt idx="8">
                  <c:v>-0.15356643356643351</c:v>
                </c:pt>
                <c:pt idx="9">
                  <c:v>-0.14965034965034973</c:v>
                </c:pt>
                <c:pt idx="10">
                  <c:v>-0.1558041958041958</c:v>
                </c:pt>
                <c:pt idx="11">
                  <c:v>-0.15972027972027969</c:v>
                </c:pt>
                <c:pt idx="12">
                  <c:v>-0.1541258741258742</c:v>
                </c:pt>
                <c:pt idx="13">
                  <c:v>-0.14265734265734265</c:v>
                </c:pt>
                <c:pt idx="14">
                  <c:v>-0.14965034965034973</c:v>
                </c:pt>
                <c:pt idx="15">
                  <c:v>-0.14041958041958036</c:v>
                </c:pt>
                <c:pt idx="16">
                  <c:v>-0.13174825174825178</c:v>
                </c:pt>
                <c:pt idx="17">
                  <c:v>-0.13202797202797201</c:v>
                </c:pt>
                <c:pt idx="18">
                  <c:v>-0.11692307692307691</c:v>
                </c:pt>
                <c:pt idx="19">
                  <c:v>-0.13790209790209784</c:v>
                </c:pt>
                <c:pt idx="20">
                  <c:v>-0.11608391608391599</c:v>
                </c:pt>
                <c:pt idx="21">
                  <c:v>-0.16867132867132872</c:v>
                </c:pt>
                <c:pt idx="22">
                  <c:v>-0.15832167832167832</c:v>
                </c:pt>
                <c:pt idx="23">
                  <c:v>-0.1613986013986014</c:v>
                </c:pt>
                <c:pt idx="24">
                  <c:v>-0.16279720279720278</c:v>
                </c:pt>
                <c:pt idx="25">
                  <c:v>-0.17314685314685319</c:v>
                </c:pt>
                <c:pt idx="26">
                  <c:v>-0.15132867132867134</c:v>
                </c:pt>
                <c:pt idx="27">
                  <c:v>-0.15468531468531477</c:v>
                </c:pt>
                <c:pt idx="28">
                  <c:v>-0.13930069930069933</c:v>
                </c:pt>
                <c:pt idx="29">
                  <c:v>-0.13678321678321681</c:v>
                </c:pt>
                <c:pt idx="30">
                  <c:v>-0.13174825174825178</c:v>
                </c:pt>
                <c:pt idx="31">
                  <c:v>-0.12391608391608389</c:v>
                </c:pt>
                <c:pt idx="32">
                  <c:v>-0.12167832167832171</c:v>
                </c:pt>
                <c:pt idx="33">
                  <c:v>-0.12587412587412583</c:v>
                </c:pt>
                <c:pt idx="34">
                  <c:v>-0.13566433566433567</c:v>
                </c:pt>
                <c:pt idx="35">
                  <c:v>-0.13314685314685315</c:v>
                </c:pt>
                <c:pt idx="36">
                  <c:v>-0.12783216783216789</c:v>
                </c:pt>
                <c:pt idx="37">
                  <c:v>-0.12587412587412583</c:v>
                </c:pt>
                <c:pt idx="38">
                  <c:v>-0.12727272727272732</c:v>
                </c:pt>
                <c:pt idx="39">
                  <c:v>-0.12503496503496503</c:v>
                </c:pt>
                <c:pt idx="40">
                  <c:v>-0.11020979020979027</c:v>
                </c:pt>
                <c:pt idx="41">
                  <c:v>-0.10433566433566421</c:v>
                </c:pt>
                <c:pt idx="42">
                  <c:v>-0.10293706293706295</c:v>
                </c:pt>
                <c:pt idx="43">
                  <c:v>-0.10181818181818181</c:v>
                </c:pt>
                <c:pt idx="44">
                  <c:v>-0.10321678321678318</c:v>
                </c:pt>
                <c:pt idx="45">
                  <c:v>-9.902097902097895E-2</c:v>
                </c:pt>
                <c:pt idx="46">
                  <c:v>-0.10041958041958055</c:v>
                </c:pt>
                <c:pt idx="47">
                  <c:v>-0.11412587412587405</c:v>
                </c:pt>
                <c:pt idx="48">
                  <c:v>-9.7902097902097918E-2</c:v>
                </c:pt>
                <c:pt idx="49">
                  <c:v>-9.9860139860139863E-2</c:v>
                </c:pt>
                <c:pt idx="50">
                  <c:v>-9.4545454545454599E-2</c:v>
                </c:pt>
                <c:pt idx="51">
                  <c:v>-7.3846153846153895E-2</c:v>
                </c:pt>
                <c:pt idx="52">
                  <c:v>-9.6223776223776203E-2</c:v>
                </c:pt>
                <c:pt idx="53">
                  <c:v>-7.2727272727272751E-2</c:v>
                </c:pt>
                <c:pt idx="54">
                  <c:v>-4.6433566433566331E-2</c:v>
                </c:pt>
                <c:pt idx="55">
                  <c:v>-5.0349650349650221E-2</c:v>
                </c:pt>
                <c:pt idx="56">
                  <c:v>-5.5944055944055937E-2</c:v>
                </c:pt>
                <c:pt idx="57">
                  <c:v>-3.6083916083916034E-2</c:v>
                </c:pt>
                <c:pt idx="58">
                  <c:v>-2.9930069930069969E-2</c:v>
                </c:pt>
                <c:pt idx="59">
                  <c:v>-3.9160839160839123E-2</c:v>
                </c:pt>
                <c:pt idx="60">
                  <c:v>-4.3356643356643243E-2</c:v>
                </c:pt>
                <c:pt idx="61">
                  <c:v>-2.7972027972028024E-2</c:v>
                </c:pt>
                <c:pt idx="62">
                  <c:v>-2.0419580419580363E-2</c:v>
                </c:pt>
                <c:pt idx="63">
                  <c:v>-1.51048951048951E-2</c:v>
                </c:pt>
                <c:pt idx="64">
                  <c:v>-4.1958041958041203E-3</c:v>
                </c:pt>
                <c:pt idx="65">
                  <c:v>-1.958041958041945E-3</c:v>
                </c:pt>
                <c:pt idx="66">
                  <c:v>-7.2727272727272085E-3</c:v>
                </c:pt>
                <c:pt idx="67">
                  <c:v>-8.1118881118881214E-3</c:v>
                </c:pt>
                <c:pt idx="68">
                  <c:v>-9.2307692307691536E-3</c:v>
                </c:pt>
                <c:pt idx="69">
                  <c:v>-6.1538461538461764E-3</c:v>
                </c:pt>
                <c:pt idx="70">
                  <c:v>-7.5524475524476609E-3</c:v>
                </c:pt>
                <c:pt idx="71">
                  <c:v>-6.713286713286748E-3</c:v>
                </c:pt>
                <c:pt idx="72">
                  <c:v>-5.3146853146852635E-3</c:v>
                </c:pt>
                <c:pt idx="73">
                  <c:v>-1.3986013986013734E-3</c:v>
                </c:pt>
                <c:pt idx="74">
                  <c:v>-1.3426573426573385E-2</c:v>
                </c:pt>
                <c:pt idx="75">
                  <c:v>-1.3426573426573385E-2</c:v>
                </c:pt>
                <c:pt idx="76">
                  <c:v>-9.7902097902098362E-3</c:v>
                </c:pt>
                <c:pt idx="77">
                  <c:v>-5.5944055944057158E-3</c:v>
                </c:pt>
                <c:pt idx="78">
                  <c:v>1.118881118881121E-2</c:v>
                </c:pt>
                <c:pt idx="79">
                  <c:v>1.902097902097899E-2</c:v>
                </c:pt>
                <c:pt idx="80">
                  <c:v>2.6013986013986079E-2</c:v>
                </c:pt>
                <c:pt idx="81">
                  <c:v>1.8181818181818077E-2</c:v>
                </c:pt>
                <c:pt idx="82">
                  <c:v>1.8461538461538307E-2</c:v>
                </c:pt>
                <c:pt idx="83">
                  <c:v>2.265734265734265E-2</c:v>
                </c:pt>
                <c:pt idx="84">
                  <c:v>1.0909090909090979E-2</c:v>
                </c:pt>
                <c:pt idx="85">
                  <c:v>5.5944055944057158E-3</c:v>
                </c:pt>
                <c:pt idx="86">
                  <c:v>7.5524475524475498E-3</c:v>
                </c:pt>
                <c:pt idx="87">
                  <c:v>6.9930069930070893E-3</c:v>
                </c:pt>
                <c:pt idx="88">
                  <c:v>9.2307692307691536E-3</c:v>
                </c:pt>
                <c:pt idx="89">
                  <c:v>2.7972027972027469E-3</c:v>
                </c:pt>
                <c:pt idx="90">
                  <c:v>-3.3566433566433185E-3</c:v>
                </c:pt>
                <c:pt idx="91">
                  <c:v>3.3566433566432075E-3</c:v>
                </c:pt>
                <c:pt idx="92">
                  <c:v>9.5104895104896059E-3</c:v>
                </c:pt>
                <c:pt idx="93">
                  <c:v>3.3566433566432075E-3</c:v>
                </c:pt>
                <c:pt idx="94">
                  <c:v>1.3986013986013957E-2</c:v>
                </c:pt>
                <c:pt idx="95">
                  <c:v>1.8181818181818077E-2</c:v>
                </c:pt>
                <c:pt idx="96">
                  <c:v>8.1118881118880104E-3</c:v>
                </c:pt>
                <c:pt idx="97">
                  <c:v>1.6503496503496695E-2</c:v>
                </c:pt>
                <c:pt idx="98">
                  <c:v>2.265734265734265E-2</c:v>
                </c:pt>
                <c:pt idx="99">
                  <c:v>1.8741258741258759E-2</c:v>
                </c:pt>
                <c:pt idx="100">
                  <c:v>2.3496503496503562E-2</c:v>
                </c:pt>
                <c:pt idx="101">
                  <c:v>2.6013986013986079E-2</c:v>
                </c:pt>
                <c:pt idx="102">
                  <c:v>3.4965034965035002E-2</c:v>
                </c:pt>
                <c:pt idx="103">
                  <c:v>4.6433566433566442E-2</c:v>
                </c:pt>
                <c:pt idx="104">
                  <c:v>4.7832167832167816E-2</c:v>
                </c:pt>
                <c:pt idx="105">
                  <c:v>4.7552447552447585E-2</c:v>
                </c:pt>
                <c:pt idx="106">
                  <c:v>4.3636363636363695E-2</c:v>
                </c:pt>
                <c:pt idx="107">
                  <c:v>4.1678321678321639E-2</c:v>
                </c:pt>
                <c:pt idx="108">
                  <c:v>3.4125874125874089E-2</c:v>
                </c:pt>
                <c:pt idx="109">
                  <c:v>3.7202797202797067E-2</c:v>
                </c:pt>
                <c:pt idx="110">
                  <c:v>3.5804195804195915E-2</c:v>
                </c:pt>
                <c:pt idx="111">
                  <c:v>3.0769230769230882E-2</c:v>
                </c:pt>
                <c:pt idx="112">
                  <c:v>2.5734265734265849E-2</c:v>
                </c:pt>
                <c:pt idx="113">
                  <c:v>2.3776223776223793E-2</c:v>
                </c:pt>
                <c:pt idx="114">
                  <c:v>2.6293706293706309E-2</c:v>
                </c:pt>
                <c:pt idx="115">
                  <c:v>2.2377622377622197E-2</c:v>
                </c:pt>
                <c:pt idx="116">
                  <c:v>2.3496503496503562E-2</c:v>
                </c:pt>
                <c:pt idx="117">
                  <c:v>2.0979020979021046E-2</c:v>
                </c:pt>
                <c:pt idx="118">
                  <c:v>2.5734265734265849E-2</c:v>
                </c:pt>
                <c:pt idx="119">
                  <c:v>2.7132867132867E-2</c:v>
                </c:pt>
                <c:pt idx="120">
                  <c:v>2.6573426573426762E-2</c:v>
                </c:pt>
                <c:pt idx="121">
                  <c:v>2.1258741258741276E-2</c:v>
                </c:pt>
                <c:pt idx="122">
                  <c:v>2.0419580419580363E-2</c:v>
                </c:pt>
                <c:pt idx="123">
                  <c:v>2.0699300699300816E-2</c:v>
                </c:pt>
                <c:pt idx="124">
                  <c:v>2.3776223776223793E-2</c:v>
                </c:pt>
                <c:pt idx="125">
                  <c:v>2.9650349650349739E-2</c:v>
                </c:pt>
                <c:pt idx="126">
                  <c:v>5.1188811188811245E-2</c:v>
                </c:pt>
                <c:pt idx="127">
                  <c:v>9.9580419580419743E-2</c:v>
                </c:pt>
                <c:pt idx="128">
                  <c:v>0.17622377622377616</c:v>
                </c:pt>
                <c:pt idx="129">
                  <c:v>0.1709090909090909</c:v>
                </c:pt>
                <c:pt idx="130">
                  <c:v>0.15384615384615374</c:v>
                </c:pt>
                <c:pt idx="131">
                  <c:v>0.17258741258741273</c:v>
                </c:pt>
                <c:pt idx="132">
                  <c:v>0.1558041958041958</c:v>
                </c:pt>
                <c:pt idx="133">
                  <c:v>0.14769230769230779</c:v>
                </c:pt>
                <c:pt idx="134">
                  <c:v>0.12615384615384606</c:v>
                </c:pt>
                <c:pt idx="135">
                  <c:v>0.10797202797202798</c:v>
                </c:pt>
                <c:pt idx="136">
                  <c:v>0.10825174825174821</c:v>
                </c:pt>
                <c:pt idx="137">
                  <c:v>0.10433566433566432</c:v>
                </c:pt>
                <c:pt idx="138">
                  <c:v>0.10797202797202798</c:v>
                </c:pt>
                <c:pt idx="139">
                  <c:v>9.84615384615386E-2</c:v>
                </c:pt>
                <c:pt idx="140">
                  <c:v>0.10601398601398593</c:v>
                </c:pt>
                <c:pt idx="141">
                  <c:v>8.7832167832167851E-2</c:v>
                </c:pt>
                <c:pt idx="142">
                  <c:v>9.5104895104895171E-2</c:v>
                </c:pt>
                <c:pt idx="143">
                  <c:v>0.10237762237762227</c:v>
                </c:pt>
                <c:pt idx="144">
                  <c:v>0.10965034965034959</c:v>
                </c:pt>
                <c:pt idx="145">
                  <c:v>0.1104895104895105</c:v>
                </c:pt>
                <c:pt idx="146">
                  <c:v>0.10097902097902089</c:v>
                </c:pt>
                <c:pt idx="147">
                  <c:v>0.10153846153846158</c:v>
                </c:pt>
                <c:pt idx="148">
                  <c:v>9.5384615384615179E-2</c:v>
                </c:pt>
                <c:pt idx="149">
                  <c:v>9.8181818181818148E-2</c:v>
                </c:pt>
                <c:pt idx="150">
                  <c:v>9.2587412587412654E-2</c:v>
                </c:pt>
                <c:pt idx="151">
                  <c:v>0.10377622377622386</c:v>
                </c:pt>
                <c:pt idx="152">
                  <c:v>0.10461538461538478</c:v>
                </c:pt>
                <c:pt idx="153">
                  <c:v>9.2587412587412654E-2</c:v>
                </c:pt>
                <c:pt idx="154">
                  <c:v>0.10237762237762227</c:v>
                </c:pt>
                <c:pt idx="155">
                  <c:v>0.11468531468531462</c:v>
                </c:pt>
                <c:pt idx="156">
                  <c:v>0.12139860139860148</c:v>
                </c:pt>
                <c:pt idx="157">
                  <c:v>0.1334265734265736</c:v>
                </c:pt>
                <c:pt idx="158">
                  <c:v>0.12951048951048949</c:v>
                </c:pt>
                <c:pt idx="159">
                  <c:v>0.10685314685314684</c:v>
                </c:pt>
                <c:pt idx="160">
                  <c:v>0.10853146853146867</c:v>
                </c:pt>
                <c:pt idx="161">
                  <c:v>9.9300699300699291E-2</c:v>
                </c:pt>
                <c:pt idx="162">
                  <c:v>8.6713286713286708E-2</c:v>
                </c:pt>
                <c:pt idx="163">
                  <c:v>8.4755244755244874E-2</c:v>
                </c:pt>
                <c:pt idx="164">
                  <c:v>8.6433566433566478E-2</c:v>
                </c:pt>
                <c:pt idx="165">
                  <c:v>8.8671328671328764E-2</c:v>
                </c:pt>
                <c:pt idx="166">
                  <c:v>0.10433566433566432</c:v>
                </c:pt>
                <c:pt idx="167">
                  <c:v>9.8181818181818148E-2</c:v>
                </c:pt>
                <c:pt idx="168">
                  <c:v>8.2797202797202818E-2</c:v>
                </c:pt>
                <c:pt idx="169">
                  <c:v>7.7482517482517554E-2</c:v>
                </c:pt>
                <c:pt idx="170">
                  <c:v>6.9650349650349774E-2</c:v>
                </c:pt>
                <c:pt idx="171">
                  <c:v>5.7062937062936969E-2</c:v>
                </c:pt>
                <c:pt idx="172">
                  <c:v>5.4545454545454675E-2</c:v>
                </c:pt>
                <c:pt idx="173">
                  <c:v>4.8951048951048959E-2</c:v>
                </c:pt>
                <c:pt idx="174">
                  <c:v>4.4475524475524608E-2</c:v>
                </c:pt>
                <c:pt idx="175">
                  <c:v>4.4475524475524608E-2</c:v>
                </c:pt>
                <c:pt idx="176">
                  <c:v>4.5874125874125982E-2</c:v>
                </c:pt>
                <c:pt idx="177">
                  <c:v>6.6013986013985892E-2</c:v>
                </c:pt>
                <c:pt idx="178">
                  <c:v>6.7412587412587266E-2</c:v>
                </c:pt>
                <c:pt idx="179">
                  <c:v>5.6783216783216739E-2</c:v>
                </c:pt>
                <c:pt idx="180">
                  <c:v>6.6013986013985892E-2</c:v>
                </c:pt>
                <c:pt idx="181">
                  <c:v>7.5524475524475498E-2</c:v>
                </c:pt>
                <c:pt idx="182">
                  <c:v>7.4125874125874125E-2</c:v>
                </c:pt>
                <c:pt idx="183">
                  <c:v>7.3286713286713212E-2</c:v>
                </c:pt>
                <c:pt idx="184">
                  <c:v>7.3846153846153895E-2</c:v>
                </c:pt>
                <c:pt idx="185">
                  <c:v>7.2727272727272751E-2</c:v>
                </c:pt>
                <c:pt idx="186">
                  <c:v>5.9580419580419708E-2</c:v>
                </c:pt>
                <c:pt idx="187">
                  <c:v>4.22377622377621E-2</c:v>
                </c:pt>
                <c:pt idx="188">
                  <c:v>3.6643356643356606E-2</c:v>
                </c:pt>
                <c:pt idx="189">
                  <c:v>2.9650349650349739E-2</c:v>
                </c:pt>
                <c:pt idx="190">
                  <c:v>9.7902097902098362E-3</c:v>
                </c:pt>
                <c:pt idx="191">
                  <c:v>1.2027972027972123E-2</c:v>
                </c:pt>
                <c:pt idx="192">
                  <c:v>3.6363636363636598E-3</c:v>
                </c:pt>
                <c:pt idx="193">
                  <c:v>1.7622377622377616E-2</c:v>
                </c:pt>
                <c:pt idx="194">
                  <c:v>2.5174825174825166E-3</c:v>
                </c:pt>
                <c:pt idx="195">
                  <c:v>2.0699300699300816E-2</c:v>
                </c:pt>
                <c:pt idx="196">
                  <c:v>1.3426573426573274E-2</c:v>
                </c:pt>
                <c:pt idx="197">
                  <c:v>1.2027972027972123E-2</c:v>
                </c:pt>
                <c:pt idx="198">
                  <c:v>2.685314685314677E-2</c:v>
                </c:pt>
                <c:pt idx="199">
                  <c:v>3.3846153846153859E-2</c:v>
                </c:pt>
                <c:pt idx="200">
                  <c:v>4.6153846153846212E-2</c:v>
                </c:pt>
                <c:pt idx="201">
                  <c:v>5.9020979020979025E-2</c:v>
                </c:pt>
                <c:pt idx="202">
                  <c:v>4.1398601398601409E-2</c:v>
                </c:pt>
                <c:pt idx="203">
                  <c:v>5.5944055944056048E-2</c:v>
                </c:pt>
                <c:pt idx="204">
                  <c:v>4.7272727272727133E-2</c:v>
                </c:pt>
                <c:pt idx="205">
                  <c:v>4.6153846153846212E-2</c:v>
                </c:pt>
                <c:pt idx="206">
                  <c:v>4.7552447552447585E-2</c:v>
                </c:pt>
                <c:pt idx="207">
                  <c:v>5.2867132867132849E-2</c:v>
                </c:pt>
                <c:pt idx="208">
                  <c:v>3.2167832167832033E-2</c:v>
                </c:pt>
                <c:pt idx="209">
                  <c:v>-1.3706293706293726E-2</c:v>
                </c:pt>
                <c:pt idx="210">
                  <c:v>-5.3426573426573309E-2</c:v>
                </c:pt>
                <c:pt idx="211">
                  <c:v>-4.8951048951048959E-2</c:v>
                </c:pt>
                <c:pt idx="212">
                  <c:v>-4.7272727272727244E-2</c:v>
                </c:pt>
                <c:pt idx="213">
                  <c:v>-6.2097902097902113E-2</c:v>
                </c:pt>
                <c:pt idx="214">
                  <c:v>-2.7692307692307794E-2</c:v>
                </c:pt>
                <c:pt idx="215">
                  <c:v>-3.1048951048951001E-2</c:v>
                </c:pt>
                <c:pt idx="216">
                  <c:v>2.5174825174825166E-3</c:v>
                </c:pt>
                <c:pt idx="217">
                  <c:v>1.2867132867132813E-2</c:v>
                </c:pt>
                <c:pt idx="218">
                  <c:v>3.0769230769229772E-3</c:v>
                </c:pt>
                <c:pt idx="219">
                  <c:v>2.2377622377622863E-3</c:v>
                </c:pt>
                <c:pt idx="220">
                  <c:v>-8.3916083916091289E-4</c:v>
                </c:pt>
                <c:pt idx="221">
                  <c:v>1.6783216783218258E-3</c:v>
                </c:pt>
                <c:pt idx="222">
                  <c:v>5.0349650349650332E-3</c:v>
                </c:pt>
                <c:pt idx="223">
                  <c:v>1.2587412587412583E-2</c:v>
                </c:pt>
                <c:pt idx="224">
                  <c:v>-6.1538461538461764E-3</c:v>
                </c:pt>
                <c:pt idx="225">
                  <c:v>9.5104895104896059E-3</c:v>
                </c:pt>
                <c:pt idx="226">
                  <c:v>1.6503496503496695E-2</c:v>
                </c:pt>
                <c:pt idx="227">
                  <c:v>3.9160839160839123E-2</c:v>
                </c:pt>
                <c:pt idx="228">
                  <c:v>3.5524475524475685E-2</c:v>
                </c:pt>
                <c:pt idx="229">
                  <c:v>1.6223776223776243E-2</c:v>
                </c:pt>
                <c:pt idx="230">
                  <c:v>1.7902097902097847E-2</c:v>
                </c:pt>
                <c:pt idx="231">
                  <c:v>1.0069930069930066E-2</c:v>
                </c:pt>
                <c:pt idx="23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98-4FA2-B8CA-4B5D72A5862D}"/>
            </c:ext>
          </c:extLst>
        </c:ser>
        <c:ser>
          <c:idx val="1"/>
          <c:order val="1"/>
          <c:tx>
            <c:v>TSX 60</c:v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Eikon!$E$4:$E$983</c:f>
              <c:numCache>
                <c:formatCode>m/d/yyyy</c:formatCode>
                <c:ptCount val="980"/>
                <c:pt idx="0">
                  <c:v>44533</c:v>
                </c:pt>
                <c:pt idx="1">
                  <c:v>44532</c:v>
                </c:pt>
                <c:pt idx="2">
                  <c:v>44531</c:v>
                </c:pt>
                <c:pt idx="3">
                  <c:v>44530</c:v>
                </c:pt>
                <c:pt idx="4">
                  <c:v>44529</c:v>
                </c:pt>
                <c:pt idx="5">
                  <c:v>44526</c:v>
                </c:pt>
                <c:pt idx="6">
                  <c:v>44525</c:v>
                </c:pt>
                <c:pt idx="7">
                  <c:v>44524</c:v>
                </c:pt>
                <c:pt idx="8">
                  <c:v>44523</c:v>
                </c:pt>
                <c:pt idx="9">
                  <c:v>44522</c:v>
                </c:pt>
                <c:pt idx="10">
                  <c:v>44519</c:v>
                </c:pt>
                <c:pt idx="11">
                  <c:v>44518</c:v>
                </c:pt>
                <c:pt idx="12">
                  <c:v>44517</c:v>
                </c:pt>
                <c:pt idx="13">
                  <c:v>44516</c:v>
                </c:pt>
                <c:pt idx="14">
                  <c:v>44515</c:v>
                </c:pt>
                <c:pt idx="15">
                  <c:v>44512</c:v>
                </c:pt>
                <c:pt idx="16">
                  <c:v>44511</c:v>
                </c:pt>
                <c:pt idx="17">
                  <c:v>44510</c:v>
                </c:pt>
                <c:pt idx="18">
                  <c:v>44509</c:v>
                </c:pt>
                <c:pt idx="19">
                  <c:v>44508</c:v>
                </c:pt>
                <c:pt idx="20">
                  <c:v>44505</c:v>
                </c:pt>
                <c:pt idx="21">
                  <c:v>44504</c:v>
                </c:pt>
                <c:pt idx="22">
                  <c:v>44503</c:v>
                </c:pt>
                <c:pt idx="23">
                  <c:v>44502</c:v>
                </c:pt>
                <c:pt idx="24">
                  <c:v>44501</c:v>
                </c:pt>
                <c:pt idx="25">
                  <c:v>44498</c:v>
                </c:pt>
                <c:pt idx="26">
                  <c:v>44497</c:v>
                </c:pt>
                <c:pt idx="27">
                  <c:v>44496</c:v>
                </c:pt>
                <c:pt idx="28">
                  <c:v>44495</c:v>
                </c:pt>
                <c:pt idx="29">
                  <c:v>44494</c:v>
                </c:pt>
                <c:pt idx="30">
                  <c:v>44491</c:v>
                </c:pt>
                <c:pt idx="31">
                  <c:v>44490</c:v>
                </c:pt>
                <c:pt idx="32">
                  <c:v>44489</c:v>
                </c:pt>
                <c:pt idx="33">
                  <c:v>44488</c:v>
                </c:pt>
                <c:pt idx="34">
                  <c:v>44487</c:v>
                </c:pt>
                <c:pt idx="35">
                  <c:v>44484</c:v>
                </c:pt>
                <c:pt idx="36">
                  <c:v>44483</c:v>
                </c:pt>
                <c:pt idx="37">
                  <c:v>44482</c:v>
                </c:pt>
                <c:pt idx="38">
                  <c:v>44481</c:v>
                </c:pt>
                <c:pt idx="39">
                  <c:v>44477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44442</c:v>
                </c:pt>
                <c:pt idx="66">
                  <c:v>44441</c:v>
                </c:pt>
                <c:pt idx="67">
                  <c:v>44440</c:v>
                </c:pt>
                <c:pt idx="68">
                  <c:v>44439</c:v>
                </c:pt>
                <c:pt idx="69">
                  <c:v>44438</c:v>
                </c:pt>
                <c:pt idx="70">
                  <c:v>44435</c:v>
                </c:pt>
                <c:pt idx="71">
                  <c:v>44434</c:v>
                </c:pt>
                <c:pt idx="72">
                  <c:v>44433</c:v>
                </c:pt>
                <c:pt idx="73">
                  <c:v>44432</c:v>
                </c:pt>
                <c:pt idx="74">
                  <c:v>44431</c:v>
                </c:pt>
                <c:pt idx="75">
                  <c:v>44428</c:v>
                </c:pt>
                <c:pt idx="76">
                  <c:v>44427</c:v>
                </c:pt>
                <c:pt idx="77">
                  <c:v>44426</c:v>
                </c:pt>
                <c:pt idx="78">
                  <c:v>44425</c:v>
                </c:pt>
                <c:pt idx="79">
                  <c:v>44424</c:v>
                </c:pt>
                <c:pt idx="80">
                  <c:v>44421</c:v>
                </c:pt>
                <c:pt idx="81">
                  <c:v>44420</c:v>
                </c:pt>
                <c:pt idx="82">
                  <c:v>44419</c:v>
                </c:pt>
                <c:pt idx="83">
                  <c:v>44418</c:v>
                </c:pt>
                <c:pt idx="84">
                  <c:v>44417</c:v>
                </c:pt>
                <c:pt idx="85">
                  <c:v>44414</c:v>
                </c:pt>
                <c:pt idx="86">
                  <c:v>44413</c:v>
                </c:pt>
                <c:pt idx="87">
                  <c:v>44412</c:v>
                </c:pt>
                <c:pt idx="88">
                  <c:v>44411</c:v>
                </c:pt>
                <c:pt idx="89">
                  <c:v>44407</c:v>
                </c:pt>
                <c:pt idx="90">
                  <c:v>44407</c:v>
                </c:pt>
                <c:pt idx="91">
                  <c:v>44406</c:v>
                </c:pt>
                <c:pt idx="92">
                  <c:v>44405</c:v>
                </c:pt>
                <c:pt idx="93">
                  <c:v>44404</c:v>
                </c:pt>
                <c:pt idx="94">
                  <c:v>44403</c:v>
                </c:pt>
                <c:pt idx="95">
                  <c:v>44400</c:v>
                </c:pt>
                <c:pt idx="96">
                  <c:v>44399</c:v>
                </c:pt>
                <c:pt idx="97">
                  <c:v>44398</c:v>
                </c:pt>
                <c:pt idx="98">
                  <c:v>44397</c:v>
                </c:pt>
                <c:pt idx="99">
                  <c:v>44396</c:v>
                </c:pt>
                <c:pt idx="100">
                  <c:v>44393</c:v>
                </c:pt>
                <c:pt idx="101">
                  <c:v>44392</c:v>
                </c:pt>
                <c:pt idx="102">
                  <c:v>44391</c:v>
                </c:pt>
                <c:pt idx="103">
                  <c:v>44390</c:v>
                </c:pt>
                <c:pt idx="104">
                  <c:v>44389</c:v>
                </c:pt>
                <c:pt idx="105">
                  <c:v>44386</c:v>
                </c:pt>
                <c:pt idx="106">
                  <c:v>44385</c:v>
                </c:pt>
                <c:pt idx="107">
                  <c:v>44384</c:v>
                </c:pt>
                <c:pt idx="108">
                  <c:v>44383</c:v>
                </c:pt>
                <c:pt idx="109">
                  <c:v>44382</c:v>
                </c:pt>
                <c:pt idx="110">
                  <c:v>44379</c:v>
                </c:pt>
                <c:pt idx="111">
                  <c:v>44377</c:v>
                </c:pt>
                <c:pt idx="112">
                  <c:v>44377</c:v>
                </c:pt>
                <c:pt idx="113">
                  <c:v>44376</c:v>
                </c:pt>
                <c:pt idx="114">
                  <c:v>44375</c:v>
                </c:pt>
                <c:pt idx="115">
                  <c:v>44372</c:v>
                </c:pt>
                <c:pt idx="116">
                  <c:v>44371</c:v>
                </c:pt>
                <c:pt idx="117">
                  <c:v>44370</c:v>
                </c:pt>
                <c:pt idx="118">
                  <c:v>44369</c:v>
                </c:pt>
                <c:pt idx="119">
                  <c:v>44368</c:v>
                </c:pt>
                <c:pt idx="120">
                  <c:v>44365</c:v>
                </c:pt>
                <c:pt idx="121">
                  <c:v>44364</c:v>
                </c:pt>
                <c:pt idx="122">
                  <c:v>44363</c:v>
                </c:pt>
                <c:pt idx="123">
                  <c:v>44362</c:v>
                </c:pt>
                <c:pt idx="124">
                  <c:v>44361</c:v>
                </c:pt>
                <c:pt idx="125">
                  <c:v>44358</c:v>
                </c:pt>
                <c:pt idx="126">
                  <c:v>44357</c:v>
                </c:pt>
                <c:pt idx="127">
                  <c:v>44356</c:v>
                </c:pt>
                <c:pt idx="128">
                  <c:v>44355</c:v>
                </c:pt>
                <c:pt idx="129">
                  <c:v>44354</c:v>
                </c:pt>
                <c:pt idx="130">
                  <c:v>44351</c:v>
                </c:pt>
                <c:pt idx="131">
                  <c:v>44350</c:v>
                </c:pt>
                <c:pt idx="132">
                  <c:v>44349</c:v>
                </c:pt>
                <c:pt idx="133">
                  <c:v>44348</c:v>
                </c:pt>
                <c:pt idx="134">
                  <c:v>44347</c:v>
                </c:pt>
                <c:pt idx="135">
                  <c:v>44344</c:v>
                </c:pt>
                <c:pt idx="136">
                  <c:v>44343</c:v>
                </c:pt>
                <c:pt idx="137">
                  <c:v>44342</c:v>
                </c:pt>
                <c:pt idx="138">
                  <c:v>44341</c:v>
                </c:pt>
                <c:pt idx="139">
                  <c:v>44337</c:v>
                </c:pt>
                <c:pt idx="140">
                  <c:v>44337</c:v>
                </c:pt>
                <c:pt idx="141">
                  <c:v>44336</c:v>
                </c:pt>
                <c:pt idx="142">
                  <c:v>44335</c:v>
                </c:pt>
                <c:pt idx="143">
                  <c:v>44334</c:v>
                </c:pt>
                <c:pt idx="144">
                  <c:v>44333</c:v>
                </c:pt>
                <c:pt idx="145">
                  <c:v>44330</c:v>
                </c:pt>
                <c:pt idx="146">
                  <c:v>44329</c:v>
                </c:pt>
                <c:pt idx="147">
                  <c:v>44328</c:v>
                </c:pt>
                <c:pt idx="148">
                  <c:v>44327</c:v>
                </c:pt>
                <c:pt idx="149">
                  <c:v>44326</c:v>
                </c:pt>
                <c:pt idx="150">
                  <c:v>44323</c:v>
                </c:pt>
                <c:pt idx="151">
                  <c:v>44322</c:v>
                </c:pt>
                <c:pt idx="152">
                  <c:v>44321</c:v>
                </c:pt>
                <c:pt idx="153">
                  <c:v>44320</c:v>
                </c:pt>
                <c:pt idx="154">
                  <c:v>44319</c:v>
                </c:pt>
                <c:pt idx="155">
                  <c:v>44316</c:v>
                </c:pt>
                <c:pt idx="156">
                  <c:v>44315</c:v>
                </c:pt>
                <c:pt idx="157">
                  <c:v>44314</c:v>
                </c:pt>
                <c:pt idx="158">
                  <c:v>44313</c:v>
                </c:pt>
                <c:pt idx="159">
                  <c:v>44312</c:v>
                </c:pt>
                <c:pt idx="160">
                  <c:v>44309</c:v>
                </c:pt>
                <c:pt idx="161">
                  <c:v>44308</c:v>
                </c:pt>
                <c:pt idx="162">
                  <c:v>44307</c:v>
                </c:pt>
                <c:pt idx="163">
                  <c:v>44306</c:v>
                </c:pt>
                <c:pt idx="164">
                  <c:v>44305</c:v>
                </c:pt>
                <c:pt idx="165">
                  <c:v>44302</c:v>
                </c:pt>
                <c:pt idx="166">
                  <c:v>44301</c:v>
                </c:pt>
                <c:pt idx="167">
                  <c:v>44300</c:v>
                </c:pt>
                <c:pt idx="168">
                  <c:v>44299</c:v>
                </c:pt>
                <c:pt idx="169">
                  <c:v>44298</c:v>
                </c:pt>
                <c:pt idx="170">
                  <c:v>44295</c:v>
                </c:pt>
                <c:pt idx="171">
                  <c:v>44294</c:v>
                </c:pt>
                <c:pt idx="172">
                  <c:v>44293</c:v>
                </c:pt>
                <c:pt idx="173">
                  <c:v>44292</c:v>
                </c:pt>
                <c:pt idx="174">
                  <c:v>44291</c:v>
                </c:pt>
                <c:pt idx="175">
                  <c:v>44287</c:v>
                </c:pt>
                <c:pt idx="176">
                  <c:v>44287</c:v>
                </c:pt>
                <c:pt idx="177">
                  <c:v>44286</c:v>
                </c:pt>
                <c:pt idx="178">
                  <c:v>44285</c:v>
                </c:pt>
                <c:pt idx="179">
                  <c:v>44284</c:v>
                </c:pt>
                <c:pt idx="180">
                  <c:v>44281</c:v>
                </c:pt>
                <c:pt idx="181">
                  <c:v>44280</c:v>
                </c:pt>
                <c:pt idx="182">
                  <c:v>44279</c:v>
                </c:pt>
                <c:pt idx="183">
                  <c:v>44278</c:v>
                </c:pt>
                <c:pt idx="184">
                  <c:v>44277</c:v>
                </c:pt>
                <c:pt idx="185">
                  <c:v>44274</c:v>
                </c:pt>
                <c:pt idx="186">
                  <c:v>44273</c:v>
                </c:pt>
                <c:pt idx="187">
                  <c:v>44272</c:v>
                </c:pt>
                <c:pt idx="188">
                  <c:v>44271</c:v>
                </c:pt>
                <c:pt idx="189">
                  <c:v>44270</c:v>
                </c:pt>
                <c:pt idx="190">
                  <c:v>44267</c:v>
                </c:pt>
                <c:pt idx="191">
                  <c:v>44266</c:v>
                </c:pt>
                <c:pt idx="192">
                  <c:v>44265</c:v>
                </c:pt>
                <c:pt idx="193">
                  <c:v>44264</c:v>
                </c:pt>
                <c:pt idx="194">
                  <c:v>44263</c:v>
                </c:pt>
                <c:pt idx="195">
                  <c:v>44260</c:v>
                </c:pt>
                <c:pt idx="196">
                  <c:v>44259</c:v>
                </c:pt>
                <c:pt idx="197">
                  <c:v>44258</c:v>
                </c:pt>
                <c:pt idx="198">
                  <c:v>44257</c:v>
                </c:pt>
                <c:pt idx="199">
                  <c:v>44256</c:v>
                </c:pt>
                <c:pt idx="200">
                  <c:v>44253</c:v>
                </c:pt>
                <c:pt idx="201">
                  <c:v>44252</c:v>
                </c:pt>
                <c:pt idx="202">
                  <c:v>44251</c:v>
                </c:pt>
                <c:pt idx="203">
                  <c:v>44250</c:v>
                </c:pt>
                <c:pt idx="204">
                  <c:v>44249</c:v>
                </c:pt>
                <c:pt idx="205">
                  <c:v>44246</c:v>
                </c:pt>
                <c:pt idx="206">
                  <c:v>44245</c:v>
                </c:pt>
                <c:pt idx="207">
                  <c:v>44244</c:v>
                </c:pt>
                <c:pt idx="208">
                  <c:v>44243</c:v>
                </c:pt>
                <c:pt idx="209">
                  <c:v>44239</c:v>
                </c:pt>
                <c:pt idx="210">
                  <c:v>44239</c:v>
                </c:pt>
                <c:pt idx="211">
                  <c:v>44238</c:v>
                </c:pt>
                <c:pt idx="212">
                  <c:v>44237</c:v>
                </c:pt>
                <c:pt idx="213">
                  <c:v>44236</c:v>
                </c:pt>
                <c:pt idx="214">
                  <c:v>44235</c:v>
                </c:pt>
                <c:pt idx="215">
                  <c:v>44232</c:v>
                </c:pt>
                <c:pt idx="216">
                  <c:v>44231</c:v>
                </c:pt>
                <c:pt idx="217">
                  <c:v>44230</c:v>
                </c:pt>
                <c:pt idx="218">
                  <c:v>44229</c:v>
                </c:pt>
                <c:pt idx="219">
                  <c:v>44228</c:v>
                </c:pt>
                <c:pt idx="220">
                  <c:v>44225</c:v>
                </c:pt>
                <c:pt idx="221">
                  <c:v>44224</c:v>
                </c:pt>
                <c:pt idx="222">
                  <c:v>44223</c:v>
                </c:pt>
                <c:pt idx="223">
                  <c:v>44222</c:v>
                </c:pt>
                <c:pt idx="224">
                  <c:v>44221</c:v>
                </c:pt>
                <c:pt idx="225">
                  <c:v>44218</c:v>
                </c:pt>
                <c:pt idx="226">
                  <c:v>44217</c:v>
                </c:pt>
                <c:pt idx="227">
                  <c:v>44216</c:v>
                </c:pt>
                <c:pt idx="228">
                  <c:v>44215</c:v>
                </c:pt>
                <c:pt idx="229">
                  <c:v>44214</c:v>
                </c:pt>
                <c:pt idx="230">
                  <c:v>44211</c:v>
                </c:pt>
                <c:pt idx="231">
                  <c:v>44210</c:v>
                </c:pt>
                <c:pt idx="232">
                  <c:v>44209</c:v>
                </c:pt>
                <c:pt idx="233">
                  <c:v>44208</c:v>
                </c:pt>
                <c:pt idx="234">
                  <c:v>44207</c:v>
                </c:pt>
                <c:pt idx="235">
                  <c:v>44204</c:v>
                </c:pt>
                <c:pt idx="236">
                  <c:v>44203</c:v>
                </c:pt>
                <c:pt idx="237">
                  <c:v>44202</c:v>
                </c:pt>
                <c:pt idx="238">
                  <c:v>44201</c:v>
                </c:pt>
                <c:pt idx="239">
                  <c:v>44200</c:v>
                </c:pt>
                <c:pt idx="240">
                  <c:v>44196</c:v>
                </c:pt>
                <c:pt idx="241">
                  <c:v>44196</c:v>
                </c:pt>
                <c:pt idx="242">
                  <c:v>44195</c:v>
                </c:pt>
                <c:pt idx="243">
                  <c:v>44194</c:v>
                </c:pt>
                <c:pt idx="244">
                  <c:v>44189</c:v>
                </c:pt>
                <c:pt idx="245">
                  <c:v>44189</c:v>
                </c:pt>
                <c:pt idx="246">
                  <c:v>44189</c:v>
                </c:pt>
                <c:pt idx="247">
                  <c:v>44188</c:v>
                </c:pt>
                <c:pt idx="248">
                  <c:v>44187</c:v>
                </c:pt>
                <c:pt idx="249">
                  <c:v>44186</c:v>
                </c:pt>
                <c:pt idx="250">
                  <c:v>44183</c:v>
                </c:pt>
                <c:pt idx="251">
                  <c:v>44182</c:v>
                </c:pt>
                <c:pt idx="252">
                  <c:v>44181</c:v>
                </c:pt>
                <c:pt idx="253">
                  <c:v>44180</c:v>
                </c:pt>
                <c:pt idx="254">
                  <c:v>44179</c:v>
                </c:pt>
                <c:pt idx="255">
                  <c:v>44176</c:v>
                </c:pt>
                <c:pt idx="256">
                  <c:v>44175</c:v>
                </c:pt>
                <c:pt idx="257">
                  <c:v>44174</c:v>
                </c:pt>
                <c:pt idx="258">
                  <c:v>44173</c:v>
                </c:pt>
                <c:pt idx="259">
                  <c:v>44172</c:v>
                </c:pt>
                <c:pt idx="260">
                  <c:v>44169</c:v>
                </c:pt>
                <c:pt idx="261">
                  <c:v>44168</c:v>
                </c:pt>
                <c:pt idx="262">
                  <c:v>44167</c:v>
                </c:pt>
                <c:pt idx="263">
                  <c:v>44166</c:v>
                </c:pt>
                <c:pt idx="264">
                  <c:v>44165</c:v>
                </c:pt>
                <c:pt idx="265">
                  <c:v>44162</c:v>
                </c:pt>
                <c:pt idx="266">
                  <c:v>44161</c:v>
                </c:pt>
                <c:pt idx="267">
                  <c:v>44160</c:v>
                </c:pt>
                <c:pt idx="268">
                  <c:v>44159</c:v>
                </c:pt>
                <c:pt idx="269">
                  <c:v>44158</c:v>
                </c:pt>
                <c:pt idx="270">
                  <c:v>44155</c:v>
                </c:pt>
                <c:pt idx="271">
                  <c:v>44154</c:v>
                </c:pt>
                <c:pt idx="272">
                  <c:v>44153</c:v>
                </c:pt>
                <c:pt idx="273">
                  <c:v>44152</c:v>
                </c:pt>
                <c:pt idx="274">
                  <c:v>44151</c:v>
                </c:pt>
                <c:pt idx="275">
                  <c:v>44148</c:v>
                </c:pt>
                <c:pt idx="276">
                  <c:v>44147</c:v>
                </c:pt>
                <c:pt idx="277">
                  <c:v>44146</c:v>
                </c:pt>
                <c:pt idx="278">
                  <c:v>44145</c:v>
                </c:pt>
                <c:pt idx="279">
                  <c:v>44144</c:v>
                </c:pt>
                <c:pt idx="280">
                  <c:v>44141</c:v>
                </c:pt>
                <c:pt idx="281">
                  <c:v>44140</c:v>
                </c:pt>
                <c:pt idx="282">
                  <c:v>44139</c:v>
                </c:pt>
                <c:pt idx="283">
                  <c:v>44138</c:v>
                </c:pt>
                <c:pt idx="284">
                  <c:v>44137</c:v>
                </c:pt>
                <c:pt idx="285">
                  <c:v>44134</c:v>
                </c:pt>
                <c:pt idx="286">
                  <c:v>44133</c:v>
                </c:pt>
                <c:pt idx="287">
                  <c:v>44132</c:v>
                </c:pt>
                <c:pt idx="288">
                  <c:v>44131</c:v>
                </c:pt>
                <c:pt idx="289">
                  <c:v>44130</c:v>
                </c:pt>
                <c:pt idx="290">
                  <c:v>44127</c:v>
                </c:pt>
                <c:pt idx="291">
                  <c:v>44126</c:v>
                </c:pt>
                <c:pt idx="292">
                  <c:v>44125</c:v>
                </c:pt>
                <c:pt idx="293">
                  <c:v>44124</c:v>
                </c:pt>
                <c:pt idx="294">
                  <c:v>44123</c:v>
                </c:pt>
                <c:pt idx="295">
                  <c:v>44120</c:v>
                </c:pt>
                <c:pt idx="296">
                  <c:v>44119</c:v>
                </c:pt>
                <c:pt idx="297">
                  <c:v>44118</c:v>
                </c:pt>
                <c:pt idx="298">
                  <c:v>44117</c:v>
                </c:pt>
                <c:pt idx="299">
                  <c:v>44113</c:v>
                </c:pt>
                <c:pt idx="300">
                  <c:v>44113</c:v>
                </c:pt>
                <c:pt idx="301">
                  <c:v>44112</c:v>
                </c:pt>
                <c:pt idx="302">
                  <c:v>44111</c:v>
                </c:pt>
                <c:pt idx="303">
                  <c:v>44110</c:v>
                </c:pt>
                <c:pt idx="304">
                  <c:v>44109</c:v>
                </c:pt>
                <c:pt idx="305">
                  <c:v>44106</c:v>
                </c:pt>
                <c:pt idx="306">
                  <c:v>44105</c:v>
                </c:pt>
                <c:pt idx="307">
                  <c:v>44104</c:v>
                </c:pt>
                <c:pt idx="308">
                  <c:v>44103</c:v>
                </c:pt>
                <c:pt idx="309">
                  <c:v>44102</c:v>
                </c:pt>
                <c:pt idx="310">
                  <c:v>44099</c:v>
                </c:pt>
                <c:pt idx="311">
                  <c:v>44098</c:v>
                </c:pt>
                <c:pt idx="312">
                  <c:v>44097</c:v>
                </c:pt>
                <c:pt idx="313">
                  <c:v>44096</c:v>
                </c:pt>
                <c:pt idx="314">
                  <c:v>44095</c:v>
                </c:pt>
                <c:pt idx="315">
                  <c:v>44092</c:v>
                </c:pt>
                <c:pt idx="316">
                  <c:v>44091</c:v>
                </c:pt>
                <c:pt idx="317">
                  <c:v>44090</c:v>
                </c:pt>
                <c:pt idx="318">
                  <c:v>44089</c:v>
                </c:pt>
                <c:pt idx="319">
                  <c:v>44088</c:v>
                </c:pt>
                <c:pt idx="320">
                  <c:v>44085</c:v>
                </c:pt>
                <c:pt idx="321">
                  <c:v>44084</c:v>
                </c:pt>
                <c:pt idx="322">
                  <c:v>44083</c:v>
                </c:pt>
                <c:pt idx="323">
                  <c:v>44082</c:v>
                </c:pt>
                <c:pt idx="324">
                  <c:v>44078</c:v>
                </c:pt>
                <c:pt idx="325">
                  <c:v>44078</c:v>
                </c:pt>
                <c:pt idx="326">
                  <c:v>44077</c:v>
                </c:pt>
                <c:pt idx="327">
                  <c:v>44076</c:v>
                </c:pt>
                <c:pt idx="328">
                  <c:v>44075</c:v>
                </c:pt>
                <c:pt idx="329">
                  <c:v>44074</c:v>
                </c:pt>
                <c:pt idx="330">
                  <c:v>44071</c:v>
                </c:pt>
                <c:pt idx="331">
                  <c:v>44070</c:v>
                </c:pt>
                <c:pt idx="332">
                  <c:v>44069</c:v>
                </c:pt>
                <c:pt idx="333">
                  <c:v>44068</c:v>
                </c:pt>
                <c:pt idx="334">
                  <c:v>44067</c:v>
                </c:pt>
                <c:pt idx="335">
                  <c:v>44064</c:v>
                </c:pt>
                <c:pt idx="336">
                  <c:v>44063</c:v>
                </c:pt>
                <c:pt idx="337">
                  <c:v>44062</c:v>
                </c:pt>
                <c:pt idx="338">
                  <c:v>44061</c:v>
                </c:pt>
                <c:pt idx="339">
                  <c:v>44060</c:v>
                </c:pt>
                <c:pt idx="340">
                  <c:v>44057</c:v>
                </c:pt>
                <c:pt idx="341">
                  <c:v>44056</c:v>
                </c:pt>
                <c:pt idx="342">
                  <c:v>44055</c:v>
                </c:pt>
                <c:pt idx="343">
                  <c:v>44054</c:v>
                </c:pt>
                <c:pt idx="344">
                  <c:v>44053</c:v>
                </c:pt>
                <c:pt idx="345">
                  <c:v>44050</c:v>
                </c:pt>
                <c:pt idx="346">
                  <c:v>44049</c:v>
                </c:pt>
                <c:pt idx="347">
                  <c:v>44048</c:v>
                </c:pt>
                <c:pt idx="348">
                  <c:v>44047</c:v>
                </c:pt>
                <c:pt idx="349">
                  <c:v>44043</c:v>
                </c:pt>
                <c:pt idx="350">
                  <c:v>44043</c:v>
                </c:pt>
                <c:pt idx="351">
                  <c:v>44042</c:v>
                </c:pt>
                <c:pt idx="352">
                  <c:v>44041</c:v>
                </c:pt>
                <c:pt idx="353">
                  <c:v>44040</c:v>
                </c:pt>
                <c:pt idx="354">
                  <c:v>44039</c:v>
                </c:pt>
                <c:pt idx="355">
                  <c:v>44036</c:v>
                </c:pt>
                <c:pt idx="356">
                  <c:v>44035</c:v>
                </c:pt>
                <c:pt idx="357">
                  <c:v>44034</c:v>
                </c:pt>
                <c:pt idx="358">
                  <c:v>44033</c:v>
                </c:pt>
                <c:pt idx="359">
                  <c:v>44032</c:v>
                </c:pt>
                <c:pt idx="360">
                  <c:v>44029</c:v>
                </c:pt>
                <c:pt idx="361">
                  <c:v>44028</c:v>
                </c:pt>
                <c:pt idx="362">
                  <c:v>44027</c:v>
                </c:pt>
                <c:pt idx="363">
                  <c:v>44026</c:v>
                </c:pt>
                <c:pt idx="364">
                  <c:v>44025</c:v>
                </c:pt>
                <c:pt idx="365">
                  <c:v>44022</c:v>
                </c:pt>
                <c:pt idx="366">
                  <c:v>44021</c:v>
                </c:pt>
                <c:pt idx="367">
                  <c:v>44020</c:v>
                </c:pt>
                <c:pt idx="368">
                  <c:v>44019</c:v>
                </c:pt>
                <c:pt idx="369">
                  <c:v>44018</c:v>
                </c:pt>
                <c:pt idx="370">
                  <c:v>44015</c:v>
                </c:pt>
                <c:pt idx="371">
                  <c:v>44014</c:v>
                </c:pt>
                <c:pt idx="372">
                  <c:v>44012</c:v>
                </c:pt>
                <c:pt idx="373">
                  <c:v>44012</c:v>
                </c:pt>
                <c:pt idx="374">
                  <c:v>44011</c:v>
                </c:pt>
                <c:pt idx="375">
                  <c:v>44008</c:v>
                </c:pt>
                <c:pt idx="376">
                  <c:v>44007</c:v>
                </c:pt>
                <c:pt idx="377">
                  <c:v>44006</c:v>
                </c:pt>
                <c:pt idx="378">
                  <c:v>44005</c:v>
                </c:pt>
                <c:pt idx="379">
                  <c:v>44004</c:v>
                </c:pt>
                <c:pt idx="380">
                  <c:v>44001</c:v>
                </c:pt>
                <c:pt idx="381">
                  <c:v>44000</c:v>
                </c:pt>
                <c:pt idx="382">
                  <c:v>43999</c:v>
                </c:pt>
                <c:pt idx="383">
                  <c:v>43998</c:v>
                </c:pt>
                <c:pt idx="384">
                  <c:v>43997</c:v>
                </c:pt>
                <c:pt idx="385">
                  <c:v>43994</c:v>
                </c:pt>
                <c:pt idx="386">
                  <c:v>43993</c:v>
                </c:pt>
                <c:pt idx="387">
                  <c:v>43992</c:v>
                </c:pt>
                <c:pt idx="388">
                  <c:v>43991</c:v>
                </c:pt>
                <c:pt idx="389">
                  <c:v>43990</c:v>
                </c:pt>
                <c:pt idx="390">
                  <c:v>43987</c:v>
                </c:pt>
                <c:pt idx="391">
                  <c:v>43986</c:v>
                </c:pt>
                <c:pt idx="392">
                  <c:v>43985</c:v>
                </c:pt>
                <c:pt idx="393">
                  <c:v>43984</c:v>
                </c:pt>
                <c:pt idx="394">
                  <c:v>43983</c:v>
                </c:pt>
                <c:pt idx="395">
                  <c:v>43980</c:v>
                </c:pt>
                <c:pt idx="396">
                  <c:v>43979</c:v>
                </c:pt>
                <c:pt idx="397">
                  <c:v>43978</c:v>
                </c:pt>
                <c:pt idx="398">
                  <c:v>43977</c:v>
                </c:pt>
                <c:pt idx="399">
                  <c:v>43976</c:v>
                </c:pt>
                <c:pt idx="400">
                  <c:v>43973</c:v>
                </c:pt>
                <c:pt idx="401">
                  <c:v>43972</c:v>
                </c:pt>
                <c:pt idx="402">
                  <c:v>43971</c:v>
                </c:pt>
                <c:pt idx="403">
                  <c:v>43970</c:v>
                </c:pt>
                <c:pt idx="404">
                  <c:v>43966</c:v>
                </c:pt>
                <c:pt idx="405">
                  <c:v>43966</c:v>
                </c:pt>
                <c:pt idx="406">
                  <c:v>43965</c:v>
                </c:pt>
                <c:pt idx="407">
                  <c:v>43964</c:v>
                </c:pt>
                <c:pt idx="408">
                  <c:v>43963</c:v>
                </c:pt>
                <c:pt idx="409">
                  <c:v>43962</c:v>
                </c:pt>
                <c:pt idx="410">
                  <c:v>43959</c:v>
                </c:pt>
                <c:pt idx="411">
                  <c:v>43958</c:v>
                </c:pt>
                <c:pt idx="412">
                  <c:v>43957</c:v>
                </c:pt>
                <c:pt idx="413">
                  <c:v>43956</c:v>
                </c:pt>
                <c:pt idx="414">
                  <c:v>43955</c:v>
                </c:pt>
                <c:pt idx="415">
                  <c:v>43952</c:v>
                </c:pt>
                <c:pt idx="416">
                  <c:v>43951</c:v>
                </c:pt>
                <c:pt idx="417">
                  <c:v>43950</c:v>
                </c:pt>
                <c:pt idx="418">
                  <c:v>43949</c:v>
                </c:pt>
                <c:pt idx="419">
                  <c:v>43948</c:v>
                </c:pt>
                <c:pt idx="420">
                  <c:v>43945</c:v>
                </c:pt>
                <c:pt idx="421">
                  <c:v>43944</c:v>
                </c:pt>
                <c:pt idx="422">
                  <c:v>43943</c:v>
                </c:pt>
                <c:pt idx="423">
                  <c:v>43942</c:v>
                </c:pt>
                <c:pt idx="424">
                  <c:v>43941</c:v>
                </c:pt>
                <c:pt idx="425">
                  <c:v>43938</c:v>
                </c:pt>
                <c:pt idx="426">
                  <c:v>43937</c:v>
                </c:pt>
                <c:pt idx="427">
                  <c:v>43936</c:v>
                </c:pt>
                <c:pt idx="428">
                  <c:v>43935</c:v>
                </c:pt>
                <c:pt idx="429">
                  <c:v>43934</c:v>
                </c:pt>
                <c:pt idx="430">
                  <c:v>43930</c:v>
                </c:pt>
                <c:pt idx="431">
                  <c:v>43930</c:v>
                </c:pt>
                <c:pt idx="432">
                  <c:v>43929</c:v>
                </c:pt>
                <c:pt idx="433">
                  <c:v>43928</c:v>
                </c:pt>
                <c:pt idx="434">
                  <c:v>43927</c:v>
                </c:pt>
                <c:pt idx="435">
                  <c:v>43924</c:v>
                </c:pt>
                <c:pt idx="436">
                  <c:v>43923</c:v>
                </c:pt>
                <c:pt idx="437">
                  <c:v>43922</c:v>
                </c:pt>
                <c:pt idx="438">
                  <c:v>43921</c:v>
                </c:pt>
                <c:pt idx="439">
                  <c:v>43920</c:v>
                </c:pt>
                <c:pt idx="440">
                  <c:v>43917</c:v>
                </c:pt>
                <c:pt idx="441">
                  <c:v>43916</c:v>
                </c:pt>
                <c:pt idx="442">
                  <c:v>43915</c:v>
                </c:pt>
                <c:pt idx="443">
                  <c:v>43914</c:v>
                </c:pt>
                <c:pt idx="444">
                  <c:v>43913</c:v>
                </c:pt>
                <c:pt idx="445">
                  <c:v>43910</c:v>
                </c:pt>
                <c:pt idx="446">
                  <c:v>43909</c:v>
                </c:pt>
                <c:pt idx="447">
                  <c:v>43908</c:v>
                </c:pt>
                <c:pt idx="448">
                  <c:v>43907</c:v>
                </c:pt>
                <c:pt idx="449">
                  <c:v>43906</c:v>
                </c:pt>
                <c:pt idx="450">
                  <c:v>43903</c:v>
                </c:pt>
                <c:pt idx="451">
                  <c:v>43902</c:v>
                </c:pt>
                <c:pt idx="452">
                  <c:v>43901</c:v>
                </c:pt>
                <c:pt idx="453">
                  <c:v>43900</c:v>
                </c:pt>
                <c:pt idx="454">
                  <c:v>43899</c:v>
                </c:pt>
                <c:pt idx="455">
                  <c:v>43896</c:v>
                </c:pt>
                <c:pt idx="456">
                  <c:v>43895</c:v>
                </c:pt>
                <c:pt idx="457">
                  <c:v>43894</c:v>
                </c:pt>
                <c:pt idx="458">
                  <c:v>43893</c:v>
                </c:pt>
                <c:pt idx="459">
                  <c:v>43892</c:v>
                </c:pt>
                <c:pt idx="460">
                  <c:v>43889</c:v>
                </c:pt>
                <c:pt idx="461">
                  <c:v>43888</c:v>
                </c:pt>
                <c:pt idx="462">
                  <c:v>43887</c:v>
                </c:pt>
                <c:pt idx="463">
                  <c:v>43886</c:v>
                </c:pt>
                <c:pt idx="464">
                  <c:v>43885</c:v>
                </c:pt>
                <c:pt idx="465">
                  <c:v>43882</c:v>
                </c:pt>
                <c:pt idx="466">
                  <c:v>43881</c:v>
                </c:pt>
                <c:pt idx="467">
                  <c:v>43880</c:v>
                </c:pt>
                <c:pt idx="468">
                  <c:v>43879</c:v>
                </c:pt>
                <c:pt idx="469">
                  <c:v>43875</c:v>
                </c:pt>
                <c:pt idx="470">
                  <c:v>43875</c:v>
                </c:pt>
                <c:pt idx="471">
                  <c:v>43874</c:v>
                </c:pt>
                <c:pt idx="472">
                  <c:v>43873</c:v>
                </c:pt>
                <c:pt idx="473">
                  <c:v>43872</c:v>
                </c:pt>
                <c:pt idx="474">
                  <c:v>43871</c:v>
                </c:pt>
                <c:pt idx="475">
                  <c:v>43868</c:v>
                </c:pt>
                <c:pt idx="476">
                  <c:v>43867</c:v>
                </c:pt>
                <c:pt idx="477">
                  <c:v>43866</c:v>
                </c:pt>
                <c:pt idx="478">
                  <c:v>43865</c:v>
                </c:pt>
                <c:pt idx="479">
                  <c:v>43864</c:v>
                </c:pt>
                <c:pt idx="480">
                  <c:v>43861</c:v>
                </c:pt>
                <c:pt idx="481">
                  <c:v>43860</c:v>
                </c:pt>
                <c:pt idx="482">
                  <c:v>43859</c:v>
                </c:pt>
                <c:pt idx="483">
                  <c:v>43858</c:v>
                </c:pt>
                <c:pt idx="484">
                  <c:v>43857</c:v>
                </c:pt>
                <c:pt idx="485">
                  <c:v>43854</c:v>
                </c:pt>
                <c:pt idx="486">
                  <c:v>43853</c:v>
                </c:pt>
                <c:pt idx="487">
                  <c:v>43852</c:v>
                </c:pt>
                <c:pt idx="488">
                  <c:v>43851</c:v>
                </c:pt>
                <c:pt idx="489">
                  <c:v>43850</c:v>
                </c:pt>
                <c:pt idx="490">
                  <c:v>43847</c:v>
                </c:pt>
                <c:pt idx="491">
                  <c:v>43846</c:v>
                </c:pt>
                <c:pt idx="492">
                  <c:v>43845</c:v>
                </c:pt>
                <c:pt idx="493">
                  <c:v>43844</c:v>
                </c:pt>
                <c:pt idx="494">
                  <c:v>43843</c:v>
                </c:pt>
                <c:pt idx="495">
                  <c:v>43840</c:v>
                </c:pt>
                <c:pt idx="496">
                  <c:v>43839</c:v>
                </c:pt>
                <c:pt idx="497">
                  <c:v>43838</c:v>
                </c:pt>
                <c:pt idx="498">
                  <c:v>43837</c:v>
                </c:pt>
                <c:pt idx="499">
                  <c:v>43836</c:v>
                </c:pt>
                <c:pt idx="500">
                  <c:v>43833</c:v>
                </c:pt>
                <c:pt idx="501">
                  <c:v>43832</c:v>
                </c:pt>
                <c:pt idx="502">
                  <c:v>43830</c:v>
                </c:pt>
                <c:pt idx="503">
                  <c:v>43830</c:v>
                </c:pt>
                <c:pt idx="504">
                  <c:v>43829</c:v>
                </c:pt>
                <c:pt idx="505">
                  <c:v>43826</c:v>
                </c:pt>
                <c:pt idx="506">
                  <c:v>43823</c:v>
                </c:pt>
                <c:pt idx="507">
                  <c:v>43823</c:v>
                </c:pt>
                <c:pt idx="508">
                  <c:v>43823</c:v>
                </c:pt>
                <c:pt idx="509">
                  <c:v>43822</c:v>
                </c:pt>
                <c:pt idx="510">
                  <c:v>43819</c:v>
                </c:pt>
                <c:pt idx="511">
                  <c:v>43818</c:v>
                </c:pt>
                <c:pt idx="512">
                  <c:v>43817</c:v>
                </c:pt>
                <c:pt idx="513">
                  <c:v>43816</c:v>
                </c:pt>
                <c:pt idx="514">
                  <c:v>43815</c:v>
                </c:pt>
                <c:pt idx="515">
                  <c:v>43812</c:v>
                </c:pt>
                <c:pt idx="516">
                  <c:v>43811</c:v>
                </c:pt>
                <c:pt idx="517">
                  <c:v>43810</c:v>
                </c:pt>
                <c:pt idx="518">
                  <c:v>43809</c:v>
                </c:pt>
                <c:pt idx="519">
                  <c:v>43808</c:v>
                </c:pt>
                <c:pt idx="520">
                  <c:v>43805</c:v>
                </c:pt>
                <c:pt idx="521">
                  <c:v>43804</c:v>
                </c:pt>
                <c:pt idx="522">
                  <c:v>43803</c:v>
                </c:pt>
                <c:pt idx="523">
                  <c:v>43802</c:v>
                </c:pt>
                <c:pt idx="524">
                  <c:v>43801</c:v>
                </c:pt>
                <c:pt idx="525">
                  <c:v>43798</c:v>
                </c:pt>
                <c:pt idx="526">
                  <c:v>43797</c:v>
                </c:pt>
                <c:pt idx="527">
                  <c:v>43796</c:v>
                </c:pt>
                <c:pt idx="528">
                  <c:v>43795</c:v>
                </c:pt>
                <c:pt idx="529">
                  <c:v>43794</c:v>
                </c:pt>
                <c:pt idx="530">
                  <c:v>43791</c:v>
                </c:pt>
                <c:pt idx="531">
                  <c:v>43790</c:v>
                </c:pt>
                <c:pt idx="532">
                  <c:v>43789</c:v>
                </c:pt>
                <c:pt idx="533">
                  <c:v>43788</c:v>
                </c:pt>
                <c:pt idx="534">
                  <c:v>43787</c:v>
                </c:pt>
                <c:pt idx="535">
                  <c:v>43784</c:v>
                </c:pt>
                <c:pt idx="536">
                  <c:v>43783</c:v>
                </c:pt>
                <c:pt idx="537">
                  <c:v>43782</c:v>
                </c:pt>
                <c:pt idx="538">
                  <c:v>43781</c:v>
                </c:pt>
                <c:pt idx="539">
                  <c:v>43780</c:v>
                </c:pt>
                <c:pt idx="540">
                  <c:v>43777</c:v>
                </c:pt>
                <c:pt idx="541">
                  <c:v>43776</c:v>
                </c:pt>
                <c:pt idx="542">
                  <c:v>43775</c:v>
                </c:pt>
                <c:pt idx="543">
                  <c:v>43774</c:v>
                </c:pt>
                <c:pt idx="544">
                  <c:v>43773</c:v>
                </c:pt>
                <c:pt idx="545">
                  <c:v>43770</c:v>
                </c:pt>
                <c:pt idx="546">
                  <c:v>43769</c:v>
                </c:pt>
                <c:pt idx="547">
                  <c:v>43768</c:v>
                </c:pt>
                <c:pt idx="548">
                  <c:v>43767</c:v>
                </c:pt>
                <c:pt idx="549">
                  <c:v>43766</c:v>
                </c:pt>
                <c:pt idx="550">
                  <c:v>43763</c:v>
                </c:pt>
                <c:pt idx="551">
                  <c:v>43762</c:v>
                </c:pt>
                <c:pt idx="552">
                  <c:v>43761</c:v>
                </c:pt>
                <c:pt idx="553">
                  <c:v>43760</c:v>
                </c:pt>
                <c:pt idx="554">
                  <c:v>43759</c:v>
                </c:pt>
                <c:pt idx="555">
                  <c:v>43756</c:v>
                </c:pt>
                <c:pt idx="556">
                  <c:v>43755</c:v>
                </c:pt>
                <c:pt idx="557">
                  <c:v>43754</c:v>
                </c:pt>
                <c:pt idx="558">
                  <c:v>43753</c:v>
                </c:pt>
                <c:pt idx="559">
                  <c:v>43749</c:v>
                </c:pt>
                <c:pt idx="560">
                  <c:v>43749</c:v>
                </c:pt>
                <c:pt idx="561">
                  <c:v>43748</c:v>
                </c:pt>
                <c:pt idx="562">
                  <c:v>43747</c:v>
                </c:pt>
                <c:pt idx="563">
                  <c:v>43746</c:v>
                </c:pt>
                <c:pt idx="564">
                  <c:v>43745</c:v>
                </c:pt>
                <c:pt idx="565">
                  <c:v>43742</c:v>
                </c:pt>
                <c:pt idx="566">
                  <c:v>43741</c:v>
                </c:pt>
                <c:pt idx="567">
                  <c:v>43740</c:v>
                </c:pt>
                <c:pt idx="568">
                  <c:v>43739</c:v>
                </c:pt>
                <c:pt idx="569">
                  <c:v>43738</c:v>
                </c:pt>
                <c:pt idx="570">
                  <c:v>43735</c:v>
                </c:pt>
                <c:pt idx="571">
                  <c:v>43734</c:v>
                </c:pt>
                <c:pt idx="572">
                  <c:v>43733</c:v>
                </c:pt>
                <c:pt idx="573">
                  <c:v>43732</c:v>
                </c:pt>
                <c:pt idx="574">
                  <c:v>43731</c:v>
                </c:pt>
                <c:pt idx="575">
                  <c:v>43728</c:v>
                </c:pt>
                <c:pt idx="576">
                  <c:v>43727</c:v>
                </c:pt>
                <c:pt idx="577">
                  <c:v>43726</c:v>
                </c:pt>
                <c:pt idx="578">
                  <c:v>43725</c:v>
                </c:pt>
                <c:pt idx="579">
                  <c:v>43724</c:v>
                </c:pt>
                <c:pt idx="580">
                  <c:v>43721</c:v>
                </c:pt>
                <c:pt idx="581">
                  <c:v>43720</c:v>
                </c:pt>
                <c:pt idx="582">
                  <c:v>43719</c:v>
                </c:pt>
                <c:pt idx="583">
                  <c:v>43718</c:v>
                </c:pt>
                <c:pt idx="584">
                  <c:v>43717</c:v>
                </c:pt>
                <c:pt idx="585">
                  <c:v>43714</c:v>
                </c:pt>
                <c:pt idx="586">
                  <c:v>43713</c:v>
                </c:pt>
                <c:pt idx="587">
                  <c:v>43712</c:v>
                </c:pt>
                <c:pt idx="588">
                  <c:v>43711</c:v>
                </c:pt>
                <c:pt idx="589">
                  <c:v>43707</c:v>
                </c:pt>
                <c:pt idx="590">
                  <c:v>43707</c:v>
                </c:pt>
                <c:pt idx="591">
                  <c:v>43706</c:v>
                </c:pt>
                <c:pt idx="592">
                  <c:v>43705</c:v>
                </c:pt>
                <c:pt idx="593">
                  <c:v>43704</c:v>
                </c:pt>
                <c:pt idx="594">
                  <c:v>43703</c:v>
                </c:pt>
                <c:pt idx="595">
                  <c:v>43700</c:v>
                </c:pt>
                <c:pt idx="596">
                  <c:v>43699</c:v>
                </c:pt>
                <c:pt idx="597">
                  <c:v>43698</c:v>
                </c:pt>
                <c:pt idx="598">
                  <c:v>43697</c:v>
                </c:pt>
                <c:pt idx="599">
                  <c:v>43696</c:v>
                </c:pt>
                <c:pt idx="600">
                  <c:v>43693</c:v>
                </c:pt>
                <c:pt idx="601">
                  <c:v>43692</c:v>
                </c:pt>
                <c:pt idx="602">
                  <c:v>43691</c:v>
                </c:pt>
                <c:pt idx="603">
                  <c:v>43690</c:v>
                </c:pt>
                <c:pt idx="604">
                  <c:v>43689</c:v>
                </c:pt>
                <c:pt idx="605">
                  <c:v>43686</c:v>
                </c:pt>
                <c:pt idx="606">
                  <c:v>43685</c:v>
                </c:pt>
                <c:pt idx="607">
                  <c:v>43684</c:v>
                </c:pt>
                <c:pt idx="608">
                  <c:v>43683</c:v>
                </c:pt>
                <c:pt idx="609">
                  <c:v>43679</c:v>
                </c:pt>
                <c:pt idx="610">
                  <c:v>43679</c:v>
                </c:pt>
                <c:pt idx="611">
                  <c:v>43678</c:v>
                </c:pt>
                <c:pt idx="612">
                  <c:v>43677</c:v>
                </c:pt>
                <c:pt idx="613">
                  <c:v>43676</c:v>
                </c:pt>
                <c:pt idx="614">
                  <c:v>43675</c:v>
                </c:pt>
                <c:pt idx="615">
                  <c:v>43672</c:v>
                </c:pt>
                <c:pt idx="616">
                  <c:v>43671</c:v>
                </c:pt>
                <c:pt idx="617">
                  <c:v>43670</c:v>
                </c:pt>
                <c:pt idx="618">
                  <c:v>43669</c:v>
                </c:pt>
                <c:pt idx="619">
                  <c:v>43668</c:v>
                </c:pt>
                <c:pt idx="620">
                  <c:v>43665</c:v>
                </c:pt>
                <c:pt idx="621">
                  <c:v>43664</c:v>
                </c:pt>
                <c:pt idx="622">
                  <c:v>43663</c:v>
                </c:pt>
                <c:pt idx="623">
                  <c:v>43662</c:v>
                </c:pt>
                <c:pt idx="624">
                  <c:v>43661</c:v>
                </c:pt>
                <c:pt idx="625">
                  <c:v>43658</c:v>
                </c:pt>
                <c:pt idx="626">
                  <c:v>43657</c:v>
                </c:pt>
                <c:pt idx="627">
                  <c:v>43656</c:v>
                </c:pt>
                <c:pt idx="628">
                  <c:v>43655</c:v>
                </c:pt>
                <c:pt idx="629">
                  <c:v>43654</c:v>
                </c:pt>
                <c:pt idx="630">
                  <c:v>43651</c:v>
                </c:pt>
                <c:pt idx="631">
                  <c:v>43650</c:v>
                </c:pt>
                <c:pt idx="632">
                  <c:v>43649</c:v>
                </c:pt>
                <c:pt idx="633">
                  <c:v>43648</c:v>
                </c:pt>
                <c:pt idx="634">
                  <c:v>43644</c:v>
                </c:pt>
                <c:pt idx="635">
                  <c:v>43644</c:v>
                </c:pt>
                <c:pt idx="636">
                  <c:v>43643</c:v>
                </c:pt>
                <c:pt idx="637">
                  <c:v>43642</c:v>
                </c:pt>
                <c:pt idx="638">
                  <c:v>43641</c:v>
                </c:pt>
                <c:pt idx="639">
                  <c:v>43640</c:v>
                </c:pt>
                <c:pt idx="640">
                  <c:v>43637</c:v>
                </c:pt>
                <c:pt idx="641">
                  <c:v>43636</c:v>
                </c:pt>
                <c:pt idx="642">
                  <c:v>43635</c:v>
                </c:pt>
                <c:pt idx="643">
                  <c:v>43634</c:v>
                </c:pt>
                <c:pt idx="644">
                  <c:v>43633</c:v>
                </c:pt>
                <c:pt idx="645">
                  <c:v>43630</c:v>
                </c:pt>
                <c:pt idx="646">
                  <c:v>43629</c:v>
                </c:pt>
                <c:pt idx="647">
                  <c:v>43628</c:v>
                </c:pt>
                <c:pt idx="648">
                  <c:v>43627</c:v>
                </c:pt>
                <c:pt idx="649">
                  <c:v>43626</c:v>
                </c:pt>
                <c:pt idx="650">
                  <c:v>43623</c:v>
                </c:pt>
                <c:pt idx="651">
                  <c:v>43622</c:v>
                </c:pt>
                <c:pt idx="652">
                  <c:v>43621</c:v>
                </c:pt>
                <c:pt idx="653">
                  <c:v>43620</c:v>
                </c:pt>
                <c:pt idx="654">
                  <c:v>43619</c:v>
                </c:pt>
                <c:pt idx="655">
                  <c:v>43616</c:v>
                </c:pt>
                <c:pt idx="656">
                  <c:v>43615</c:v>
                </c:pt>
                <c:pt idx="657">
                  <c:v>43614</c:v>
                </c:pt>
                <c:pt idx="658">
                  <c:v>43613</c:v>
                </c:pt>
                <c:pt idx="659">
                  <c:v>43612</c:v>
                </c:pt>
                <c:pt idx="660">
                  <c:v>43609</c:v>
                </c:pt>
                <c:pt idx="661">
                  <c:v>43608</c:v>
                </c:pt>
                <c:pt idx="662">
                  <c:v>43607</c:v>
                </c:pt>
                <c:pt idx="663">
                  <c:v>43606</c:v>
                </c:pt>
                <c:pt idx="664">
                  <c:v>43602</c:v>
                </c:pt>
                <c:pt idx="665">
                  <c:v>43602</c:v>
                </c:pt>
                <c:pt idx="666">
                  <c:v>43601</c:v>
                </c:pt>
                <c:pt idx="667">
                  <c:v>43600</c:v>
                </c:pt>
                <c:pt idx="668">
                  <c:v>43599</c:v>
                </c:pt>
                <c:pt idx="669">
                  <c:v>43598</c:v>
                </c:pt>
                <c:pt idx="670">
                  <c:v>43595</c:v>
                </c:pt>
                <c:pt idx="671">
                  <c:v>43594</c:v>
                </c:pt>
                <c:pt idx="672">
                  <c:v>43593</c:v>
                </c:pt>
                <c:pt idx="673">
                  <c:v>43592</c:v>
                </c:pt>
                <c:pt idx="674">
                  <c:v>43591</c:v>
                </c:pt>
                <c:pt idx="675">
                  <c:v>43588</c:v>
                </c:pt>
                <c:pt idx="676">
                  <c:v>43587</c:v>
                </c:pt>
                <c:pt idx="677">
                  <c:v>43586</c:v>
                </c:pt>
                <c:pt idx="678">
                  <c:v>43585</c:v>
                </c:pt>
                <c:pt idx="679">
                  <c:v>43584</c:v>
                </c:pt>
                <c:pt idx="680">
                  <c:v>43581</c:v>
                </c:pt>
                <c:pt idx="681">
                  <c:v>43580</c:v>
                </c:pt>
                <c:pt idx="682">
                  <c:v>43579</c:v>
                </c:pt>
                <c:pt idx="683">
                  <c:v>43578</c:v>
                </c:pt>
                <c:pt idx="684">
                  <c:v>43577</c:v>
                </c:pt>
                <c:pt idx="685">
                  <c:v>43573</c:v>
                </c:pt>
                <c:pt idx="686">
                  <c:v>43573</c:v>
                </c:pt>
                <c:pt idx="687">
                  <c:v>43572</c:v>
                </c:pt>
                <c:pt idx="688">
                  <c:v>43571</c:v>
                </c:pt>
                <c:pt idx="689">
                  <c:v>43570</c:v>
                </c:pt>
                <c:pt idx="690">
                  <c:v>43567</c:v>
                </c:pt>
                <c:pt idx="691">
                  <c:v>43566</c:v>
                </c:pt>
                <c:pt idx="692">
                  <c:v>43565</c:v>
                </c:pt>
                <c:pt idx="693">
                  <c:v>43564</c:v>
                </c:pt>
                <c:pt idx="694">
                  <c:v>43563</c:v>
                </c:pt>
                <c:pt idx="695">
                  <c:v>43560</c:v>
                </c:pt>
                <c:pt idx="696">
                  <c:v>43559</c:v>
                </c:pt>
                <c:pt idx="697">
                  <c:v>43558</c:v>
                </c:pt>
                <c:pt idx="698">
                  <c:v>43557</c:v>
                </c:pt>
                <c:pt idx="699">
                  <c:v>43556</c:v>
                </c:pt>
                <c:pt idx="700">
                  <c:v>43553</c:v>
                </c:pt>
                <c:pt idx="701">
                  <c:v>43552</c:v>
                </c:pt>
                <c:pt idx="702">
                  <c:v>43551</c:v>
                </c:pt>
                <c:pt idx="703">
                  <c:v>43550</c:v>
                </c:pt>
                <c:pt idx="704">
                  <c:v>43549</c:v>
                </c:pt>
                <c:pt idx="705">
                  <c:v>43546</c:v>
                </c:pt>
                <c:pt idx="706">
                  <c:v>43545</c:v>
                </c:pt>
                <c:pt idx="707">
                  <c:v>43544</c:v>
                </c:pt>
                <c:pt idx="708">
                  <c:v>43543</c:v>
                </c:pt>
                <c:pt idx="709">
                  <c:v>43542</c:v>
                </c:pt>
                <c:pt idx="710">
                  <c:v>43539</c:v>
                </c:pt>
                <c:pt idx="711">
                  <c:v>43538</c:v>
                </c:pt>
                <c:pt idx="712">
                  <c:v>43537</c:v>
                </c:pt>
                <c:pt idx="713">
                  <c:v>43536</c:v>
                </c:pt>
                <c:pt idx="714">
                  <c:v>43535</c:v>
                </c:pt>
                <c:pt idx="715">
                  <c:v>43532</c:v>
                </c:pt>
                <c:pt idx="716">
                  <c:v>43531</c:v>
                </c:pt>
                <c:pt idx="717">
                  <c:v>43530</c:v>
                </c:pt>
                <c:pt idx="718">
                  <c:v>43529</c:v>
                </c:pt>
                <c:pt idx="719">
                  <c:v>43528</c:v>
                </c:pt>
                <c:pt idx="720">
                  <c:v>43525</c:v>
                </c:pt>
                <c:pt idx="721">
                  <c:v>43524</c:v>
                </c:pt>
                <c:pt idx="722">
                  <c:v>43523</c:v>
                </c:pt>
                <c:pt idx="723">
                  <c:v>43522</c:v>
                </c:pt>
                <c:pt idx="724">
                  <c:v>43521</c:v>
                </c:pt>
                <c:pt idx="725">
                  <c:v>43518</c:v>
                </c:pt>
                <c:pt idx="726">
                  <c:v>43517</c:v>
                </c:pt>
                <c:pt idx="727">
                  <c:v>43516</c:v>
                </c:pt>
                <c:pt idx="728">
                  <c:v>43515</c:v>
                </c:pt>
                <c:pt idx="729">
                  <c:v>43511</c:v>
                </c:pt>
                <c:pt idx="730">
                  <c:v>43511</c:v>
                </c:pt>
                <c:pt idx="731">
                  <c:v>43510</c:v>
                </c:pt>
                <c:pt idx="732">
                  <c:v>43509</c:v>
                </c:pt>
                <c:pt idx="733">
                  <c:v>43508</c:v>
                </c:pt>
                <c:pt idx="734">
                  <c:v>43507</c:v>
                </c:pt>
                <c:pt idx="735">
                  <c:v>43504</c:v>
                </c:pt>
                <c:pt idx="736">
                  <c:v>43503</c:v>
                </c:pt>
                <c:pt idx="737">
                  <c:v>43502</c:v>
                </c:pt>
                <c:pt idx="738">
                  <c:v>43501</c:v>
                </c:pt>
                <c:pt idx="739">
                  <c:v>43500</c:v>
                </c:pt>
                <c:pt idx="740">
                  <c:v>43497</c:v>
                </c:pt>
                <c:pt idx="741">
                  <c:v>43496</c:v>
                </c:pt>
                <c:pt idx="742">
                  <c:v>43495</c:v>
                </c:pt>
                <c:pt idx="743">
                  <c:v>43494</c:v>
                </c:pt>
                <c:pt idx="744">
                  <c:v>43493</c:v>
                </c:pt>
                <c:pt idx="745">
                  <c:v>43490</c:v>
                </c:pt>
                <c:pt idx="746">
                  <c:v>43489</c:v>
                </c:pt>
                <c:pt idx="747">
                  <c:v>43488</c:v>
                </c:pt>
                <c:pt idx="748">
                  <c:v>43487</c:v>
                </c:pt>
                <c:pt idx="749">
                  <c:v>43486</c:v>
                </c:pt>
                <c:pt idx="750">
                  <c:v>43483</c:v>
                </c:pt>
                <c:pt idx="751">
                  <c:v>43482</c:v>
                </c:pt>
                <c:pt idx="752">
                  <c:v>43481</c:v>
                </c:pt>
                <c:pt idx="753">
                  <c:v>43480</c:v>
                </c:pt>
                <c:pt idx="754">
                  <c:v>43479</c:v>
                </c:pt>
                <c:pt idx="755">
                  <c:v>43476</c:v>
                </c:pt>
                <c:pt idx="756">
                  <c:v>43475</c:v>
                </c:pt>
                <c:pt idx="757">
                  <c:v>43474</c:v>
                </c:pt>
                <c:pt idx="758">
                  <c:v>43473</c:v>
                </c:pt>
                <c:pt idx="759">
                  <c:v>43472</c:v>
                </c:pt>
                <c:pt idx="760">
                  <c:v>43469</c:v>
                </c:pt>
                <c:pt idx="761">
                  <c:v>43468</c:v>
                </c:pt>
                <c:pt idx="762">
                  <c:v>43467</c:v>
                </c:pt>
                <c:pt idx="763">
                  <c:v>43465</c:v>
                </c:pt>
                <c:pt idx="764">
                  <c:v>43465</c:v>
                </c:pt>
                <c:pt idx="765">
                  <c:v>43462</c:v>
                </c:pt>
                <c:pt idx="766">
                  <c:v>43461</c:v>
                </c:pt>
                <c:pt idx="767">
                  <c:v>43458</c:v>
                </c:pt>
                <c:pt idx="768">
                  <c:v>43458</c:v>
                </c:pt>
                <c:pt idx="769">
                  <c:v>43458</c:v>
                </c:pt>
                <c:pt idx="770">
                  <c:v>43455</c:v>
                </c:pt>
                <c:pt idx="771">
                  <c:v>43454</c:v>
                </c:pt>
                <c:pt idx="772">
                  <c:v>43453</c:v>
                </c:pt>
                <c:pt idx="773">
                  <c:v>43452</c:v>
                </c:pt>
                <c:pt idx="774">
                  <c:v>43451</c:v>
                </c:pt>
                <c:pt idx="775">
                  <c:v>43448</c:v>
                </c:pt>
                <c:pt idx="776">
                  <c:v>43447</c:v>
                </c:pt>
                <c:pt idx="777">
                  <c:v>43446</c:v>
                </c:pt>
                <c:pt idx="778">
                  <c:v>43445</c:v>
                </c:pt>
                <c:pt idx="779">
                  <c:v>43444</c:v>
                </c:pt>
                <c:pt idx="780">
                  <c:v>43441</c:v>
                </c:pt>
                <c:pt idx="781">
                  <c:v>43440</c:v>
                </c:pt>
                <c:pt idx="782">
                  <c:v>43439</c:v>
                </c:pt>
                <c:pt idx="783">
                  <c:v>43438</c:v>
                </c:pt>
                <c:pt idx="784">
                  <c:v>43437</c:v>
                </c:pt>
                <c:pt idx="785">
                  <c:v>43434</c:v>
                </c:pt>
                <c:pt idx="786">
                  <c:v>43433</c:v>
                </c:pt>
                <c:pt idx="787">
                  <c:v>43432</c:v>
                </c:pt>
                <c:pt idx="788">
                  <c:v>43431</c:v>
                </c:pt>
                <c:pt idx="789">
                  <c:v>43430</c:v>
                </c:pt>
                <c:pt idx="790">
                  <c:v>43427</c:v>
                </c:pt>
                <c:pt idx="791">
                  <c:v>43426</c:v>
                </c:pt>
                <c:pt idx="792">
                  <c:v>43425</c:v>
                </c:pt>
                <c:pt idx="793">
                  <c:v>43424</c:v>
                </c:pt>
                <c:pt idx="794">
                  <c:v>43423</c:v>
                </c:pt>
                <c:pt idx="795">
                  <c:v>43420</c:v>
                </c:pt>
                <c:pt idx="796">
                  <c:v>43419</c:v>
                </c:pt>
                <c:pt idx="797">
                  <c:v>43418</c:v>
                </c:pt>
                <c:pt idx="798">
                  <c:v>43417</c:v>
                </c:pt>
                <c:pt idx="799">
                  <c:v>43416</c:v>
                </c:pt>
                <c:pt idx="800">
                  <c:v>43413</c:v>
                </c:pt>
                <c:pt idx="801">
                  <c:v>43412</c:v>
                </c:pt>
                <c:pt idx="802">
                  <c:v>43411</c:v>
                </c:pt>
                <c:pt idx="803">
                  <c:v>43410</c:v>
                </c:pt>
                <c:pt idx="804">
                  <c:v>43409</c:v>
                </c:pt>
                <c:pt idx="805">
                  <c:v>43406</c:v>
                </c:pt>
                <c:pt idx="806">
                  <c:v>43405</c:v>
                </c:pt>
                <c:pt idx="807">
                  <c:v>43404</c:v>
                </c:pt>
                <c:pt idx="808">
                  <c:v>43403</c:v>
                </c:pt>
                <c:pt idx="809">
                  <c:v>43402</c:v>
                </c:pt>
                <c:pt idx="810">
                  <c:v>43399</c:v>
                </c:pt>
                <c:pt idx="811">
                  <c:v>43398</c:v>
                </c:pt>
                <c:pt idx="812">
                  <c:v>43397</c:v>
                </c:pt>
                <c:pt idx="813">
                  <c:v>43396</c:v>
                </c:pt>
                <c:pt idx="814">
                  <c:v>43395</c:v>
                </c:pt>
                <c:pt idx="815">
                  <c:v>43392</c:v>
                </c:pt>
                <c:pt idx="816">
                  <c:v>43391</c:v>
                </c:pt>
                <c:pt idx="817">
                  <c:v>43390</c:v>
                </c:pt>
                <c:pt idx="818">
                  <c:v>43389</c:v>
                </c:pt>
                <c:pt idx="819">
                  <c:v>43388</c:v>
                </c:pt>
                <c:pt idx="820">
                  <c:v>43385</c:v>
                </c:pt>
                <c:pt idx="821">
                  <c:v>43384</c:v>
                </c:pt>
                <c:pt idx="822">
                  <c:v>43383</c:v>
                </c:pt>
                <c:pt idx="823">
                  <c:v>43382</c:v>
                </c:pt>
                <c:pt idx="824">
                  <c:v>43378</c:v>
                </c:pt>
                <c:pt idx="825">
                  <c:v>43378</c:v>
                </c:pt>
                <c:pt idx="826">
                  <c:v>43377</c:v>
                </c:pt>
                <c:pt idx="827">
                  <c:v>43376</c:v>
                </c:pt>
                <c:pt idx="828">
                  <c:v>43375</c:v>
                </c:pt>
                <c:pt idx="829">
                  <c:v>43374</c:v>
                </c:pt>
                <c:pt idx="830">
                  <c:v>43371</c:v>
                </c:pt>
                <c:pt idx="831">
                  <c:v>43370</c:v>
                </c:pt>
                <c:pt idx="832">
                  <c:v>43369</c:v>
                </c:pt>
                <c:pt idx="833">
                  <c:v>43368</c:v>
                </c:pt>
                <c:pt idx="834">
                  <c:v>43367</c:v>
                </c:pt>
                <c:pt idx="835">
                  <c:v>43364</c:v>
                </c:pt>
                <c:pt idx="836">
                  <c:v>43363</c:v>
                </c:pt>
                <c:pt idx="837">
                  <c:v>43362</c:v>
                </c:pt>
                <c:pt idx="838">
                  <c:v>43361</c:v>
                </c:pt>
                <c:pt idx="839">
                  <c:v>43360</c:v>
                </c:pt>
                <c:pt idx="840">
                  <c:v>43357</c:v>
                </c:pt>
                <c:pt idx="841">
                  <c:v>43356</c:v>
                </c:pt>
                <c:pt idx="842">
                  <c:v>43355</c:v>
                </c:pt>
                <c:pt idx="843">
                  <c:v>43354</c:v>
                </c:pt>
                <c:pt idx="844">
                  <c:v>43353</c:v>
                </c:pt>
                <c:pt idx="845">
                  <c:v>43350</c:v>
                </c:pt>
                <c:pt idx="846">
                  <c:v>43349</c:v>
                </c:pt>
                <c:pt idx="847">
                  <c:v>43348</c:v>
                </c:pt>
                <c:pt idx="848">
                  <c:v>43347</c:v>
                </c:pt>
                <c:pt idx="849">
                  <c:v>43343</c:v>
                </c:pt>
                <c:pt idx="850">
                  <c:v>43343</c:v>
                </c:pt>
                <c:pt idx="851">
                  <c:v>43342</c:v>
                </c:pt>
                <c:pt idx="852">
                  <c:v>43341</c:v>
                </c:pt>
                <c:pt idx="853">
                  <c:v>43340</c:v>
                </c:pt>
                <c:pt idx="854">
                  <c:v>43339</c:v>
                </c:pt>
                <c:pt idx="855">
                  <c:v>43336</c:v>
                </c:pt>
                <c:pt idx="856">
                  <c:v>43335</c:v>
                </c:pt>
                <c:pt idx="857">
                  <c:v>43334</c:v>
                </c:pt>
                <c:pt idx="858">
                  <c:v>43333</c:v>
                </c:pt>
                <c:pt idx="859">
                  <c:v>43332</c:v>
                </c:pt>
                <c:pt idx="860">
                  <c:v>43329</c:v>
                </c:pt>
                <c:pt idx="861">
                  <c:v>43328</c:v>
                </c:pt>
                <c:pt idx="862">
                  <c:v>43327</c:v>
                </c:pt>
                <c:pt idx="863">
                  <c:v>43326</c:v>
                </c:pt>
                <c:pt idx="864">
                  <c:v>43325</c:v>
                </c:pt>
                <c:pt idx="865">
                  <c:v>43322</c:v>
                </c:pt>
                <c:pt idx="866">
                  <c:v>43321</c:v>
                </c:pt>
                <c:pt idx="867">
                  <c:v>43320</c:v>
                </c:pt>
                <c:pt idx="868">
                  <c:v>43319</c:v>
                </c:pt>
                <c:pt idx="869">
                  <c:v>43315</c:v>
                </c:pt>
                <c:pt idx="870">
                  <c:v>43315</c:v>
                </c:pt>
                <c:pt idx="871">
                  <c:v>43314</c:v>
                </c:pt>
                <c:pt idx="872">
                  <c:v>43313</c:v>
                </c:pt>
                <c:pt idx="873">
                  <c:v>43312</c:v>
                </c:pt>
                <c:pt idx="874">
                  <c:v>43311</c:v>
                </c:pt>
                <c:pt idx="875">
                  <c:v>43308</c:v>
                </c:pt>
                <c:pt idx="876">
                  <c:v>43307</c:v>
                </c:pt>
                <c:pt idx="877">
                  <c:v>43306</c:v>
                </c:pt>
                <c:pt idx="878">
                  <c:v>43305</c:v>
                </c:pt>
                <c:pt idx="879">
                  <c:v>43304</c:v>
                </c:pt>
                <c:pt idx="880">
                  <c:v>43301</c:v>
                </c:pt>
                <c:pt idx="881">
                  <c:v>43300</c:v>
                </c:pt>
                <c:pt idx="882">
                  <c:v>43299</c:v>
                </c:pt>
                <c:pt idx="883">
                  <c:v>43298</c:v>
                </c:pt>
                <c:pt idx="884">
                  <c:v>43297</c:v>
                </c:pt>
                <c:pt idx="885">
                  <c:v>43294</c:v>
                </c:pt>
                <c:pt idx="886">
                  <c:v>43293</c:v>
                </c:pt>
                <c:pt idx="887">
                  <c:v>43292</c:v>
                </c:pt>
                <c:pt idx="888">
                  <c:v>43291</c:v>
                </c:pt>
                <c:pt idx="889">
                  <c:v>43290</c:v>
                </c:pt>
                <c:pt idx="890">
                  <c:v>43287</c:v>
                </c:pt>
                <c:pt idx="891">
                  <c:v>43286</c:v>
                </c:pt>
                <c:pt idx="892">
                  <c:v>43285</c:v>
                </c:pt>
                <c:pt idx="893">
                  <c:v>43284</c:v>
                </c:pt>
                <c:pt idx="894">
                  <c:v>43280</c:v>
                </c:pt>
                <c:pt idx="895">
                  <c:v>43280</c:v>
                </c:pt>
                <c:pt idx="896">
                  <c:v>43279</c:v>
                </c:pt>
                <c:pt idx="897">
                  <c:v>43278</c:v>
                </c:pt>
                <c:pt idx="898">
                  <c:v>43277</c:v>
                </c:pt>
                <c:pt idx="899">
                  <c:v>43276</c:v>
                </c:pt>
                <c:pt idx="900">
                  <c:v>43273</c:v>
                </c:pt>
                <c:pt idx="901">
                  <c:v>43272</c:v>
                </c:pt>
                <c:pt idx="902">
                  <c:v>43271</c:v>
                </c:pt>
                <c:pt idx="903">
                  <c:v>43270</c:v>
                </c:pt>
                <c:pt idx="904">
                  <c:v>43269</c:v>
                </c:pt>
                <c:pt idx="905">
                  <c:v>43266</c:v>
                </c:pt>
                <c:pt idx="906">
                  <c:v>43265</c:v>
                </c:pt>
                <c:pt idx="907">
                  <c:v>43264</c:v>
                </c:pt>
                <c:pt idx="908">
                  <c:v>43263</c:v>
                </c:pt>
                <c:pt idx="909">
                  <c:v>43262</c:v>
                </c:pt>
                <c:pt idx="910">
                  <c:v>43259</c:v>
                </c:pt>
                <c:pt idx="911">
                  <c:v>43258</c:v>
                </c:pt>
                <c:pt idx="912">
                  <c:v>43257</c:v>
                </c:pt>
                <c:pt idx="913">
                  <c:v>43256</c:v>
                </c:pt>
                <c:pt idx="914">
                  <c:v>43255</c:v>
                </c:pt>
                <c:pt idx="915">
                  <c:v>43252</c:v>
                </c:pt>
                <c:pt idx="916">
                  <c:v>43251</c:v>
                </c:pt>
                <c:pt idx="917">
                  <c:v>43250</c:v>
                </c:pt>
                <c:pt idx="918">
                  <c:v>43249</c:v>
                </c:pt>
                <c:pt idx="919">
                  <c:v>43248</c:v>
                </c:pt>
                <c:pt idx="920">
                  <c:v>43245</c:v>
                </c:pt>
                <c:pt idx="921">
                  <c:v>43244</c:v>
                </c:pt>
                <c:pt idx="922">
                  <c:v>43243</c:v>
                </c:pt>
                <c:pt idx="923">
                  <c:v>43242</c:v>
                </c:pt>
                <c:pt idx="924">
                  <c:v>43238</c:v>
                </c:pt>
                <c:pt idx="925">
                  <c:v>43238</c:v>
                </c:pt>
                <c:pt idx="926">
                  <c:v>43237</c:v>
                </c:pt>
                <c:pt idx="927">
                  <c:v>43236</c:v>
                </c:pt>
                <c:pt idx="928">
                  <c:v>43235</c:v>
                </c:pt>
                <c:pt idx="929">
                  <c:v>43234</c:v>
                </c:pt>
                <c:pt idx="930">
                  <c:v>43231</c:v>
                </c:pt>
                <c:pt idx="931">
                  <c:v>43230</c:v>
                </c:pt>
                <c:pt idx="932">
                  <c:v>43229</c:v>
                </c:pt>
                <c:pt idx="933">
                  <c:v>43228</c:v>
                </c:pt>
                <c:pt idx="934">
                  <c:v>43227</c:v>
                </c:pt>
                <c:pt idx="935">
                  <c:v>43224</c:v>
                </c:pt>
                <c:pt idx="936">
                  <c:v>43223</c:v>
                </c:pt>
                <c:pt idx="937">
                  <c:v>43222</c:v>
                </c:pt>
                <c:pt idx="938">
                  <c:v>43221</c:v>
                </c:pt>
                <c:pt idx="939">
                  <c:v>43220</c:v>
                </c:pt>
                <c:pt idx="940">
                  <c:v>43217</c:v>
                </c:pt>
                <c:pt idx="941">
                  <c:v>43216</c:v>
                </c:pt>
                <c:pt idx="942">
                  <c:v>43215</c:v>
                </c:pt>
                <c:pt idx="943">
                  <c:v>43214</c:v>
                </c:pt>
                <c:pt idx="944">
                  <c:v>43213</c:v>
                </c:pt>
                <c:pt idx="945">
                  <c:v>43210</c:v>
                </c:pt>
                <c:pt idx="946">
                  <c:v>43209</c:v>
                </c:pt>
                <c:pt idx="947">
                  <c:v>43208</c:v>
                </c:pt>
                <c:pt idx="948">
                  <c:v>43207</c:v>
                </c:pt>
                <c:pt idx="949">
                  <c:v>43206</c:v>
                </c:pt>
                <c:pt idx="950">
                  <c:v>43203</c:v>
                </c:pt>
                <c:pt idx="951">
                  <c:v>43202</c:v>
                </c:pt>
                <c:pt idx="952">
                  <c:v>43201</c:v>
                </c:pt>
                <c:pt idx="953">
                  <c:v>43200</c:v>
                </c:pt>
                <c:pt idx="954">
                  <c:v>43199</c:v>
                </c:pt>
                <c:pt idx="955">
                  <c:v>43196</c:v>
                </c:pt>
                <c:pt idx="956">
                  <c:v>43195</c:v>
                </c:pt>
                <c:pt idx="957">
                  <c:v>43194</c:v>
                </c:pt>
                <c:pt idx="958">
                  <c:v>43193</c:v>
                </c:pt>
                <c:pt idx="959">
                  <c:v>43192</c:v>
                </c:pt>
                <c:pt idx="960">
                  <c:v>43188</c:v>
                </c:pt>
                <c:pt idx="961">
                  <c:v>43188</c:v>
                </c:pt>
                <c:pt idx="962">
                  <c:v>43187</c:v>
                </c:pt>
                <c:pt idx="963">
                  <c:v>43186</c:v>
                </c:pt>
                <c:pt idx="964">
                  <c:v>43185</c:v>
                </c:pt>
                <c:pt idx="965">
                  <c:v>43182</c:v>
                </c:pt>
                <c:pt idx="966">
                  <c:v>43181</c:v>
                </c:pt>
                <c:pt idx="967">
                  <c:v>43180</c:v>
                </c:pt>
                <c:pt idx="968">
                  <c:v>43179</c:v>
                </c:pt>
                <c:pt idx="969">
                  <c:v>43178</c:v>
                </c:pt>
                <c:pt idx="970">
                  <c:v>43175</c:v>
                </c:pt>
                <c:pt idx="971">
                  <c:v>43174</c:v>
                </c:pt>
                <c:pt idx="972">
                  <c:v>43173</c:v>
                </c:pt>
                <c:pt idx="973">
                  <c:v>43172</c:v>
                </c:pt>
                <c:pt idx="974">
                  <c:v>43171</c:v>
                </c:pt>
                <c:pt idx="975">
                  <c:v>43168</c:v>
                </c:pt>
                <c:pt idx="976">
                  <c:v>43167</c:v>
                </c:pt>
                <c:pt idx="977">
                  <c:v>43166</c:v>
                </c:pt>
                <c:pt idx="978">
                  <c:v>43165</c:v>
                </c:pt>
                <c:pt idx="979">
                  <c:v>43164</c:v>
                </c:pt>
              </c:numCache>
            </c:numRef>
          </c:cat>
          <c:val>
            <c:numRef>
              <c:f>Eikon!$H$4:$H$236</c:f>
              <c:numCache>
                <c:formatCode>0%</c:formatCode>
                <c:ptCount val="233"/>
                <c:pt idx="0">
                  <c:v>0.20420258620689657</c:v>
                </c:pt>
                <c:pt idx="1">
                  <c:v>0.21017741687192126</c:v>
                </c:pt>
                <c:pt idx="2">
                  <c:v>0.19239724445812811</c:v>
                </c:pt>
                <c:pt idx="3">
                  <c:v>0.20127770935960587</c:v>
                </c:pt>
                <c:pt idx="4">
                  <c:v>0.22987222906403959</c:v>
                </c:pt>
                <c:pt idx="5">
                  <c:v>0.22903517549261099</c:v>
                </c:pt>
                <c:pt idx="6">
                  <c:v>0.25728332820197064</c:v>
                </c:pt>
                <c:pt idx="7">
                  <c:v>0.25304995381773399</c:v>
                </c:pt>
                <c:pt idx="8">
                  <c:v>0.2473348983990149</c:v>
                </c:pt>
                <c:pt idx="9">
                  <c:v>0.24320735837438434</c:v>
                </c:pt>
                <c:pt idx="10">
                  <c:v>0.25104872229064057</c:v>
                </c:pt>
                <c:pt idx="11">
                  <c:v>0.25537830972906406</c:v>
                </c:pt>
                <c:pt idx="12">
                  <c:v>0.25372344519704448</c:v>
                </c:pt>
                <c:pt idx="13">
                  <c:v>0.2575142395320198</c:v>
                </c:pt>
                <c:pt idx="14">
                  <c:v>0.25550338669950756</c:v>
                </c:pt>
                <c:pt idx="15">
                  <c:v>0.2601600985221677</c:v>
                </c:pt>
                <c:pt idx="16">
                  <c:v>0.24713285098522175</c:v>
                </c:pt>
                <c:pt idx="17">
                  <c:v>0.24189886083743861</c:v>
                </c:pt>
                <c:pt idx="18">
                  <c:v>0.24870112376847286</c:v>
                </c:pt>
                <c:pt idx="19">
                  <c:v>0.24544912253694595</c:v>
                </c:pt>
                <c:pt idx="20">
                  <c:v>0.24115802032019706</c:v>
                </c:pt>
                <c:pt idx="21">
                  <c:v>0.23667449199507384</c:v>
                </c:pt>
                <c:pt idx="22">
                  <c:v>0.22979525862068972</c:v>
                </c:pt>
                <c:pt idx="23">
                  <c:v>0.2251481681034484</c:v>
                </c:pt>
                <c:pt idx="24">
                  <c:v>0.22947775554187189</c:v>
                </c:pt>
                <c:pt idx="25">
                  <c:v>0.21727794027093617</c:v>
                </c:pt>
                <c:pt idx="26">
                  <c:v>0.22592749384236477</c:v>
                </c:pt>
                <c:pt idx="27">
                  <c:v>0.21084128694581294</c:v>
                </c:pt>
                <c:pt idx="28">
                  <c:v>0.22277170566502491</c:v>
                </c:pt>
                <c:pt idx="29">
                  <c:v>0.22887161330049266</c:v>
                </c:pt>
                <c:pt idx="30">
                  <c:v>0.22627386083743861</c:v>
                </c:pt>
                <c:pt idx="31">
                  <c:v>0.22607181342364546</c:v>
                </c:pt>
                <c:pt idx="32">
                  <c:v>0.22471520935960609</c:v>
                </c:pt>
                <c:pt idx="33">
                  <c:v>0.21835552647783252</c:v>
                </c:pt>
                <c:pt idx="34">
                  <c:v>0.21354487376847286</c:v>
                </c:pt>
                <c:pt idx="35">
                  <c:v>0.20884967672413812</c:v>
                </c:pt>
                <c:pt idx="36">
                  <c:v>0.2006042179802956</c:v>
                </c:pt>
                <c:pt idx="37">
                  <c:v>0.18904903017241392</c:v>
                </c:pt>
                <c:pt idx="38">
                  <c:v>0.17987030480295574</c:v>
                </c:pt>
                <c:pt idx="39">
                  <c:v>0.18030326354679804</c:v>
                </c:pt>
                <c:pt idx="40">
                  <c:v>0.18030326354679804</c:v>
                </c:pt>
                <c:pt idx="41">
                  <c:v>0.17901400862068995</c:v>
                </c:pt>
                <c:pt idx="42">
                  <c:v>0.16715093903940881</c:v>
                </c:pt>
                <c:pt idx="43">
                  <c:v>0.16551531711822687</c:v>
                </c:pt>
                <c:pt idx="44">
                  <c:v>0.15825123152709364</c:v>
                </c:pt>
                <c:pt idx="45">
                  <c:v>0.16267703201970463</c:v>
                </c:pt>
                <c:pt idx="46">
                  <c:v>0.1577701662561577</c:v>
                </c:pt>
                <c:pt idx="47">
                  <c:v>0.1637931034482758</c:v>
                </c:pt>
                <c:pt idx="48">
                  <c:v>0.1632158251231528</c:v>
                </c:pt>
                <c:pt idx="49">
                  <c:v>0.17954318041871931</c:v>
                </c:pt>
                <c:pt idx="50">
                  <c:v>0.17546374692118238</c:v>
                </c:pt>
                <c:pt idx="51">
                  <c:v>0.17838862376847309</c:v>
                </c:pt>
                <c:pt idx="52">
                  <c:v>0.17410714285714302</c:v>
                </c:pt>
                <c:pt idx="53">
                  <c:v>0.1652747844827589</c:v>
                </c:pt>
                <c:pt idx="54">
                  <c:v>0.159578971674877</c:v>
                </c:pt>
                <c:pt idx="55">
                  <c:v>0.17807112068965525</c:v>
                </c:pt>
                <c:pt idx="56">
                  <c:v>0.1851139162561577</c:v>
                </c:pt>
                <c:pt idx="57">
                  <c:v>0.19021320812807896</c:v>
                </c:pt>
                <c:pt idx="58">
                  <c:v>0.18193888546798043</c:v>
                </c:pt>
                <c:pt idx="59">
                  <c:v>0.18969365763546797</c:v>
                </c:pt>
                <c:pt idx="60">
                  <c:v>0.18771166871921197</c:v>
                </c:pt>
                <c:pt idx="61">
                  <c:v>0.19268588362068995</c:v>
                </c:pt>
                <c:pt idx="62">
                  <c:v>0.19553379002463056</c:v>
                </c:pt>
                <c:pt idx="63">
                  <c:v>0.19873768472906428</c:v>
                </c:pt>
                <c:pt idx="64">
                  <c:v>0.19848753078817749</c:v>
                </c:pt>
                <c:pt idx="65">
                  <c:v>0.19848753078817749</c:v>
                </c:pt>
                <c:pt idx="66">
                  <c:v>0.1977947967980298</c:v>
                </c:pt>
                <c:pt idx="67">
                  <c:v>0.19122344519704426</c:v>
                </c:pt>
                <c:pt idx="68">
                  <c:v>0.1847002001231528</c:v>
                </c:pt>
                <c:pt idx="69">
                  <c:v>0.18683612992610854</c:v>
                </c:pt>
                <c:pt idx="70">
                  <c:v>0.19003040332512322</c:v>
                </c:pt>
                <c:pt idx="71">
                  <c:v>0.18306457820197064</c:v>
                </c:pt>
                <c:pt idx="72">
                  <c:v>0.18948198891625623</c:v>
                </c:pt>
                <c:pt idx="73">
                  <c:v>0.18688423645320196</c:v>
                </c:pt>
                <c:pt idx="74">
                  <c:v>0.18377655480295574</c:v>
                </c:pt>
                <c:pt idx="75">
                  <c:v>0.17806149938423665</c:v>
                </c:pt>
                <c:pt idx="76">
                  <c:v>0.17141317733990147</c:v>
                </c:pt>
                <c:pt idx="77">
                  <c:v>0.17541564039408875</c:v>
                </c:pt>
                <c:pt idx="78">
                  <c:v>0.17930264778325133</c:v>
                </c:pt>
                <c:pt idx="79">
                  <c:v>0.18505618842364546</c:v>
                </c:pt>
                <c:pt idx="80">
                  <c:v>0.18639354987684742</c:v>
                </c:pt>
                <c:pt idx="81">
                  <c:v>0.18683612992610854</c:v>
                </c:pt>
                <c:pt idx="82">
                  <c:v>0.18877963362068972</c:v>
                </c:pt>
                <c:pt idx="83">
                  <c:v>0.1866629464285714</c:v>
                </c:pt>
                <c:pt idx="84">
                  <c:v>0.18351677955665036</c:v>
                </c:pt>
                <c:pt idx="85">
                  <c:v>0.18486376231527113</c:v>
                </c:pt>
                <c:pt idx="86">
                  <c:v>0.17733990147783274</c:v>
                </c:pt>
                <c:pt idx="87">
                  <c:v>0.17505003078817749</c:v>
                </c:pt>
                <c:pt idx="88">
                  <c:v>0.17639701354679826</c:v>
                </c:pt>
                <c:pt idx="89">
                  <c:v>0.17044142549261099</c:v>
                </c:pt>
                <c:pt idx="90">
                  <c:v>0.17044142549261099</c:v>
                </c:pt>
                <c:pt idx="91">
                  <c:v>0.17234644396551735</c:v>
                </c:pt>
                <c:pt idx="92">
                  <c:v>0.16782443041871931</c:v>
                </c:pt>
                <c:pt idx="93">
                  <c:v>0.16608297413793127</c:v>
                </c:pt>
                <c:pt idx="94">
                  <c:v>0.16514970751231539</c:v>
                </c:pt>
                <c:pt idx="95">
                  <c:v>0.16813231219211833</c:v>
                </c:pt>
                <c:pt idx="96">
                  <c:v>0.16220558805418728</c:v>
                </c:pt>
                <c:pt idx="97">
                  <c:v>0.16214786022167504</c:v>
                </c:pt>
                <c:pt idx="98">
                  <c:v>0.15390240147783252</c:v>
                </c:pt>
                <c:pt idx="99">
                  <c:v>0.14261661022167482</c:v>
                </c:pt>
                <c:pt idx="100">
                  <c:v>0.15689462746305427</c:v>
                </c:pt>
                <c:pt idx="101">
                  <c:v>0.1672567733990149</c:v>
                </c:pt>
                <c:pt idx="102">
                  <c:v>0.16381234605911321</c:v>
                </c:pt>
                <c:pt idx="103">
                  <c:v>0.17177878694581294</c:v>
                </c:pt>
                <c:pt idx="104">
                  <c:v>0.16830549568965525</c:v>
                </c:pt>
                <c:pt idx="105">
                  <c:v>0.16878656096059119</c:v>
                </c:pt>
                <c:pt idx="106">
                  <c:v>0.15726985837438434</c:v>
                </c:pt>
                <c:pt idx="107">
                  <c:v>0.17251962746305427</c:v>
                </c:pt>
                <c:pt idx="108">
                  <c:v>0.17168257389162567</c:v>
                </c:pt>
                <c:pt idx="109">
                  <c:v>0.16946967364532028</c:v>
                </c:pt>
                <c:pt idx="110">
                  <c:v>0.16646782635467994</c:v>
                </c:pt>
                <c:pt idx="111">
                  <c:v>0.16336014470443372</c:v>
                </c:pt>
                <c:pt idx="112">
                  <c:v>0.16336014470443372</c:v>
                </c:pt>
                <c:pt idx="113">
                  <c:v>0.16438962438423665</c:v>
                </c:pt>
                <c:pt idx="114">
                  <c:v>0.16236915024630538</c:v>
                </c:pt>
                <c:pt idx="115">
                  <c:v>0.16754541256157651</c:v>
                </c:pt>
                <c:pt idx="116">
                  <c:v>0.16578471366995085</c:v>
                </c:pt>
                <c:pt idx="117">
                  <c:v>0.16287907943349778</c:v>
                </c:pt>
                <c:pt idx="118">
                  <c:v>0.16573660714285721</c:v>
                </c:pt>
                <c:pt idx="119">
                  <c:v>0.16439924568965525</c:v>
                </c:pt>
                <c:pt idx="120">
                  <c:v>0.15614416564039435</c:v>
                </c:pt>
                <c:pt idx="121">
                  <c:v>0.16403363608374377</c:v>
                </c:pt>
                <c:pt idx="122">
                  <c:v>0.16701624076354693</c:v>
                </c:pt>
                <c:pt idx="123">
                  <c:v>0.16612145935960609</c:v>
                </c:pt>
                <c:pt idx="124">
                  <c:v>0.15980026169950756</c:v>
                </c:pt>
                <c:pt idx="125">
                  <c:v>0.15727947967980294</c:v>
                </c:pt>
                <c:pt idx="126">
                  <c:v>0.15185306342364546</c:v>
                </c:pt>
                <c:pt idx="127">
                  <c:v>0.14989031711822687</c:v>
                </c:pt>
                <c:pt idx="128">
                  <c:v>0.15467210591133007</c:v>
                </c:pt>
                <c:pt idx="129">
                  <c:v>0.15391202278325133</c:v>
                </c:pt>
                <c:pt idx="130">
                  <c:v>0.15377732450738923</c:v>
                </c:pt>
                <c:pt idx="131">
                  <c:v>0.14817772475369462</c:v>
                </c:pt>
                <c:pt idx="132">
                  <c:v>0.14952470751231539</c:v>
                </c:pt>
                <c:pt idx="133">
                  <c:v>0.15115070812807896</c:v>
                </c:pt>
                <c:pt idx="134">
                  <c:v>0.13544873768472931</c:v>
                </c:pt>
                <c:pt idx="135">
                  <c:v>0.14455049261083741</c:v>
                </c:pt>
                <c:pt idx="136">
                  <c:v>0.1395089285714286</c:v>
                </c:pt>
                <c:pt idx="137">
                  <c:v>0.13882581588669973</c:v>
                </c:pt>
                <c:pt idx="138">
                  <c:v>0.1280595751231528</c:v>
                </c:pt>
                <c:pt idx="139">
                  <c:v>0.12519242610837455</c:v>
                </c:pt>
                <c:pt idx="140">
                  <c:v>0.12519242610837455</c:v>
                </c:pt>
                <c:pt idx="141">
                  <c:v>0.12636622536945818</c:v>
                </c:pt>
                <c:pt idx="142">
                  <c:v>0.11865955972906428</c:v>
                </c:pt>
                <c:pt idx="143">
                  <c:v>0.12384544334975378</c:v>
                </c:pt>
                <c:pt idx="144">
                  <c:v>0.12232527709359609</c:v>
                </c:pt>
                <c:pt idx="145">
                  <c:v>0.11612915640394084</c:v>
                </c:pt>
                <c:pt idx="146">
                  <c:v>0.10376577894088679</c:v>
                </c:pt>
                <c:pt idx="147">
                  <c:v>0.10062923337438434</c:v>
                </c:pt>
                <c:pt idx="148">
                  <c:v>0.10747960283251246</c:v>
                </c:pt>
                <c:pt idx="149">
                  <c:v>0.11219404248768483</c:v>
                </c:pt>
                <c:pt idx="150">
                  <c:v>0.11760121613300489</c:v>
                </c:pt>
                <c:pt idx="151">
                  <c:v>0.10732566194581294</c:v>
                </c:pt>
                <c:pt idx="152">
                  <c:v>0.10838400554187211</c:v>
                </c:pt>
                <c:pt idx="153">
                  <c:v>0.10067733990147798</c:v>
                </c:pt>
                <c:pt idx="154">
                  <c:v>9.996536330049266E-2</c:v>
                </c:pt>
                <c:pt idx="155">
                  <c:v>9.5722367610837411E-2</c:v>
                </c:pt>
                <c:pt idx="156">
                  <c:v>0.10447775554187211</c:v>
                </c:pt>
                <c:pt idx="157">
                  <c:v>0.10971174568965547</c:v>
                </c:pt>
                <c:pt idx="158">
                  <c:v>9.7925646551724421E-2</c:v>
                </c:pt>
                <c:pt idx="159">
                  <c:v>9.726177647783274E-2</c:v>
                </c:pt>
                <c:pt idx="160">
                  <c:v>9.3365147783251334E-2</c:v>
                </c:pt>
                <c:pt idx="161">
                  <c:v>8.9583974753694617E-2</c:v>
                </c:pt>
                <c:pt idx="162">
                  <c:v>9.6559421182266236E-2</c:v>
                </c:pt>
                <c:pt idx="163">
                  <c:v>9.1084898399014902E-2</c:v>
                </c:pt>
                <c:pt idx="164">
                  <c:v>0.10181265394088679</c:v>
                </c:pt>
                <c:pt idx="165">
                  <c:v>0.10989455049261077</c:v>
                </c:pt>
                <c:pt idx="166">
                  <c:v>0.1083936268472907</c:v>
                </c:pt>
                <c:pt idx="167">
                  <c:v>0.10025400246305427</c:v>
                </c:pt>
                <c:pt idx="168">
                  <c:v>0.10165871305418728</c:v>
                </c:pt>
                <c:pt idx="169">
                  <c:v>0.10238031096059119</c:v>
                </c:pt>
                <c:pt idx="170">
                  <c:v>0.10211091440886721</c:v>
                </c:pt>
                <c:pt idx="171">
                  <c:v>0.1018222752463056</c:v>
                </c:pt>
                <c:pt idx="172">
                  <c:v>9.8272013546798043E-2</c:v>
                </c:pt>
                <c:pt idx="173">
                  <c:v>9.5145089285714413E-2</c:v>
                </c:pt>
                <c:pt idx="174">
                  <c:v>9.2316425492610987E-2</c:v>
                </c:pt>
                <c:pt idx="175">
                  <c:v>9.0103525246305605E-2</c:v>
                </c:pt>
                <c:pt idx="176">
                  <c:v>9.0103525246305605E-2</c:v>
                </c:pt>
                <c:pt idx="177">
                  <c:v>7.4844134852216859E-2</c:v>
                </c:pt>
                <c:pt idx="178">
                  <c:v>7.6489378078817838E-2</c:v>
                </c:pt>
                <c:pt idx="179">
                  <c:v>7.7461129926108319E-2</c:v>
                </c:pt>
                <c:pt idx="180">
                  <c:v>7.8076893472906583E-2</c:v>
                </c:pt>
                <c:pt idx="181">
                  <c:v>7.317964901477847E-2</c:v>
                </c:pt>
                <c:pt idx="182">
                  <c:v>7.2467672413793371E-2</c:v>
                </c:pt>
                <c:pt idx="183">
                  <c:v>7.3516394704433496E-2</c:v>
                </c:pt>
                <c:pt idx="184">
                  <c:v>7.8981296182266236E-2</c:v>
                </c:pt>
                <c:pt idx="185">
                  <c:v>8.1579048645320285E-2</c:v>
                </c:pt>
                <c:pt idx="186">
                  <c:v>8.1973522167487767E-2</c:v>
                </c:pt>
                <c:pt idx="187">
                  <c:v>8.8006080665024689E-2</c:v>
                </c:pt>
                <c:pt idx="188">
                  <c:v>8.1184575123152802E-2</c:v>
                </c:pt>
                <c:pt idx="189">
                  <c:v>8.5360221674876779E-2</c:v>
                </c:pt>
                <c:pt idx="190">
                  <c:v>7.9231450123152802E-2</c:v>
                </c:pt>
                <c:pt idx="191">
                  <c:v>7.8981296182266236E-2</c:v>
                </c:pt>
                <c:pt idx="192">
                  <c:v>7.1438192733990213E-2</c:v>
                </c:pt>
                <c:pt idx="193">
                  <c:v>6.5867456896551824E-2</c:v>
                </c:pt>
                <c:pt idx="194">
                  <c:v>5.9786791871921263E-2</c:v>
                </c:pt>
                <c:pt idx="195">
                  <c:v>5.5187807881773576E-2</c:v>
                </c:pt>
                <c:pt idx="196">
                  <c:v>3.8802724753694839E-2</c:v>
                </c:pt>
                <c:pt idx="197">
                  <c:v>4.8933959359606094E-2</c:v>
                </c:pt>
                <c:pt idx="198">
                  <c:v>5.5053109605911255E-2</c:v>
                </c:pt>
                <c:pt idx="199">
                  <c:v>4.6692195197044484E-2</c:v>
                </c:pt>
                <c:pt idx="200">
                  <c:v>3.2770166256157696E-2</c:v>
                </c:pt>
                <c:pt idx="201">
                  <c:v>4.3209282635467972E-2</c:v>
                </c:pt>
                <c:pt idx="202">
                  <c:v>5.7246767241379226E-2</c:v>
                </c:pt>
                <c:pt idx="203">
                  <c:v>4.9280326354679937E-2</c:v>
                </c:pt>
                <c:pt idx="204">
                  <c:v>5.280172413793105E-2</c:v>
                </c:pt>
                <c:pt idx="205">
                  <c:v>5.1483605295566504E-2</c:v>
                </c:pt>
                <c:pt idx="206">
                  <c:v>4.556650246305427E-2</c:v>
                </c:pt>
                <c:pt idx="207">
                  <c:v>5.0338669950739101E-2</c:v>
                </c:pt>
                <c:pt idx="208">
                  <c:v>5.5919027093596085E-2</c:v>
                </c:pt>
                <c:pt idx="209">
                  <c:v>5.3667641625615881E-2</c:v>
                </c:pt>
                <c:pt idx="210">
                  <c:v>5.3667641625615881E-2</c:v>
                </c:pt>
                <c:pt idx="211">
                  <c:v>4.9722906403941058E-2</c:v>
                </c:pt>
                <c:pt idx="212">
                  <c:v>5.1156480911330071E-2</c:v>
                </c:pt>
                <c:pt idx="213">
                  <c:v>4.8385544950739101E-2</c:v>
                </c:pt>
                <c:pt idx="214">
                  <c:v>4.3334359605911477E-2</c:v>
                </c:pt>
                <c:pt idx="215">
                  <c:v>3.2991456280788256E-2</c:v>
                </c:pt>
                <c:pt idx="216">
                  <c:v>2.8498306650246441E-2</c:v>
                </c:pt>
                <c:pt idx="217">
                  <c:v>2.0579972290640569E-2</c:v>
                </c:pt>
                <c:pt idx="218">
                  <c:v>1.9136776477832518E-2</c:v>
                </c:pt>
                <c:pt idx="219">
                  <c:v>5.1185344827586743E-3</c:v>
                </c:pt>
                <c:pt idx="220">
                  <c:v>-1.2276785714285698E-2</c:v>
                </c:pt>
                <c:pt idx="221">
                  <c:v>7.1774938423645462E-3</c:v>
                </c:pt>
                <c:pt idx="222">
                  <c:v>-9.5154710591132119E-3</c:v>
                </c:pt>
                <c:pt idx="223">
                  <c:v>1.2334513546798265E-2</c:v>
                </c:pt>
                <c:pt idx="224">
                  <c:v>2.0618457512315391E-2</c:v>
                </c:pt>
                <c:pt idx="225">
                  <c:v>1.8482527709359653E-2</c:v>
                </c:pt>
                <c:pt idx="226">
                  <c:v>2.275438731527113E-2</c:v>
                </c:pt>
                <c:pt idx="227">
                  <c:v>2.8459821428571619E-2</c:v>
                </c:pt>
                <c:pt idx="228">
                  <c:v>2.6333512931034697E-2</c:v>
                </c:pt>
                <c:pt idx="229">
                  <c:v>2.7593903940886788E-2</c:v>
                </c:pt>
                <c:pt idx="230">
                  <c:v>2.6343134236453292E-2</c:v>
                </c:pt>
                <c:pt idx="231">
                  <c:v>2.7189809113300489E-2</c:v>
                </c:pt>
                <c:pt idx="232">
                  <c:v>2.6737607758620774E-2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98-4FA2-B8CA-4B5D72A58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042496"/>
        <c:axId val="823041248"/>
      </c:lineChart>
      <c:dateAx>
        <c:axId val="823042496"/>
        <c:scaling>
          <c:orientation val="minMax"/>
        </c:scaling>
        <c:delete val="0"/>
        <c:axPos val="b"/>
        <c:numFmt formatCode="mmm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041248"/>
        <c:crosses val="autoZero"/>
        <c:auto val="1"/>
        <c:lblOffset val="100"/>
        <c:baseTimeUnit val="days"/>
        <c:majorUnit val="2"/>
        <c:majorTimeUnit val="months"/>
      </c:dateAx>
      <c:valAx>
        <c:axId val="82304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82304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B7-408D-9780-6CA349197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6C-4075-A9A8-370ACCEF6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87-4DDC-89B2-A8ABB1C630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6B-4779-B694-8A8E69F62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03-436D-A869-BE3E12824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30-40E6-9418-029A933E7C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67-4FE4-B0CC-0A05A6467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EC-4CBE-8C4A-CEB76244A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8F-4F59-B559-4C5E61AFD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98-41FE-899D-6187D2EBA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2B-4A61-AF60-988B652E0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89-4E99-B177-634878B8C1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33-420C-ABEB-BEE184198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06-47E3-8863-996CABAFC2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08-4F11-BF17-01B1CA204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15-4D60-B991-82FE6C912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13-4CBC-BAC1-F983535D5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F9-482D-9EC0-C2C674F57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4E-4420-B7DF-DD7DBC2041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06-4AB8-9EE9-93C0DBA86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21-4BF1-B57D-CC156B022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68-4E0C-86C7-00844E116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00-40AA-8D8F-408DC4DB1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AA-4A9B-8C8D-FF83D4E71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8B-4E9C-9F8D-8A10805D5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B1-43FE-8A37-DF3B52BDB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4C-4986-84B1-D5E2CD65A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B1-4C77-B320-CF05E217B0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8B-46A3-A502-5649546EF1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93-4FE7-95C1-3DF31C76D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DF-4432-828E-287CBEA40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A0-42DB-99E0-91905CE16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A6-4371-ADFB-54B024405B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D4-49F6-91AC-305F5F1B79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58-4609-B4CF-B18D2B97E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11-4408-A98E-4C2A66364D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10-41AE-ABD6-752BEB407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95-4C5D-B19F-BDC42FFD1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74-4218-BDC8-4F87EBD77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80-4E8A-91D2-C993CB3008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9D-487C-ACE7-EDE14261B4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25-49D2-8784-8B8313876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9-49F6-A4F1-60D5B6725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9F-4723-879B-B3C433E64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E1-48F4-9F61-C027DCE55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E6-46DE-872A-7FB14283A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F5-4132-B45D-C2343E568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9A-427E-A482-C977F26351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99-4D56-8451-7BF23D233F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4B-4760-B957-3EE2BCB12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81-40EC-B393-7C73FBD06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03-469D-889D-F0B5E59176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76-4413-9AF4-D6447AD15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5F-40D4-A71A-4D32039814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91-47DE-A513-ABED2C942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48-486D-836F-49C9A5084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D9-4720-A503-2ABEF0693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F4-4EDE-9CA2-1B60E99A5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37-47C6-A1EB-CEF47B726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CD-4E4B-BCB4-74297C0F4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63-4CB5-BD7A-7C05BA17D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E3-431F-8208-410AC96AB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D1-4DF9-B681-F4027B5456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6C-46A3-8127-188F831AD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3A-42B2-8121-7ABEA37712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9F-4C3A-B213-C5627CF07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C5-4B00-BAB4-8176C84C09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05-4F4F-9C7B-0144772A92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1C-4FF2-9360-3C56F233D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9F-4596-909C-C715F90C0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FB-4FAF-BFB8-B65D249952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07-43D3-A04E-9D28807BF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75-4FC5-ABDA-E58F2BDFE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8B-458E-A62B-4C9966587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69-4FC9-B8AC-4A13C4CAF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57-4CDB-A64C-AE6CCD078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25-40AC-811B-ED03999D66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50-4003-913A-635B22A33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DC-4A75-A0A0-80FC5D450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D4-48B3-A215-882C219660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6-4D8A-8F6D-37821A637A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D5-45F5-9EFD-BDB771729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71-41B9-9FB6-0C00D02B1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FE-49E6-917C-1831E7269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77-4ED4-AA3D-A54AA183B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8B-487B-A9CC-993B1352D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BE-47B5-9FD2-1129497E8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96-49DB-A802-7410113F5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32-49A5-87A0-264CDEB8F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CF-44D1-A7BA-ED5CF447F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BF-4E21-A808-7322AF9491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C8-4F29-9B6B-0A23620564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2E-419A-B85A-5368495E8E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B8-438B-9A08-13AC5B48B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41-4821-AA38-7BC9A19251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2B-412F-9B8A-194109783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94-4E9A-8D43-27DE938D32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E7-4169-B7A3-4090844FB7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23-4DB7-9274-6778B745EF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8F-4D16-99E1-81890126A7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1C-4CEC-BCED-A58F18261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49-4D17-9A9E-BB991FAC79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99-4E9F-B9E3-94CBE3929F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6E-433C-86CF-AC4874A19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74-41B3-B04B-0AB17B454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4B-4220-9537-DDD109ED7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5B-4237-A57C-EDD6242101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EB-4B83-A5ED-18AB0B82E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28-4335-8377-F5DB6C063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E1-4C04-9656-2B83418B8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5B-4719-B3B8-196BE9511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A7-4702-A4E1-5F95013C0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DA-45C7-8834-C0BC55767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F3-4333-9173-F4224DD5F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C-474B-9A79-3058B9E84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48-43FD-8CCB-4EC662BF18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01-4A7B-B0C5-4F66E2A11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EF-4990-B72D-C17B9269C0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42-4C3B-A498-47FEAE94A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C3-46A4-A209-4AD6292AC5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1C-49B4-97B8-2C49EC879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56-44B1-A3A8-E2B52F7C7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65-44B7-930E-35E4D4A78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5F-4C4A-A747-5E8D329F6A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90-491E-9C05-E4803DAFE3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55-42DB-9DFD-62A61F31E6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Eikon!$A$3:$A$946</c:f>
              <c:numCache>
                <c:formatCode>m/d/yyyy</c:formatCode>
                <c:ptCount val="944"/>
                <c:pt idx="0">
                  <c:v>44533</c:v>
                </c:pt>
                <c:pt idx="1">
                  <c:v>44533</c:v>
                </c:pt>
                <c:pt idx="2">
                  <c:v>44532</c:v>
                </c:pt>
                <c:pt idx="3">
                  <c:v>44531</c:v>
                </c:pt>
                <c:pt idx="4">
                  <c:v>44530</c:v>
                </c:pt>
                <c:pt idx="5">
                  <c:v>44529</c:v>
                </c:pt>
                <c:pt idx="6">
                  <c:v>44526</c:v>
                </c:pt>
                <c:pt idx="7">
                  <c:v>44525</c:v>
                </c:pt>
                <c:pt idx="8">
                  <c:v>44524</c:v>
                </c:pt>
                <c:pt idx="9">
                  <c:v>44523</c:v>
                </c:pt>
                <c:pt idx="10">
                  <c:v>44522</c:v>
                </c:pt>
                <c:pt idx="11">
                  <c:v>44519</c:v>
                </c:pt>
                <c:pt idx="12">
                  <c:v>44518</c:v>
                </c:pt>
                <c:pt idx="13">
                  <c:v>44517</c:v>
                </c:pt>
                <c:pt idx="14">
                  <c:v>44516</c:v>
                </c:pt>
                <c:pt idx="15">
                  <c:v>44515</c:v>
                </c:pt>
                <c:pt idx="16">
                  <c:v>44512</c:v>
                </c:pt>
                <c:pt idx="17">
                  <c:v>44511</c:v>
                </c:pt>
                <c:pt idx="18">
                  <c:v>44510</c:v>
                </c:pt>
                <c:pt idx="19">
                  <c:v>44509</c:v>
                </c:pt>
                <c:pt idx="20">
                  <c:v>44508</c:v>
                </c:pt>
                <c:pt idx="21">
                  <c:v>44505</c:v>
                </c:pt>
                <c:pt idx="22">
                  <c:v>44504</c:v>
                </c:pt>
                <c:pt idx="23">
                  <c:v>44503</c:v>
                </c:pt>
                <c:pt idx="24">
                  <c:v>44502</c:v>
                </c:pt>
                <c:pt idx="25">
                  <c:v>44501</c:v>
                </c:pt>
                <c:pt idx="26">
                  <c:v>44498</c:v>
                </c:pt>
                <c:pt idx="27">
                  <c:v>44497</c:v>
                </c:pt>
                <c:pt idx="28">
                  <c:v>44496</c:v>
                </c:pt>
                <c:pt idx="29">
                  <c:v>44495</c:v>
                </c:pt>
                <c:pt idx="30">
                  <c:v>44494</c:v>
                </c:pt>
                <c:pt idx="31">
                  <c:v>44491</c:v>
                </c:pt>
                <c:pt idx="32">
                  <c:v>44490</c:v>
                </c:pt>
                <c:pt idx="33">
                  <c:v>44489</c:v>
                </c:pt>
                <c:pt idx="34">
                  <c:v>44488</c:v>
                </c:pt>
                <c:pt idx="35">
                  <c:v>44487</c:v>
                </c:pt>
                <c:pt idx="36">
                  <c:v>44484</c:v>
                </c:pt>
                <c:pt idx="37">
                  <c:v>44483</c:v>
                </c:pt>
                <c:pt idx="38">
                  <c:v>44482</c:v>
                </c:pt>
                <c:pt idx="39">
                  <c:v>44481</c:v>
                </c:pt>
                <c:pt idx="40">
                  <c:v>44477</c:v>
                </c:pt>
                <c:pt idx="41">
                  <c:v>44476</c:v>
                </c:pt>
                <c:pt idx="42">
                  <c:v>44475</c:v>
                </c:pt>
                <c:pt idx="43">
                  <c:v>44474</c:v>
                </c:pt>
                <c:pt idx="44">
                  <c:v>44473</c:v>
                </c:pt>
                <c:pt idx="45">
                  <c:v>44470</c:v>
                </c:pt>
                <c:pt idx="46">
                  <c:v>44469</c:v>
                </c:pt>
                <c:pt idx="47">
                  <c:v>44468</c:v>
                </c:pt>
                <c:pt idx="48">
                  <c:v>44467</c:v>
                </c:pt>
                <c:pt idx="49">
                  <c:v>44466</c:v>
                </c:pt>
                <c:pt idx="50">
                  <c:v>44463</c:v>
                </c:pt>
                <c:pt idx="51">
                  <c:v>44462</c:v>
                </c:pt>
                <c:pt idx="52">
                  <c:v>44461</c:v>
                </c:pt>
                <c:pt idx="53">
                  <c:v>44460</c:v>
                </c:pt>
                <c:pt idx="54">
                  <c:v>44459</c:v>
                </c:pt>
                <c:pt idx="55">
                  <c:v>44456</c:v>
                </c:pt>
                <c:pt idx="56">
                  <c:v>44455</c:v>
                </c:pt>
                <c:pt idx="57">
                  <c:v>44454</c:v>
                </c:pt>
                <c:pt idx="58">
                  <c:v>44453</c:v>
                </c:pt>
                <c:pt idx="59">
                  <c:v>44452</c:v>
                </c:pt>
                <c:pt idx="60">
                  <c:v>44449</c:v>
                </c:pt>
                <c:pt idx="61">
                  <c:v>44448</c:v>
                </c:pt>
                <c:pt idx="62">
                  <c:v>44447</c:v>
                </c:pt>
                <c:pt idx="63">
                  <c:v>44446</c:v>
                </c:pt>
                <c:pt idx="64">
                  <c:v>44442</c:v>
                </c:pt>
                <c:pt idx="65">
                  <c:v>44441</c:v>
                </c:pt>
                <c:pt idx="66">
                  <c:v>44440</c:v>
                </c:pt>
                <c:pt idx="67">
                  <c:v>44439</c:v>
                </c:pt>
                <c:pt idx="68">
                  <c:v>44438</c:v>
                </c:pt>
                <c:pt idx="69">
                  <c:v>44435</c:v>
                </c:pt>
                <c:pt idx="70">
                  <c:v>44434</c:v>
                </c:pt>
                <c:pt idx="71">
                  <c:v>44433</c:v>
                </c:pt>
                <c:pt idx="72">
                  <c:v>44432</c:v>
                </c:pt>
                <c:pt idx="73">
                  <c:v>44431</c:v>
                </c:pt>
                <c:pt idx="74">
                  <c:v>44428</c:v>
                </c:pt>
                <c:pt idx="75">
                  <c:v>44427</c:v>
                </c:pt>
                <c:pt idx="76">
                  <c:v>44426</c:v>
                </c:pt>
                <c:pt idx="77">
                  <c:v>44425</c:v>
                </c:pt>
                <c:pt idx="78">
                  <c:v>44424</c:v>
                </c:pt>
                <c:pt idx="79">
                  <c:v>44421</c:v>
                </c:pt>
                <c:pt idx="80">
                  <c:v>44420</c:v>
                </c:pt>
                <c:pt idx="81">
                  <c:v>44419</c:v>
                </c:pt>
                <c:pt idx="82">
                  <c:v>44418</c:v>
                </c:pt>
                <c:pt idx="83">
                  <c:v>44417</c:v>
                </c:pt>
                <c:pt idx="84">
                  <c:v>44414</c:v>
                </c:pt>
                <c:pt idx="85">
                  <c:v>44413</c:v>
                </c:pt>
                <c:pt idx="86">
                  <c:v>44412</c:v>
                </c:pt>
                <c:pt idx="87">
                  <c:v>44411</c:v>
                </c:pt>
                <c:pt idx="88">
                  <c:v>44407</c:v>
                </c:pt>
                <c:pt idx="89">
                  <c:v>44406</c:v>
                </c:pt>
                <c:pt idx="90">
                  <c:v>44405</c:v>
                </c:pt>
                <c:pt idx="91">
                  <c:v>44404</c:v>
                </c:pt>
                <c:pt idx="92">
                  <c:v>44403</c:v>
                </c:pt>
                <c:pt idx="93">
                  <c:v>44400</c:v>
                </c:pt>
                <c:pt idx="94">
                  <c:v>44399</c:v>
                </c:pt>
                <c:pt idx="95">
                  <c:v>44398</c:v>
                </c:pt>
                <c:pt idx="96">
                  <c:v>44397</c:v>
                </c:pt>
                <c:pt idx="97">
                  <c:v>44396</c:v>
                </c:pt>
                <c:pt idx="98">
                  <c:v>44393</c:v>
                </c:pt>
                <c:pt idx="99">
                  <c:v>44392</c:v>
                </c:pt>
                <c:pt idx="100">
                  <c:v>44391</c:v>
                </c:pt>
                <c:pt idx="101">
                  <c:v>44390</c:v>
                </c:pt>
                <c:pt idx="102">
                  <c:v>44389</c:v>
                </c:pt>
                <c:pt idx="103">
                  <c:v>44386</c:v>
                </c:pt>
                <c:pt idx="104">
                  <c:v>44385</c:v>
                </c:pt>
                <c:pt idx="105">
                  <c:v>44384</c:v>
                </c:pt>
                <c:pt idx="106">
                  <c:v>44383</c:v>
                </c:pt>
                <c:pt idx="107">
                  <c:v>44382</c:v>
                </c:pt>
                <c:pt idx="108">
                  <c:v>44379</c:v>
                </c:pt>
                <c:pt idx="109">
                  <c:v>44377</c:v>
                </c:pt>
                <c:pt idx="110">
                  <c:v>44376</c:v>
                </c:pt>
                <c:pt idx="111">
                  <c:v>44375</c:v>
                </c:pt>
                <c:pt idx="112">
                  <c:v>44372</c:v>
                </c:pt>
                <c:pt idx="113">
                  <c:v>44371</c:v>
                </c:pt>
                <c:pt idx="114">
                  <c:v>44370</c:v>
                </c:pt>
                <c:pt idx="115">
                  <c:v>44369</c:v>
                </c:pt>
                <c:pt idx="116">
                  <c:v>44368</c:v>
                </c:pt>
                <c:pt idx="117">
                  <c:v>44365</c:v>
                </c:pt>
                <c:pt idx="118">
                  <c:v>44364</c:v>
                </c:pt>
                <c:pt idx="119">
                  <c:v>44363</c:v>
                </c:pt>
                <c:pt idx="120">
                  <c:v>44362</c:v>
                </c:pt>
                <c:pt idx="121">
                  <c:v>44361</c:v>
                </c:pt>
                <c:pt idx="122">
                  <c:v>44358</c:v>
                </c:pt>
                <c:pt idx="123">
                  <c:v>44357</c:v>
                </c:pt>
                <c:pt idx="124">
                  <c:v>44356</c:v>
                </c:pt>
                <c:pt idx="125">
                  <c:v>44355</c:v>
                </c:pt>
                <c:pt idx="126">
                  <c:v>44354</c:v>
                </c:pt>
                <c:pt idx="127">
                  <c:v>44351</c:v>
                </c:pt>
                <c:pt idx="128">
                  <c:v>44350</c:v>
                </c:pt>
                <c:pt idx="129">
                  <c:v>44349</c:v>
                </c:pt>
                <c:pt idx="130">
                  <c:v>44348</c:v>
                </c:pt>
                <c:pt idx="131">
                  <c:v>44347</c:v>
                </c:pt>
                <c:pt idx="132">
                  <c:v>44344</c:v>
                </c:pt>
                <c:pt idx="133">
                  <c:v>44343</c:v>
                </c:pt>
                <c:pt idx="134">
                  <c:v>44342</c:v>
                </c:pt>
                <c:pt idx="135">
                  <c:v>44341</c:v>
                </c:pt>
                <c:pt idx="136">
                  <c:v>44337</c:v>
                </c:pt>
                <c:pt idx="137">
                  <c:v>44336</c:v>
                </c:pt>
                <c:pt idx="138">
                  <c:v>44335</c:v>
                </c:pt>
                <c:pt idx="139">
                  <c:v>44334</c:v>
                </c:pt>
                <c:pt idx="140">
                  <c:v>44333</c:v>
                </c:pt>
                <c:pt idx="141">
                  <c:v>44330</c:v>
                </c:pt>
                <c:pt idx="142">
                  <c:v>44329</c:v>
                </c:pt>
                <c:pt idx="143">
                  <c:v>44328</c:v>
                </c:pt>
                <c:pt idx="144">
                  <c:v>44327</c:v>
                </c:pt>
                <c:pt idx="145">
                  <c:v>44326</c:v>
                </c:pt>
                <c:pt idx="146">
                  <c:v>44323</c:v>
                </c:pt>
                <c:pt idx="147">
                  <c:v>44322</c:v>
                </c:pt>
                <c:pt idx="148">
                  <c:v>44321</c:v>
                </c:pt>
                <c:pt idx="149">
                  <c:v>44320</c:v>
                </c:pt>
                <c:pt idx="150">
                  <c:v>44319</c:v>
                </c:pt>
                <c:pt idx="151">
                  <c:v>44316</c:v>
                </c:pt>
                <c:pt idx="152">
                  <c:v>44315</c:v>
                </c:pt>
                <c:pt idx="153">
                  <c:v>44314</c:v>
                </c:pt>
                <c:pt idx="154">
                  <c:v>44313</c:v>
                </c:pt>
                <c:pt idx="155">
                  <c:v>44312</c:v>
                </c:pt>
                <c:pt idx="156">
                  <c:v>44309</c:v>
                </c:pt>
                <c:pt idx="157">
                  <c:v>44308</c:v>
                </c:pt>
                <c:pt idx="158">
                  <c:v>44307</c:v>
                </c:pt>
                <c:pt idx="159">
                  <c:v>44306</c:v>
                </c:pt>
                <c:pt idx="160">
                  <c:v>44305</c:v>
                </c:pt>
                <c:pt idx="161">
                  <c:v>44302</c:v>
                </c:pt>
                <c:pt idx="162">
                  <c:v>44301</c:v>
                </c:pt>
                <c:pt idx="163">
                  <c:v>44300</c:v>
                </c:pt>
                <c:pt idx="164">
                  <c:v>44299</c:v>
                </c:pt>
                <c:pt idx="165">
                  <c:v>44298</c:v>
                </c:pt>
                <c:pt idx="166">
                  <c:v>44295</c:v>
                </c:pt>
                <c:pt idx="167">
                  <c:v>44294</c:v>
                </c:pt>
                <c:pt idx="168">
                  <c:v>44293</c:v>
                </c:pt>
                <c:pt idx="169">
                  <c:v>44292</c:v>
                </c:pt>
                <c:pt idx="170">
                  <c:v>44291</c:v>
                </c:pt>
                <c:pt idx="171">
                  <c:v>44287</c:v>
                </c:pt>
                <c:pt idx="172">
                  <c:v>44286</c:v>
                </c:pt>
                <c:pt idx="173">
                  <c:v>44285</c:v>
                </c:pt>
                <c:pt idx="174">
                  <c:v>44284</c:v>
                </c:pt>
                <c:pt idx="175">
                  <c:v>44281</c:v>
                </c:pt>
                <c:pt idx="176">
                  <c:v>44280</c:v>
                </c:pt>
                <c:pt idx="177">
                  <c:v>44279</c:v>
                </c:pt>
                <c:pt idx="178">
                  <c:v>44278</c:v>
                </c:pt>
                <c:pt idx="179">
                  <c:v>44277</c:v>
                </c:pt>
                <c:pt idx="180">
                  <c:v>44274</c:v>
                </c:pt>
                <c:pt idx="181">
                  <c:v>44273</c:v>
                </c:pt>
                <c:pt idx="182">
                  <c:v>44272</c:v>
                </c:pt>
                <c:pt idx="183">
                  <c:v>44271</c:v>
                </c:pt>
                <c:pt idx="184">
                  <c:v>44270</c:v>
                </c:pt>
                <c:pt idx="185">
                  <c:v>44267</c:v>
                </c:pt>
                <c:pt idx="186">
                  <c:v>44266</c:v>
                </c:pt>
                <c:pt idx="187">
                  <c:v>44265</c:v>
                </c:pt>
                <c:pt idx="188">
                  <c:v>44264</c:v>
                </c:pt>
                <c:pt idx="189">
                  <c:v>44263</c:v>
                </c:pt>
                <c:pt idx="190">
                  <c:v>44260</c:v>
                </c:pt>
                <c:pt idx="191">
                  <c:v>44259</c:v>
                </c:pt>
                <c:pt idx="192">
                  <c:v>44258</c:v>
                </c:pt>
                <c:pt idx="193">
                  <c:v>44257</c:v>
                </c:pt>
                <c:pt idx="194">
                  <c:v>44256</c:v>
                </c:pt>
                <c:pt idx="195">
                  <c:v>44253</c:v>
                </c:pt>
                <c:pt idx="196">
                  <c:v>44252</c:v>
                </c:pt>
                <c:pt idx="197">
                  <c:v>44251</c:v>
                </c:pt>
                <c:pt idx="198">
                  <c:v>44250</c:v>
                </c:pt>
                <c:pt idx="199">
                  <c:v>44249</c:v>
                </c:pt>
                <c:pt idx="200">
                  <c:v>44246</c:v>
                </c:pt>
                <c:pt idx="201">
                  <c:v>44245</c:v>
                </c:pt>
                <c:pt idx="202">
                  <c:v>44244</c:v>
                </c:pt>
                <c:pt idx="203">
                  <c:v>44243</c:v>
                </c:pt>
                <c:pt idx="204">
                  <c:v>44239</c:v>
                </c:pt>
                <c:pt idx="205">
                  <c:v>44238</c:v>
                </c:pt>
                <c:pt idx="206">
                  <c:v>44237</c:v>
                </c:pt>
                <c:pt idx="207">
                  <c:v>44236</c:v>
                </c:pt>
                <c:pt idx="208">
                  <c:v>44235</c:v>
                </c:pt>
                <c:pt idx="209">
                  <c:v>44232</c:v>
                </c:pt>
                <c:pt idx="210">
                  <c:v>44231</c:v>
                </c:pt>
                <c:pt idx="211">
                  <c:v>44230</c:v>
                </c:pt>
                <c:pt idx="212">
                  <c:v>44229</c:v>
                </c:pt>
                <c:pt idx="213">
                  <c:v>44228</c:v>
                </c:pt>
                <c:pt idx="214">
                  <c:v>44225</c:v>
                </c:pt>
                <c:pt idx="215">
                  <c:v>44224</c:v>
                </c:pt>
                <c:pt idx="216">
                  <c:v>44223</c:v>
                </c:pt>
                <c:pt idx="217">
                  <c:v>44222</c:v>
                </c:pt>
                <c:pt idx="218">
                  <c:v>44221</c:v>
                </c:pt>
                <c:pt idx="219">
                  <c:v>44218</c:v>
                </c:pt>
                <c:pt idx="220">
                  <c:v>44217</c:v>
                </c:pt>
                <c:pt idx="221">
                  <c:v>44216</c:v>
                </c:pt>
                <c:pt idx="222">
                  <c:v>44215</c:v>
                </c:pt>
                <c:pt idx="223">
                  <c:v>44214</c:v>
                </c:pt>
                <c:pt idx="224">
                  <c:v>44211</c:v>
                </c:pt>
                <c:pt idx="225">
                  <c:v>44210</c:v>
                </c:pt>
                <c:pt idx="226">
                  <c:v>44209</c:v>
                </c:pt>
                <c:pt idx="227">
                  <c:v>44208</c:v>
                </c:pt>
                <c:pt idx="228">
                  <c:v>44207</c:v>
                </c:pt>
                <c:pt idx="229">
                  <c:v>44204</c:v>
                </c:pt>
                <c:pt idx="230">
                  <c:v>44203</c:v>
                </c:pt>
                <c:pt idx="231">
                  <c:v>44202</c:v>
                </c:pt>
                <c:pt idx="232">
                  <c:v>44201</c:v>
                </c:pt>
                <c:pt idx="233">
                  <c:v>44200</c:v>
                </c:pt>
                <c:pt idx="234">
                  <c:v>44196</c:v>
                </c:pt>
                <c:pt idx="235">
                  <c:v>44195</c:v>
                </c:pt>
                <c:pt idx="236">
                  <c:v>44194</c:v>
                </c:pt>
                <c:pt idx="237">
                  <c:v>44189</c:v>
                </c:pt>
                <c:pt idx="238">
                  <c:v>44188</c:v>
                </c:pt>
                <c:pt idx="239">
                  <c:v>44187</c:v>
                </c:pt>
                <c:pt idx="240">
                  <c:v>44186</c:v>
                </c:pt>
                <c:pt idx="241">
                  <c:v>44183</c:v>
                </c:pt>
                <c:pt idx="242">
                  <c:v>44182</c:v>
                </c:pt>
                <c:pt idx="243">
                  <c:v>44181</c:v>
                </c:pt>
                <c:pt idx="244">
                  <c:v>44180</c:v>
                </c:pt>
                <c:pt idx="245">
                  <c:v>44179</c:v>
                </c:pt>
                <c:pt idx="246">
                  <c:v>44176</c:v>
                </c:pt>
                <c:pt idx="247">
                  <c:v>44175</c:v>
                </c:pt>
                <c:pt idx="248">
                  <c:v>44174</c:v>
                </c:pt>
                <c:pt idx="249">
                  <c:v>44173</c:v>
                </c:pt>
                <c:pt idx="250">
                  <c:v>44172</c:v>
                </c:pt>
                <c:pt idx="251">
                  <c:v>44169</c:v>
                </c:pt>
                <c:pt idx="252">
                  <c:v>44168</c:v>
                </c:pt>
                <c:pt idx="253">
                  <c:v>44167</c:v>
                </c:pt>
                <c:pt idx="254">
                  <c:v>44166</c:v>
                </c:pt>
                <c:pt idx="255">
                  <c:v>44165</c:v>
                </c:pt>
                <c:pt idx="256">
                  <c:v>44162</c:v>
                </c:pt>
                <c:pt idx="257">
                  <c:v>44161</c:v>
                </c:pt>
                <c:pt idx="258">
                  <c:v>44160</c:v>
                </c:pt>
                <c:pt idx="259">
                  <c:v>44159</c:v>
                </c:pt>
                <c:pt idx="260">
                  <c:v>44158</c:v>
                </c:pt>
                <c:pt idx="261">
                  <c:v>44155</c:v>
                </c:pt>
                <c:pt idx="262">
                  <c:v>44154</c:v>
                </c:pt>
                <c:pt idx="263">
                  <c:v>44153</c:v>
                </c:pt>
                <c:pt idx="264">
                  <c:v>44152</c:v>
                </c:pt>
                <c:pt idx="265">
                  <c:v>44151</c:v>
                </c:pt>
                <c:pt idx="266">
                  <c:v>44148</c:v>
                </c:pt>
                <c:pt idx="267">
                  <c:v>44147</c:v>
                </c:pt>
                <c:pt idx="268">
                  <c:v>44146</c:v>
                </c:pt>
                <c:pt idx="269">
                  <c:v>44145</c:v>
                </c:pt>
                <c:pt idx="270">
                  <c:v>44144</c:v>
                </c:pt>
                <c:pt idx="271">
                  <c:v>44141</c:v>
                </c:pt>
                <c:pt idx="272">
                  <c:v>44140</c:v>
                </c:pt>
                <c:pt idx="273">
                  <c:v>44139</c:v>
                </c:pt>
                <c:pt idx="274">
                  <c:v>44138</c:v>
                </c:pt>
                <c:pt idx="275">
                  <c:v>44137</c:v>
                </c:pt>
                <c:pt idx="276">
                  <c:v>44134</c:v>
                </c:pt>
                <c:pt idx="277">
                  <c:v>44133</c:v>
                </c:pt>
                <c:pt idx="278">
                  <c:v>44132</c:v>
                </c:pt>
                <c:pt idx="279">
                  <c:v>44131</c:v>
                </c:pt>
                <c:pt idx="280">
                  <c:v>44130</c:v>
                </c:pt>
                <c:pt idx="281">
                  <c:v>44127</c:v>
                </c:pt>
                <c:pt idx="282">
                  <c:v>44126</c:v>
                </c:pt>
                <c:pt idx="283">
                  <c:v>44125</c:v>
                </c:pt>
                <c:pt idx="284">
                  <c:v>44124</c:v>
                </c:pt>
                <c:pt idx="285">
                  <c:v>44123</c:v>
                </c:pt>
                <c:pt idx="286">
                  <c:v>44120</c:v>
                </c:pt>
                <c:pt idx="287">
                  <c:v>44119</c:v>
                </c:pt>
                <c:pt idx="288">
                  <c:v>44118</c:v>
                </c:pt>
                <c:pt idx="289">
                  <c:v>44117</c:v>
                </c:pt>
                <c:pt idx="290">
                  <c:v>44113</c:v>
                </c:pt>
                <c:pt idx="291">
                  <c:v>44112</c:v>
                </c:pt>
                <c:pt idx="292">
                  <c:v>44111</c:v>
                </c:pt>
                <c:pt idx="293">
                  <c:v>44110</c:v>
                </c:pt>
                <c:pt idx="294">
                  <c:v>44109</c:v>
                </c:pt>
                <c:pt idx="295">
                  <c:v>44106</c:v>
                </c:pt>
                <c:pt idx="296">
                  <c:v>44105</c:v>
                </c:pt>
                <c:pt idx="297">
                  <c:v>44104</c:v>
                </c:pt>
                <c:pt idx="298">
                  <c:v>44103</c:v>
                </c:pt>
                <c:pt idx="299">
                  <c:v>44102</c:v>
                </c:pt>
                <c:pt idx="300">
                  <c:v>44099</c:v>
                </c:pt>
                <c:pt idx="301">
                  <c:v>44098</c:v>
                </c:pt>
                <c:pt idx="302">
                  <c:v>44097</c:v>
                </c:pt>
                <c:pt idx="303">
                  <c:v>44096</c:v>
                </c:pt>
                <c:pt idx="304">
                  <c:v>44095</c:v>
                </c:pt>
                <c:pt idx="305">
                  <c:v>44092</c:v>
                </c:pt>
                <c:pt idx="306">
                  <c:v>44091</c:v>
                </c:pt>
                <c:pt idx="307">
                  <c:v>44090</c:v>
                </c:pt>
                <c:pt idx="308">
                  <c:v>44089</c:v>
                </c:pt>
                <c:pt idx="309">
                  <c:v>44088</c:v>
                </c:pt>
                <c:pt idx="310">
                  <c:v>44085</c:v>
                </c:pt>
                <c:pt idx="311">
                  <c:v>44084</c:v>
                </c:pt>
                <c:pt idx="312">
                  <c:v>44083</c:v>
                </c:pt>
                <c:pt idx="313">
                  <c:v>44082</c:v>
                </c:pt>
                <c:pt idx="314">
                  <c:v>44078</c:v>
                </c:pt>
                <c:pt idx="315">
                  <c:v>44077</c:v>
                </c:pt>
                <c:pt idx="316">
                  <c:v>44076</c:v>
                </c:pt>
                <c:pt idx="317">
                  <c:v>44075</c:v>
                </c:pt>
                <c:pt idx="318">
                  <c:v>44074</c:v>
                </c:pt>
                <c:pt idx="319">
                  <c:v>44071</c:v>
                </c:pt>
                <c:pt idx="320">
                  <c:v>44070</c:v>
                </c:pt>
                <c:pt idx="321">
                  <c:v>44069</c:v>
                </c:pt>
                <c:pt idx="322">
                  <c:v>44068</c:v>
                </c:pt>
                <c:pt idx="323">
                  <c:v>44067</c:v>
                </c:pt>
                <c:pt idx="324">
                  <c:v>44064</c:v>
                </c:pt>
                <c:pt idx="325">
                  <c:v>44063</c:v>
                </c:pt>
                <c:pt idx="326">
                  <c:v>44062</c:v>
                </c:pt>
                <c:pt idx="327">
                  <c:v>44061</c:v>
                </c:pt>
                <c:pt idx="328">
                  <c:v>44060</c:v>
                </c:pt>
                <c:pt idx="329">
                  <c:v>44057</c:v>
                </c:pt>
                <c:pt idx="330">
                  <c:v>44056</c:v>
                </c:pt>
                <c:pt idx="331">
                  <c:v>44055</c:v>
                </c:pt>
                <c:pt idx="332">
                  <c:v>44054</c:v>
                </c:pt>
                <c:pt idx="333">
                  <c:v>44053</c:v>
                </c:pt>
                <c:pt idx="334">
                  <c:v>44050</c:v>
                </c:pt>
                <c:pt idx="335">
                  <c:v>44049</c:v>
                </c:pt>
                <c:pt idx="336">
                  <c:v>44048</c:v>
                </c:pt>
                <c:pt idx="337">
                  <c:v>44047</c:v>
                </c:pt>
                <c:pt idx="338">
                  <c:v>44043</c:v>
                </c:pt>
                <c:pt idx="339">
                  <c:v>44042</c:v>
                </c:pt>
                <c:pt idx="340">
                  <c:v>44041</c:v>
                </c:pt>
                <c:pt idx="341">
                  <c:v>44040</c:v>
                </c:pt>
                <c:pt idx="342">
                  <c:v>44039</c:v>
                </c:pt>
                <c:pt idx="343">
                  <c:v>44036</c:v>
                </c:pt>
                <c:pt idx="344">
                  <c:v>44035</c:v>
                </c:pt>
                <c:pt idx="345">
                  <c:v>44034</c:v>
                </c:pt>
                <c:pt idx="346">
                  <c:v>44033</c:v>
                </c:pt>
                <c:pt idx="347">
                  <c:v>44032</c:v>
                </c:pt>
                <c:pt idx="348">
                  <c:v>44029</c:v>
                </c:pt>
                <c:pt idx="349">
                  <c:v>44028</c:v>
                </c:pt>
                <c:pt idx="350">
                  <c:v>44027</c:v>
                </c:pt>
                <c:pt idx="351">
                  <c:v>44026</c:v>
                </c:pt>
                <c:pt idx="352">
                  <c:v>44025</c:v>
                </c:pt>
                <c:pt idx="353">
                  <c:v>44022</c:v>
                </c:pt>
                <c:pt idx="354">
                  <c:v>44021</c:v>
                </c:pt>
                <c:pt idx="355">
                  <c:v>44020</c:v>
                </c:pt>
                <c:pt idx="356">
                  <c:v>44019</c:v>
                </c:pt>
                <c:pt idx="357">
                  <c:v>44018</c:v>
                </c:pt>
                <c:pt idx="358">
                  <c:v>44015</c:v>
                </c:pt>
                <c:pt idx="359">
                  <c:v>44014</c:v>
                </c:pt>
                <c:pt idx="360">
                  <c:v>44012</c:v>
                </c:pt>
                <c:pt idx="361">
                  <c:v>44011</c:v>
                </c:pt>
                <c:pt idx="362">
                  <c:v>44008</c:v>
                </c:pt>
                <c:pt idx="363">
                  <c:v>44007</c:v>
                </c:pt>
                <c:pt idx="364">
                  <c:v>44006</c:v>
                </c:pt>
                <c:pt idx="365">
                  <c:v>44005</c:v>
                </c:pt>
                <c:pt idx="366">
                  <c:v>44004</c:v>
                </c:pt>
                <c:pt idx="367">
                  <c:v>44001</c:v>
                </c:pt>
                <c:pt idx="368">
                  <c:v>44000</c:v>
                </c:pt>
                <c:pt idx="369">
                  <c:v>43999</c:v>
                </c:pt>
                <c:pt idx="370">
                  <c:v>43998</c:v>
                </c:pt>
                <c:pt idx="371">
                  <c:v>43997</c:v>
                </c:pt>
                <c:pt idx="372">
                  <c:v>43994</c:v>
                </c:pt>
                <c:pt idx="373">
                  <c:v>43993</c:v>
                </c:pt>
                <c:pt idx="374">
                  <c:v>43992</c:v>
                </c:pt>
                <c:pt idx="375">
                  <c:v>43991</c:v>
                </c:pt>
                <c:pt idx="376">
                  <c:v>43990</c:v>
                </c:pt>
                <c:pt idx="377">
                  <c:v>43987</c:v>
                </c:pt>
                <c:pt idx="378">
                  <c:v>43986</c:v>
                </c:pt>
                <c:pt idx="379">
                  <c:v>43985</c:v>
                </c:pt>
                <c:pt idx="380">
                  <c:v>43984</c:v>
                </c:pt>
                <c:pt idx="381">
                  <c:v>43983</c:v>
                </c:pt>
                <c:pt idx="382">
                  <c:v>43980</c:v>
                </c:pt>
                <c:pt idx="383">
                  <c:v>43979</c:v>
                </c:pt>
                <c:pt idx="384">
                  <c:v>43978</c:v>
                </c:pt>
                <c:pt idx="385">
                  <c:v>43977</c:v>
                </c:pt>
                <c:pt idx="386">
                  <c:v>43976</c:v>
                </c:pt>
                <c:pt idx="387">
                  <c:v>43973</c:v>
                </c:pt>
                <c:pt idx="388">
                  <c:v>43972</c:v>
                </c:pt>
                <c:pt idx="389">
                  <c:v>43971</c:v>
                </c:pt>
                <c:pt idx="390">
                  <c:v>43970</c:v>
                </c:pt>
                <c:pt idx="391">
                  <c:v>43966</c:v>
                </c:pt>
                <c:pt idx="392">
                  <c:v>43965</c:v>
                </c:pt>
                <c:pt idx="393">
                  <c:v>43964</c:v>
                </c:pt>
                <c:pt idx="394">
                  <c:v>43963</c:v>
                </c:pt>
                <c:pt idx="395">
                  <c:v>43962</c:v>
                </c:pt>
                <c:pt idx="396">
                  <c:v>43959</c:v>
                </c:pt>
                <c:pt idx="397">
                  <c:v>43958</c:v>
                </c:pt>
                <c:pt idx="398">
                  <c:v>43957</c:v>
                </c:pt>
                <c:pt idx="399">
                  <c:v>43956</c:v>
                </c:pt>
                <c:pt idx="400">
                  <c:v>43955</c:v>
                </c:pt>
                <c:pt idx="401">
                  <c:v>43952</c:v>
                </c:pt>
                <c:pt idx="402">
                  <c:v>43951</c:v>
                </c:pt>
                <c:pt idx="403">
                  <c:v>43950</c:v>
                </c:pt>
                <c:pt idx="404">
                  <c:v>43949</c:v>
                </c:pt>
                <c:pt idx="405">
                  <c:v>43948</c:v>
                </c:pt>
                <c:pt idx="406">
                  <c:v>43945</c:v>
                </c:pt>
                <c:pt idx="407">
                  <c:v>43944</c:v>
                </c:pt>
                <c:pt idx="408">
                  <c:v>43943</c:v>
                </c:pt>
                <c:pt idx="409">
                  <c:v>43942</c:v>
                </c:pt>
                <c:pt idx="410">
                  <c:v>43941</c:v>
                </c:pt>
                <c:pt idx="411">
                  <c:v>43938</c:v>
                </c:pt>
                <c:pt idx="412">
                  <c:v>43937</c:v>
                </c:pt>
                <c:pt idx="413">
                  <c:v>43936</c:v>
                </c:pt>
                <c:pt idx="414">
                  <c:v>43935</c:v>
                </c:pt>
                <c:pt idx="415">
                  <c:v>43934</c:v>
                </c:pt>
                <c:pt idx="416">
                  <c:v>43930</c:v>
                </c:pt>
                <c:pt idx="417">
                  <c:v>43929</c:v>
                </c:pt>
                <c:pt idx="418">
                  <c:v>43928</c:v>
                </c:pt>
                <c:pt idx="419">
                  <c:v>43927</c:v>
                </c:pt>
                <c:pt idx="420">
                  <c:v>43924</c:v>
                </c:pt>
                <c:pt idx="421">
                  <c:v>43923</c:v>
                </c:pt>
                <c:pt idx="422">
                  <c:v>43922</c:v>
                </c:pt>
                <c:pt idx="423">
                  <c:v>43921</c:v>
                </c:pt>
                <c:pt idx="424">
                  <c:v>43920</c:v>
                </c:pt>
                <c:pt idx="425">
                  <c:v>43917</c:v>
                </c:pt>
                <c:pt idx="426">
                  <c:v>43916</c:v>
                </c:pt>
                <c:pt idx="427">
                  <c:v>43915</c:v>
                </c:pt>
                <c:pt idx="428">
                  <c:v>43914</c:v>
                </c:pt>
                <c:pt idx="429">
                  <c:v>43913</c:v>
                </c:pt>
                <c:pt idx="430">
                  <c:v>43910</c:v>
                </c:pt>
                <c:pt idx="431">
                  <c:v>43909</c:v>
                </c:pt>
                <c:pt idx="432">
                  <c:v>43908</c:v>
                </c:pt>
                <c:pt idx="433">
                  <c:v>43907</c:v>
                </c:pt>
                <c:pt idx="434">
                  <c:v>43906</c:v>
                </c:pt>
                <c:pt idx="435">
                  <c:v>43903</c:v>
                </c:pt>
                <c:pt idx="436">
                  <c:v>43902</c:v>
                </c:pt>
                <c:pt idx="437">
                  <c:v>43901</c:v>
                </c:pt>
                <c:pt idx="438">
                  <c:v>43900</c:v>
                </c:pt>
                <c:pt idx="439">
                  <c:v>43899</c:v>
                </c:pt>
                <c:pt idx="440">
                  <c:v>43896</c:v>
                </c:pt>
                <c:pt idx="441">
                  <c:v>43895</c:v>
                </c:pt>
                <c:pt idx="442">
                  <c:v>43894</c:v>
                </c:pt>
                <c:pt idx="443">
                  <c:v>43893</c:v>
                </c:pt>
                <c:pt idx="444">
                  <c:v>43892</c:v>
                </c:pt>
                <c:pt idx="445">
                  <c:v>43889</c:v>
                </c:pt>
                <c:pt idx="446">
                  <c:v>43888</c:v>
                </c:pt>
                <c:pt idx="447">
                  <c:v>43887</c:v>
                </c:pt>
                <c:pt idx="448">
                  <c:v>43886</c:v>
                </c:pt>
                <c:pt idx="449">
                  <c:v>43885</c:v>
                </c:pt>
                <c:pt idx="450">
                  <c:v>43882</c:v>
                </c:pt>
                <c:pt idx="451">
                  <c:v>43881</c:v>
                </c:pt>
                <c:pt idx="452">
                  <c:v>43880</c:v>
                </c:pt>
                <c:pt idx="453">
                  <c:v>43879</c:v>
                </c:pt>
                <c:pt idx="454">
                  <c:v>43875</c:v>
                </c:pt>
                <c:pt idx="455">
                  <c:v>43874</c:v>
                </c:pt>
                <c:pt idx="456">
                  <c:v>43873</c:v>
                </c:pt>
                <c:pt idx="457">
                  <c:v>43872</c:v>
                </c:pt>
                <c:pt idx="458">
                  <c:v>43871</c:v>
                </c:pt>
                <c:pt idx="459">
                  <c:v>43868</c:v>
                </c:pt>
                <c:pt idx="460">
                  <c:v>43867</c:v>
                </c:pt>
                <c:pt idx="461">
                  <c:v>43866</c:v>
                </c:pt>
                <c:pt idx="462">
                  <c:v>43865</c:v>
                </c:pt>
                <c:pt idx="463">
                  <c:v>43864</c:v>
                </c:pt>
                <c:pt idx="464">
                  <c:v>43861</c:v>
                </c:pt>
                <c:pt idx="465">
                  <c:v>43860</c:v>
                </c:pt>
                <c:pt idx="466">
                  <c:v>43859</c:v>
                </c:pt>
                <c:pt idx="467">
                  <c:v>43858</c:v>
                </c:pt>
                <c:pt idx="468">
                  <c:v>43857</c:v>
                </c:pt>
                <c:pt idx="469">
                  <c:v>43854</c:v>
                </c:pt>
                <c:pt idx="470">
                  <c:v>43853</c:v>
                </c:pt>
                <c:pt idx="471">
                  <c:v>43852</c:v>
                </c:pt>
                <c:pt idx="472">
                  <c:v>43851</c:v>
                </c:pt>
                <c:pt idx="473">
                  <c:v>43850</c:v>
                </c:pt>
                <c:pt idx="474">
                  <c:v>43847</c:v>
                </c:pt>
                <c:pt idx="475">
                  <c:v>43846</c:v>
                </c:pt>
                <c:pt idx="476">
                  <c:v>43845</c:v>
                </c:pt>
                <c:pt idx="477">
                  <c:v>43844</c:v>
                </c:pt>
                <c:pt idx="478">
                  <c:v>43843</c:v>
                </c:pt>
                <c:pt idx="479">
                  <c:v>43840</c:v>
                </c:pt>
                <c:pt idx="480">
                  <c:v>43839</c:v>
                </c:pt>
                <c:pt idx="481">
                  <c:v>43838</c:v>
                </c:pt>
                <c:pt idx="482">
                  <c:v>43837</c:v>
                </c:pt>
                <c:pt idx="483">
                  <c:v>43836</c:v>
                </c:pt>
                <c:pt idx="484">
                  <c:v>43833</c:v>
                </c:pt>
                <c:pt idx="485">
                  <c:v>43832</c:v>
                </c:pt>
                <c:pt idx="486">
                  <c:v>43830</c:v>
                </c:pt>
                <c:pt idx="487">
                  <c:v>43829</c:v>
                </c:pt>
                <c:pt idx="488">
                  <c:v>43826</c:v>
                </c:pt>
                <c:pt idx="489">
                  <c:v>43823</c:v>
                </c:pt>
                <c:pt idx="490">
                  <c:v>43822</c:v>
                </c:pt>
                <c:pt idx="491">
                  <c:v>43819</c:v>
                </c:pt>
                <c:pt idx="492">
                  <c:v>43818</c:v>
                </c:pt>
                <c:pt idx="493">
                  <c:v>43817</c:v>
                </c:pt>
                <c:pt idx="494">
                  <c:v>43816</c:v>
                </c:pt>
                <c:pt idx="495">
                  <c:v>43815</c:v>
                </c:pt>
                <c:pt idx="496">
                  <c:v>43812</c:v>
                </c:pt>
                <c:pt idx="497">
                  <c:v>43811</c:v>
                </c:pt>
                <c:pt idx="498">
                  <c:v>43810</c:v>
                </c:pt>
                <c:pt idx="499">
                  <c:v>43809</c:v>
                </c:pt>
                <c:pt idx="500">
                  <c:v>43808</c:v>
                </c:pt>
                <c:pt idx="501">
                  <c:v>43805</c:v>
                </c:pt>
                <c:pt idx="502">
                  <c:v>43804</c:v>
                </c:pt>
                <c:pt idx="503">
                  <c:v>43803</c:v>
                </c:pt>
                <c:pt idx="504">
                  <c:v>43802</c:v>
                </c:pt>
                <c:pt idx="505">
                  <c:v>43801</c:v>
                </c:pt>
                <c:pt idx="506">
                  <c:v>43798</c:v>
                </c:pt>
                <c:pt idx="507">
                  <c:v>43797</c:v>
                </c:pt>
                <c:pt idx="508">
                  <c:v>43796</c:v>
                </c:pt>
                <c:pt idx="509">
                  <c:v>43795</c:v>
                </c:pt>
                <c:pt idx="510">
                  <c:v>43794</c:v>
                </c:pt>
                <c:pt idx="511">
                  <c:v>43791</c:v>
                </c:pt>
                <c:pt idx="512">
                  <c:v>43790</c:v>
                </c:pt>
                <c:pt idx="513">
                  <c:v>43789</c:v>
                </c:pt>
                <c:pt idx="514">
                  <c:v>43788</c:v>
                </c:pt>
                <c:pt idx="515">
                  <c:v>43787</c:v>
                </c:pt>
                <c:pt idx="516">
                  <c:v>43784</c:v>
                </c:pt>
                <c:pt idx="517">
                  <c:v>43783</c:v>
                </c:pt>
                <c:pt idx="518">
                  <c:v>43782</c:v>
                </c:pt>
                <c:pt idx="519">
                  <c:v>43781</c:v>
                </c:pt>
                <c:pt idx="520">
                  <c:v>43780</c:v>
                </c:pt>
                <c:pt idx="521">
                  <c:v>43777</c:v>
                </c:pt>
                <c:pt idx="522">
                  <c:v>43776</c:v>
                </c:pt>
                <c:pt idx="523">
                  <c:v>43775</c:v>
                </c:pt>
                <c:pt idx="524">
                  <c:v>43774</c:v>
                </c:pt>
                <c:pt idx="525">
                  <c:v>43773</c:v>
                </c:pt>
                <c:pt idx="526">
                  <c:v>43770</c:v>
                </c:pt>
                <c:pt idx="527">
                  <c:v>43769</c:v>
                </c:pt>
                <c:pt idx="528">
                  <c:v>43768</c:v>
                </c:pt>
                <c:pt idx="529">
                  <c:v>43767</c:v>
                </c:pt>
                <c:pt idx="530">
                  <c:v>43766</c:v>
                </c:pt>
                <c:pt idx="531">
                  <c:v>43763</c:v>
                </c:pt>
                <c:pt idx="532">
                  <c:v>43762</c:v>
                </c:pt>
                <c:pt idx="533">
                  <c:v>43761</c:v>
                </c:pt>
                <c:pt idx="534">
                  <c:v>43760</c:v>
                </c:pt>
                <c:pt idx="535">
                  <c:v>43759</c:v>
                </c:pt>
                <c:pt idx="536">
                  <c:v>43756</c:v>
                </c:pt>
                <c:pt idx="537">
                  <c:v>43755</c:v>
                </c:pt>
                <c:pt idx="538">
                  <c:v>43754</c:v>
                </c:pt>
                <c:pt idx="539">
                  <c:v>43753</c:v>
                </c:pt>
                <c:pt idx="540">
                  <c:v>43749</c:v>
                </c:pt>
                <c:pt idx="541">
                  <c:v>43748</c:v>
                </c:pt>
                <c:pt idx="542">
                  <c:v>43747</c:v>
                </c:pt>
                <c:pt idx="543">
                  <c:v>43746</c:v>
                </c:pt>
                <c:pt idx="544">
                  <c:v>43745</c:v>
                </c:pt>
                <c:pt idx="545">
                  <c:v>43742</c:v>
                </c:pt>
                <c:pt idx="546">
                  <c:v>43741</c:v>
                </c:pt>
                <c:pt idx="547">
                  <c:v>43740</c:v>
                </c:pt>
                <c:pt idx="548">
                  <c:v>43739</c:v>
                </c:pt>
                <c:pt idx="549">
                  <c:v>43738</c:v>
                </c:pt>
                <c:pt idx="550">
                  <c:v>43735</c:v>
                </c:pt>
                <c:pt idx="551">
                  <c:v>43734</c:v>
                </c:pt>
                <c:pt idx="552">
                  <c:v>43733</c:v>
                </c:pt>
                <c:pt idx="553">
                  <c:v>43732</c:v>
                </c:pt>
                <c:pt idx="554">
                  <c:v>43731</c:v>
                </c:pt>
                <c:pt idx="555">
                  <c:v>43728</c:v>
                </c:pt>
                <c:pt idx="556">
                  <c:v>43727</c:v>
                </c:pt>
                <c:pt idx="557">
                  <c:v>43726</c:v>
                </c:pt>
                <c:pt idx="558">
                  <c:v>43725</c:v>
                </c:pt>
                <c:pt idx="559">
                  <c:v>43724</c:v>
                </c:pt>
                <c:pt idx="560">
                  <c:v>43721</c:v>
                </c:pt>
                <c:pt idx="561">
                  <c:v>43720</c:v>
                </c:pt>
                <c:pt idx="562">
                  <c:v>43719</c:v>
                </c:pt>
                <c:pt idx="563">
                  <c:v>43718</c:v>
                </c:pt>
                <c:pt idx="564">
                  <c:v>43717</c:v>
                </c:pt>
                <c:pt idx="565">
                  <c:v>43714</c:v>
                </c:pt>
                <c:pt idx="566">
                  <c:v>43713</c:v>
                </c:pt>
                <c:pt idx="567">
                  <c:v>43712</c:v>
                </c:pt>
                <c:pt idx="568">
                  <c:v>43711</c:v>
                </c:pt>
                <c:pt idx="569">
                  <c:v>43707</c:v>
                </c:pt>
                <c:pt idx="570">
                  <c:v>43706</c:v>
                </c:pt>
                <c:pt idx="571">
                  <c:v>43705</c:v>
                </c:pt>
                <c:pt idx="572">
                  <c:v>43704</c:v>
                </c:pt>
                <c:pt idx="573">
                  <c:v>43703</c:v>
                </c:pt>
                <c:pt idx="574">
                  <c:v>43700</c:v>
                </c:pt>
                <c:pt idx="575">
                  <c:v>43699</c:v>
                </c:pt>
                <c:pt idx="576">
                  <c:v>43698</c:v>
                </c:pt>
                <c:pt idx="577">
                  <c:v>43697</c:v>
                </c:pt>
                <c:pt idx="578">
                  <c:v>43696</c:v>
                </c:pt>
                <c:pt idx="579">
                  <c:v>43693</c:v>
                </c:pt>
                <c:pt idx="580">
                  <c:v>43692</c:v>
                </c:pt>
                <c:pt idx="581">
                  <c:v>43691</c:v>
                </c:pt>
                <c:pt idx="582">
                  <c:v>43690</c:v>
                </c:pt>
                <c:pt idx="583">
                  <c:v>43689</c:v>
                </c:pt>
                <c:pt idx="584">
                  <c:v>43686</c:v>
                </c:pt>
                <c:pt idx="585">
                  <c:v>43685</c:v>
                </c:pt>
                <c:pt idx="586">
                  <c:v>43684</c:v>
                </c:pt>
                <c:pt idx="587">
                  <c:v>43683</c:v>
                </c:pt>
                <c:pt idx="588">
                  <c:v>43679</c:v>
                </c:pt>
                <c:pt idx="589">
                  <c:v>43678</c:v>
                </c:pt>
                <c:pt idx="590">
                  <c:v>43677</c:v>
                </c:pt>
                <c:pt idx="591">
                  <c:v>43676</c:v>
                </c:pt>
                <c:pt idx="592">
                  <c:v>43675</c:v>
                </c:pt>
                <c:pt idx="593">
                  <c:v>43672</c:v>
                </c:pt>
                <c:pt idx="594">
                  <c:v>43671</c:v>
                </c:pt>
                <c:pt idx="595">
                  <c:v>43670</c:v>
                </c:pt>
                <c:pt idx="596">
                  <c:v>43669</c:v>
                </c:pt>
                <c:pt idx="597">
                  <c:v>43668</c:v>
                </c:pt>
                <c:pt idx="598">
                  <c:v>43665</c:v>
                </c:pt>
                <c:pt idx="599">
                  <c:v>43664</c:v>
                </c:pt>
                <c:pt idx="600">
                  <c:v>43663</c:v>
                </c:pt>
                <c:pt idx="601">
                  <c:v>43662</c:v>
                </c:pt>
                <c:pt idx="602">
                  <c:v>43661</c:v>
                </c:pt>
                <c:pt idx="603">
                  <c:v>43658</c:v>
                </c:pt>
                <c:pt idx="604">
                  <c:v>43657</c:v>
                </c:pt>
                <c:pt idx="605">
                  <c:v>43656</c:v>
                </c:pt>
                <c:pt idx="606">
                  <c:v>43655</c:v>
                </c:pt>
                <c:pt idx="607">
                  <c:v>43654</c:v>
                </c:pt>
                <c:pt idx="608">
                  <c:v>43651</c:v>
                </c:pt>
                <c:pt idx="609">
                  <c:v>43650</c:v>
                </c:pt>
                <c:pt idx="610">
                  <c:v>43649</c:v>
                </c:pt>
                <c:pt idx="611">
                  <c:v>43648</c:v>
                </c:pt>
                <c:pt idx="612">
                  <c:v>43644</c:v>
                </c:pt>
                <c:pt idx="613">
                  <c:v>43643</c:v>
                </c:pt>
                <c:pt idx="614">
                  <c:v>43642</c:v>
                </c:pt>
                <c:pt idx="615">
                  <c:v>43641</c:v>
                </c:pt>
                <c:pt idx="616">
                  <c:v>43640</c:v>
                </c:pt>
                <c:pt idx="617">
                  <c:v>43637</c:v>
                </c:pt>
                <c:pt idx="618">
                  <c:v>43636</c:v>
                </c:pt>
                <c:pt idx="619">
                  <c:v>43635</c:v>
                </c:pt>
                <c:pt idx="620">
                  <c:v>43634</c:v>
                </c:pt>
                <c:pt idx="621">
                  <c:v>43633</c:v>
                </c:pt>
                <c:pt idx="622">
                  <c:v>43630</c:v>
                </c:pt>
                <c:pt idx="623">
                  <c:v>43629</c:v>
                </c:pt>
                <c:pt idx="624">
                  <c:v>43628</c:v>
                </c:pt>
                <c:pt idx="625">
                  <c:v>43627</c:v>
                </c:pt>
                <c:pt idx="626">
                  <c:v>43626</c:v>
                </c:pt>
                <c:pt idx="627">
                  <c:v>43623</c:v>
                </c:pt>
                <c:pt idx="628">
                  <c:v>43622</c:v>
                </c:pt>
                <c:pt idx="629">
                  <c:v>43621</c:v>
                </c:pt>
                <c:pt idx="630">
                  <c:v>43620</c:v>
                </c:pt>
                <c:pt idx="631">
                  <c:v>43619</c:v>
                </c:pt>
                <c:pt idx="632">
                  <c:v>43616</c:v>
                </c:pt>
                <c:pt idx="633">
                  <c:v>43615</c:v>
                </c:pt>
                <c:pt idx="634">
                  <c:v>43614</c:v>
                </c:pt>
                <c:pt idx="635">
                  <c:v>43613</c:v>
                </c:pt>
                <c:pt idx="636">
                  <c:v>43612</c:v>
                </c:pt>
                <c:pt idx="637">
                  <c:v>43609</c:v>
                </c:pt>
                <c:pt idx="638">
                  <c:v>43608</c:v>
                </c:pt>
                <c:pt idx="639">
                  <c:v>43607</c:v>
                </c:pt>
                <c:pt idx="640">
                  <c:v>43606</c:v>
                </c:pt>
                <c:pt idx="641">
                  <c:v>43602</c:v>
                </c:pt>
                <c:pt idx="642">
                  <c:v>43601</c:v>
                </c:pt>
                <c:pt idx="643">
                  <c:v>43600</c:v>
                </c:pt>
                <c:pt idx="644">
                  <c:v>43599</c:v>
                </c:pt>
                <c:pt idx="645">
                  <c:v>43598</c:v>
                </c:pt>
                <c:pt idx="646">
                  <c:v>43595</c:v>
                </c:pt>
                <c:pt idx="647">
                  <c:v>43594</c:v>
                </c:pt>
                <c:pt idx="648">
                  <c:v>43593</c:v>
                </c:pt>
                <c:pt idx="649">
                  <c:v>43592</c:v>
                </c:pt>
                <c:pt idx="650">
                  <c:v>43591</c:v>
                </c:pt>
                <c:pt idx="651">
                  <c:v>43588</c:v>
                </c:pt>
                <c:pt idx="652">
                  <c:v>43587</c:v>
                </c:pt>
                <c:pt idx="653">
                  <c:v>43586</c:v>
                </c:pt>
                <c:pt idx="654">
                  <c:v>43585</c:v>
                </c:pt>
                <c:pt idx="655">
                  <c:v>43584</c:v>
                </c:pt>
                <c:pt idx="656">
                  <c:v>43581</c:v>
                </c:pt>
                <c:pt idx="657">
                  <c:v>43580</c:v>
                </c:pt>
                <c:pt idx="658">
                  <c:v>43579</c:v>
                </c:pt>
                <c:pt idx="659">
                  <c:v>43578</c:v>
                </c:pt>
                <c:pt idx="660">
                  <c:v>43577</c:v>
                </c:pt>
                <c:pt idx="661">
                  <c:v>43573</c:v>
                </c:pt>
                <c:pt idx="662">
                  <c:v>43572</c:v>
                </c:pt>
                <c:pt idx="663">
                  <c:v>43571</c:v>
                </c:pt>
                <c:pt idx="664">
                  <c:v>43570</c:v>
                </c:pt>
                <c:pt idx="665">
                  <c:v>43567</c:v>
                </c:pt>
                <c:pt idx="666">
                  <c:v>43566</c:v>
                </c:pt>
                <c:pt idx="667">
                  <c:v>43565</c:v>
                </c:pt>
                <c:pt idx="668">
                  <c:v>43564</c:v>
                </c:pt>
                <c:pt idx="669">
                  <c:v>43563</c:v>
                </c:pt>
                <c:pt idx="670">
                  <c:v>43560</c:v>
                </c:pt>
                <c:pt idx="671">
                  <c:v>43559</c:v>
                </c:pt>
                <c:pt idx="672">
                  <c:v>43558</c:v>
                </c:pt>
                <c:pt idx="673">
                  <c:v>43557</c:v>
                </c:pt>
                <c:pt idx="674">
                  <c:v>43556</c:v>
                </c:pt>
                <c:pt idx="675">
                  <c:v>43553</c:v>
                </c:pt>
                <c:pt idx="676">
                  <c:v>43552</c:v>
                </c:pt>
                <c:pt idx="677">
                  <c:v>43551</c:v>
                </c:pt>
                <c:pt idx="678">
                  <c:v>43550</c:v>
                </c:pt>
                <c:pt idx="679">
                  <c:v>43549</c:v>
                </c:pt>
                <c:pt idx="680">
                  <c:v>43546</c:v>
                </c:pt>
                <c:pt idx="681">
                  <c:v>43545</c:v>
                </c:pt>
                <c:pt idx="682">
                  <c:v>43544</c:v>
                </c:pt>
                <c:pt idx="683">
                  <c:v>43543</c:v>
                </c:pt>
                <c:pt idx="684">
                  <c:v>43542</c:v>
                </c:pt>
                <c:pt idx="685">
                  <c:v>43539</c:v>
                </c:pt>
                <c:pt idx="686">
                  <c:v>43538</c:v>
                </c:pt>
                <c:pt idx="687">
                  <c:v>43537</c:v>
                </c:pt>
                <c:pt idx="688">
                  <c:v>43536</c:v>
                </c:pt>
                <c:pt idx="689">
                  <c:v>43535</c:v>
                </c:pt>
                <c:pt idx="690">
                  <c:v>43532</c:v>
                </c:pt>
                <c:pt idx="691">
                  <c:v>43531</c:v>
                </c:pt>
                <c:pt idx="692">
                  <c:v>43530</c:v>
                </c:pt>
                <c:pt idx="693">
                  <c:v>43529</c:v>
                </c:pt>
                <c:pt idx="694">
                  <c:v>43528</c:v>
                </c:pt>
                <c:pt idx="695">
                  <c:v>43525</c:v>
                </c:pt>
                <c:pt idx="696">
                  <c:v>43524</c:v>
                </c:pt>
                <c:pt idx="697">
                  <c:v>43523</c:v>
                </c:pt>
                <c:pt idx="698">
                  <c:v>43522</c:v>
                </c:pt>
                <c:pt idx="699">
                  <c:v>43521</c:v>
                </c:pt>
                <c:pt idx="700">
                  <c:v>43518</c:v>
                </c:pt>
                <c:pt idx="701">
                  <c:v>43517</c:v>
                </c:pt>
                <c:pt idx="702">
                  <c:v>43516</c:v>
                </c:pt>
                <c:pt idx="703">
                  <c:v>43515</c:v>
                </c:pt>
                <c:pt idx="704">
                  <c:v>43511</c:v>
                </c:pt>
                <c:pt idx="705">
                  <c:v>43510</c:v>
                </c:pt>
                <c:pt idx="706">
                  <c:v>43509</c:v>
                </c:pt>
                <c:pt idx="707">
                  <c:v>43508</c:v>
                </c:pt>
                <c:pt idx="708">
                  <c:v>43507</c:v>
                </c:pt>
                <c:pt idx="709">
                  <c:v>43504</c:v>
                </c:pt>
                <c:pt idx="710">
                  <c:v>43503</c:v>
                </c:pt>
                <c:pt idx="711">
                  <c:v>43502</c:v>
                </c:pt>
                <c:pt idx="712">
                  <c:v>43501</c:v>
                </c:pt>
                <c:pt idx="713">
                  <c:v>43500</c:v>
                </c:pt>
                <c:pt idx="714">
                  <c:v>43497</c:v>
                </c:pt>
                <c:pt idx="715">
                  <c:v>43496</c:v>
                </c:pt>
                <c:pt idx="716">
                  <c:v>43495</c:v>
                </c:pt>
                <c:pt idx="717">
                  <c:v>43494</c:v>
                </c:pt>
                <c:pt idx="718">
                  <c:v>43493</c:v>
                </c:pt>
                <c:pt idx="719">
                  <c:v>43490</c:v>
                </c:pt>
                <c:pt idx="720">
                  <c:v>43489</c:v>
                </c:pt>
                <c:pt idx="721">
                  <c:v>43488</c:v>
                </c:pt>
                <c:pt idx="722">
                  <c:v>43487</c:v>
                </c:pt>
                <c:pt idx="723">
                  <c:v>43486</c:v>
                </c:pt>
                <c:pt idx="724">
                  <c:v>43483</c:v>
                </c:pt>
                <c:pt idx="725">
                  <c:v>43482</c:v>
                </c:pt>
                <c:pt idx="726">
                  <c:v>43481</c:v>
                </c:pt>
                <c:pt idx="727">
                  <c:v>43480</c:v>
                </c:pt>
                <c:pt idx="728">
                  <c:v>43479</c:v>
                </c:pt>
                <c:pt idx="729">
                  <c:v>43476</c:v>
                </c:pt>
                <c:pt idx="730">
                  <c:v>43475</c:v>
                </c:pt>
                <c:pt idx="731">
                  <c:v>43474</c:v>
                </c:pt>
                <c:pt idx="732">
                  <c:v>43473</c:v>
                </c:pt>
                <c:pt idx="733">
                  <c:v>43472</c:v>
                </c:pt>
                <c:pt idx="734">
                  <c:v>43469</c:v>
                </c:pt>
                <c:pt idx="735">
                  <c:v>43468</c:v>
                </c:pt>
                <c:pt idx="736">
                  <c:v>43467</c:v>
                </c:pt>
                <c:pt idx="737">
                  <c:v>43465</c:v>
                </c:pt>
                <c:pt idx="738">
                  <c:v>43462</c:v>
                </c:pt>
                <c:pt idx="739">
                  <c:v>43461</c:v>
                </c:pt>
                <c:pt idx="740">
                  <c:v>43458</c:v>
                </c:pt>
                <c:pt idx="741">
                  <c:v>43455</c:v>
                </c:pt>
                <c:pt idx="742">
                  <c:v>43454</c:v>
                </c:pt>
                <c:pt idx="743">
                  <c:v>43453</c:v>
                </c:pt>
                <c:pt idx="744">
                  <c:v>43452</c:v>
                </c:pt>
                <c:pt idx="745">
                  <c:v>43451</c:v>
                </c:pt>
                <c:pt idx="746">
                  <c:v>43448</c:v>
                </c:pt>
                <c:pt idx="747">
                  <c:v>43447</c:v>
                </c:pt>
                <c:pt idx="748">
                  <c:v>43446</c:v>
                </c:pt>
                <c:pt idx="749">
                  <c:v>43445</c:v>
                </c:pt>
                <c:pt idx="750">
                  <c:v>43444</c:v>
                </c:pt>
                <c:pt idx="751">
                  <c:v>43441</c:v>
                </c:pt>
                <c:pt idx="752">
                  <c:v>43440</c:v>
                </c:pt>
                <c:pt idx="753">
                  <c:v>43439</c:v>
                </c:pt>
                <c:pt idx="754">
                  <c:v>43438</c:v>
                </c:pt>
                <c:pt idx="755">
                  <c:v>43437</c:v>
                </c:pt>
                <c:pt idx="756">
                  <c:v>43434</c:v>
                </c:pt>
                <c:pt idx="757">
                  <c:v>43433</c:v>
                </c:pt>
                <c:pt idx="758">
                  <c:v>43432</c:v>
                </c:pt>
                <c:pt idx="759">
                  <c:v>43431</c:v>
                </c:pt>
                <c:pt idx="760">
                  <c:v>43430</c:v>
                </c:pt>
                <c:pt idx="761">
                  <c:v>43427</c:v>
                </c:pt>
                <c:pt idx="762">
                  <c:v>43426</c:v>
                </c:pt>
                <c:pt idx="763">
                  <c:v>43425</c:v>
                </c:pt>
                <c:pt idx="764">
                  <c:v>43424</c:v>
                </c:pt>
                <c:pt idx="765">
                  <c:v>43423</c:v>
                </c:pt>
                <c:pt idx="766">
                  <c:v>43420</c:v>
                </c:pt>
                <c:pt idx="767">
                  <c:v>43419</c:v>
                </c:pt>
                <c:pt idx="768">
                  <c:v>43418</c:v>
                </c:pt>
                <c:pt idx="769">
                  <c:v>43417</c:v>
                </c:pt>
                <c:pt idx="770">
                  <c:v>43416</c:v>
                </c:pt>
                <c:pt idx="771">
                  <c:v>43413</c:v>
                </c:pt>
                <c:pt idx="772">
                  <c:v>43412</c:v>
                </c:pt>
                <c:pt idx="773">
                  <c:v>43411</c:v>
                </c:pt>
                <c:pt idx="774">
                  <c:v>43410</c:v>
                </c:pt>
                <c:pt idx="775">
                  <c:v>43409</c:v>
                </c:pt>
                <c:pt idx="776">
                  <c:v>43406</c:v>
                </c:pt>
                <c:pt idx="777">
                  <c:v>43405</c:v>
                </c:pt>
                <c:pt idx="778">
                  <c:v>43404</c:v>
                </c:pt>
                <c:pt idx="779">
                  <c:v>43403</c:v>
                </c:pt>
                <c:pt idx="780">
                  <c:v>43402</c:v>
                </c:pt>
                <c:pt idx="781">
                  <c:v>43399</c:v>
                </c:pt>
                <c:pt idx="782">
                  <c:v>43398</c:v>
                </c:pt>
                <c:pt idx="783">
                  <c:v>43397</c:v>
                </c:pt>
                <c:pt idx="784">
                  <c:v>43396</c:v>
                </c:pt>
                <c:pt idx="785">
                  <c:v>43395</c:v>
                </c:pt>
                <c:pt idx="786">
                  <c:v>43392</c:v>
                </c:pt>
                <c:pt idx="787">
                  <c:v>43391</c:v>
                </c:pt>
                <c:pt idx="788">
                  <c:v>43390</c:v>
                </c:pt>
                <c:pt idx="789">
                  <c:v>43389</c:v>
                </c:pt>
                <c:pt idx="790">
                  <c:v>43388</c:v>
                </c:pt>
                <c:pt idx="791">
                  <c:v>43385</c:v>
                </c:pt>
                <c:pt idx="792">
                  <c:v>43384</c:v>
                </c:pt>
                <c:pt idx="793">
                  <c:v>43383</c:v>
                </c:pt>
                <c:pt idx="794">
                  <c:v>43382</c:v>
                </c:pt>
                <c:pt idx="795">
                  <c:v>43378</c:v>
                </c:pt>
                <c:pt idx="796">
                  <c:v>43377</c:v>
                </c:pt>
                <c:pt idx="797">
                  <c:v>43376</c:v>
                </c:pt>
                <c:pt idx="798">
                  <c:v>43375</c:v>
                </c:pt>
                <c:pt idx="799">
                  <c:v>43374</c:v>
                </c:pt>
                <c:pt idx="800">
                  <c:v>43371</c:v>
                </c:pt>
                <c:pt idx="801">
                  <c:v>43370</c:v>
                </c:pt>
                <c:pt idx="802">
                  <c:v>43369</c:v>
                </c:pt>
                <c:pt idx="803">
                  <c:v>43368</c:v>
                </c:pt>
                <c:pt idx="804">
                  <c:v>43367</c:v>
                </c:pt>
                <c:pt idx="805">
                  <c:v>43364</c:v>
                </c:pt>
                <c:pt idx="806">
                  <c:v>43363</c:v>
                </c:pt>
                <c:pt idx="807">
                  <c:v>43362</c:v>
                </c:pt>
                <c:pt idx="808">
                  <c:v>43361</c:v>
                </c:pt>
                <c:pt idx="809">
                  <c:v>43360</c:v>
                </c:pt>
                <c:pt idx="810">
                  <c:v>43357</c:v>
                </c:pt>
                <c:pt idx="811">
                  <c:v>43356</c:v>
                </c:pt>
                <c:pt idx="812">
                  <c:v>43355</c:v>
                </c:pt>
                <c:pt idx="813">
                  <c:v>43354</c:v>
                </c:pt>
                <c:pt idx="814">
                  <c:v>43353</c:v>
                </c:pt>
                <c:pt idx="815">
                  <c:v>43350</c:v>
                </c:pt>
                <c:pt idx="816">
                  <c:v>43349</c:v>
                </c:pt>
                <c:pt idx="817">
                  <c:v>43348</c:v>
                </c:pt>
                <c:pt idx="818">
                  <c:v>43347</c:v>
                </c:pt>
                <c:pt idx="819">
                  <c:v>43343</c:v>
                </c:pt>
                <c:pt idx="820">
                  <c:v>43342</c:v>
                </c:pt>
                <c:pt idx="821">
                  <c:v>43341</c:v>
                </c:pt>
                <c:pt idx="822">
                  <c:v>43340</c:v>
                </c:pt>
                <c:pt idx="823">
                  <c:v>43339</c:v>
                </c:pt>
                <c:pt idx="824">
                  <c:v>43336</c:v>
                </c:pt>
                <c:pt idx="825">
                  <c:v>43335</c:v>
                </c:pt>
                <c:pt idx="826">
                  <c:v>43334</c:v>
                </c:pt>
                <c:pt idx="827">
                  <c:v>43333</c:v>
                </c:pt>
                <c:pt idx="828">
                  <c:v>43332</c:v>
                </c:pt>
                <c:pt idx="829">
                  <c:v>43329</c:v>
                </c:pt>
                <c:pt idx="830">
                  <c:v>43328</c:v>
                </c:pt>
                <c:pt idx="831">
                  <c:v>43327</c:v>
                </c:pt>
                <c:pt idx="832">
                  <c:v>43326</c:v>
                </c:pt>
                <c:pt idx="833">
                  <c:v>43325</c:v>
                </c:pt>
                <c:pt idx="834">
                  <c:v>43322</c:v>
                </c:pt>
                <c:pt idx="835">
                  <c:v>43321</c:v>
                </c:pt>
                <c:pt idx="836">
                  <c:v>43320</c:v>
                </c:pt>
                <c:pt idx="837">
                  <c:v>43319</c:v>
                </c:pt>
                <c:pt idx="838">
                  <c:v>43315</c:v>
                </c:pt>
                <c:pt idx="839">
                  <c:v>43314</c:v>
                </c:pt>
                <c:pt idx="840">
                  <c:v>43313</c:v>
                </c:pt>
                <c:pt idx="841">
                  <c:v>43312</c:v>
                </c:pt>
                <c:pt idx="842">
                  <c:v>43311</c:v>
                </c:pt>
                <c:pt idx="843">
                  <c:v>43308</c:v>
                </c:pt>
                <c:pt idx="844">
                  <c:v>43307</c:v>
                </c:pt>
                <c:pt idx="845">
                  <c:v>43306</c:v>
                </c:pt>
                <c:pt idx="846">
                  <c:v>43305</c:v>
                </c:pt>
                <c:pt idx="847">
                  <c:v>43304</c:v>
                </c:pt>
                <c:pt idx="848">
                  <c:v>43301</c:v>
                </c:pt>
                <c:pt idx="849">
                  <c:v>43300</c:v>
                </c:pt>
                <c:pt idx="850">
                  <c:v>43299</c:v>
                </c:pt>
                <c:pt idx="851">
                  <c:v>43298</c:v>
                </c:pt>
                <c:pt idx="852">
                  <c:v>43297</c:v>
                </c:pt>
                <c:pt idx="853">
                  <c:v>43294</c:v>
                </c:pt>
                <c:pt idx="854">
                  <c:v>43293</c:v>
                </c:pt>
                <c:pt idx="855">
                  <c:v>43292</c:v>
                </c:pt>
                <c:pt idx="856">
                  <c:v>43291</c:v>
                </c:pt>
                <c:pt idx="857">
                  <c:v>43290</c:v>
                </c:pt>
                <c:pt idx="858">
                  <c:v>43287</c:v>
                </c:pt>
                <c:pt idx="859">
                  <c:v>43286</c:v>
                </c:pt>
                <c:pt idx="860">
                  <c:v>43285</c:v>
                </c:pt>
                <c:pt idx="861">
                  <c:v>43284</c:v>
                </c:pt>
                <c:pt idx="862">
                  <c:v>43280</c:v>
                </c:pt>
                <c:pt idx="863">
                  <c:v>43279</c:v>
                </c:pt>
                <c:pt idx="864">
                  <c:v>43278</c:v>
                </c:pt>
                <c:pt idx="865">
                  <c:v>43277</c:v>
                </c:pt>
                <c:pt idx="866">
                  <c:v>43276</c:v>
                </c:pt>
                <c:pt idx="867">
                  <c:v>43273</c:v>
                </c:pt>
                <c:pt idx="868">
                  <c:v>43272</c:v>
                </c:pt>
                <c:pt idx="869">
                  <c:v>43271</c:v>
                </c:pt>
                <c:pt idx="870">
                  <c:v>43270</c:v>
                </c:pt>
                <c:pt idx="871">
                  <c:v>43269</c:v>
                </c:pt>
                <c:pt idx="872">
                  <c:v>43266</c:v>
                </c:pt>
                <c:pt idx="873">
                  <c:v>43265</c:v>
                </c:pt>
                <c:pt idx="874">
                  <c:v>43264</c:v>
                </c:pt>
                <c:pt idx="875">
                  <c:v>43263</c:v>
                </c:pt>
                <c:pt idx="876">
                  <c:v>43262</c:v>
                </c:pt>
                <c:pt idx="877">
                  <c:v>43259</c:v>
                </c:pt>
                <c:pt idx="878">
                  <c:v>43258</c:v>
                </c:pt>
                <c:pt idx="879">
                  <c:v>43257</c:v>
                </c:pt>
                <c:pt idx="880">
                  <c:v>43256</c:v>
                </c:pt>
                <c:pt idx="881">
                  <c:v>43255</c:v>
                </c:pt>
                <c:pt idx="882">
                  <c:v>43252</c:v>
                </c:pt>
                <c:pt idx="883">
                  <c:v>43251</c:v>
                </c:pt>
                <c:pt idx="884">
                  <c:v>43250</c:v>
                </c:pt>
                <c:pt idx="885">
                  <c:v>43249</c:v>
                </c:pt>
                <c:pt idx="886">
                  <c:v>43248</c:v>
                </c:pt>
                <c:pt idx="887">
                  <c:v>43245</c:v>
                </c:pt>
                <c:pt idx="888">
                  <c:v>43244</c:v>
                </c:pt>
                <c:pt idx="889">
                  <c:v>43243</c:v>
                </c:pt>
                <c:pt idx="890">
                  <c:v>43242</c:v>
                </c:pt>
                <c:pt idx="891">
                  <c:v>43238</c:v>
                </c:pt>
                <c:pt idx="892">
                  <c:v>43237</c:v>
                </c:pt>
                <c:pt idx="893">
                  <c:v>43236</c:v>
                </c:pt>
                <c:pt idx="894">
                  <c:v>43235</c:v>
                </c:pt>
                <c:pt idx="895">
                  <c:v>43234</c:v>
                </c:pt>
                <c:pt idx="896">
                  <c:v>43231</c:v>
                </c:pt>
                <c:pt idx="897">
                  <c:v>43230</c:v>
                </c:pt>
                <c:pt idx="898">
                  <c:v>43229</c:v>
                </c:pt>
                <c:pt idx="899">
                  <c:v>43228</c:v>
                </c:pt>
                <c:pt idx="900">
                  <c:v>43227</c:v>
                </c:pt>
                <c:pt idx="901">
                  <c:v>43224</c:v>
                </c:pt>
                <c:pt idx="902">
                  <c:v>43223</c:v>
                </c:pt>
                <c:pt idx="903">
                  <c:v>43222</c:v>
                </c:pt>
                <c:pt idx="904">
                  <c:v>43221</c:v>
                </c:pt>
                <c:pt idx="905">
                  <c:v>43220</c:v>
                </c:pt>
                <c:pt idx="906">
                  <c:v>43217</c:v>
                </c:pt>
                <c:pt idx="907">
                  <c:v>43216</c:v>
                </c:pt>
                <c:pt idx="908">
                  <c:v>43215</c:v>
                </c:pt>
                <c:pt idx="909">
                  <c:v>43214</c:v>
                </c:pt>
                <c:pt idx="910">
                  <c:v>43213</c:v>
                </c:pt>
                <c:pt idx="911">
                  <c:v>43210</c:v>
                </c:pt>
                <c:pt idx="912">
                  <c:v>43209</c:v>
                </c:pt>
                <c:pt idx="913">
                  <c:v>43208</c:v>
                </c:pt>
                <c:pt idx="914">
                  <c:v>43207</c:v>
                </c:pt>
                <c:pt idx="915">
                  <c:v>43206</c:v>
                </c:pt>
                <c:pt idx="916">
                  <c:v>43203</c:v>
                </c:pt>
                <c:pt idx="917">
                  <c:v>43202</c:v>
                </c:pt>
                <c:pt idx="918">
                  <c:v>43201</c:v>
                </c:pt>
                <c:pt idx="919">
                  <c:v>43200</c:v>
                </c:pt>
                <c:pt idx="920">
                  <c:v>43199</c:v>
                </c:pt>
                <c:pt idx="921">
                  <c:v>43196</c:v>
                </c:pt>
                <c:pt idx="922">
                  <c:v>43195</c:v>
                </c:pt>
                <c:pt idx="923">
                  <c:v>43194</c:v>
                </c:pt>
                <c:pt idx="924">
                  <c:v>43193</c:v>
                </c:pt>
                <c:pt idx="925">
                  <c:v>43192</c:v>
                </c:pt>
                <c:pt idx="926">
                  <c:v>43188</c:v>
                </c:pt>
                <c:pt idx="927">
                  <c:v>43187</c:v>
                </c:pt>
                <c:pt idx="928">
                  <c:v>43186</c:v>
                </c:pt>
                <c:pt idx="929">
                  <c:v>43185</c:v>
                </c:pt>
                <c:pt idx="930">
                  <c:v>43182</c:v>
                </c:pt>
                <c:pt idx="931">
                  <c:v>43181</c:v>
                </c:pt>
                <c:pt idx="932">
                  <c:v>43180</c:v>
                </c:pt>
                <c:pt idx="933">
                  <c:v>43179</c:v>
                </c:pt>
                <c:pt idx="934">
                  <c:v>43178</c:v>
                </c:pt>
                <c:pt idx="935">
                  <c:v>43175</c:v>
                </c:pt>
                <c:pt idx="936">
                  <c:v>43174</c:v>
                </c:pt>
                <c:pt idx="937">
                  <c:v>43173</c:v>
                </c:pt>
                <c:pt idx="938">
                  <c:v>43172</c:v>
                </c:pt>
                <c:pt idx="939">
                  <c:v>43171</c:v>
                </c:pt>
                <c:pt idx="940">
                  <c:v>43168</c:v>
                </c:pt>
                <c:pt idx="941">
                  <c:v>43167</c:v>
                </c:pt>
                <c:pt idx="942">
                  <c:v>43166</c:v>
                </c:pt>
                <c:pt idx="943">
                  <c:v>43165</c:v>
                </c:pt>
              </c:numCache>
            </c:numRef>
          </c:cat>
          <c:val>
            <c:numRef>
              <c:f>Eikon!$B$3:$B$946</c:f>
              <c:numCache>
                <c:formatCode>0.00</c:formatCode>
                <c:ptCount val="944"/>
                <c:pt idx="0">
                  <c:v>28.08</c:v>
                </c:pt>
                <c:pt idx="1">
                  <c:v>28.08</c:v>
                </c:pt>
                <c:pt idx="2">
                  <c:v>28.02</c:v>
                </c:pt>
                <c:pt idx="3">
                  <c:v>27.69</c:v>
                </c:pt>
                <c:pt idx="4">
                  <c:v>28.28</c:v>
                </c:pt>
                <c:pt idx="5">
                  <c:v>28.98</c:v>
                </c:pt>
                <c:pt idx="6">
                  <c:v>29.22</c:v>
                </c:pt>
                <c:pt idx="7">
                  <c:v>29.98</c:v>
                </c:pt>
                <c:pt idx="8">
                  <c:v>30.02</c:v>
                </c:pt>
                <c:pt idx="9">
                  <c:v>30.26</c:v>
                </c:pt>
                <c:pt idx="10">
                  <c:v>30.4</c:v>
                </c:pt>
                <c:pt idx="11">
                  <c:v>30.18</c:v>
                </c:pt>
                <c:pt idx="12">
                  <c:v>30.04</c:v>
                </c:pt>
                <c:pt idx="13">
                  <c:v>30.24</c:v>
                </c:pt>
                <c:pt idx="14">
                  <c:v>30.65</c:v>
                </c:pt>
                <c:pt idx="15">
                  <c:v>30.4</c:v>
                </c:pt>
                <c:pt idx="16">
                  <c:v>30.73</c:v>
                </c:pt>
                <c:pt idx="17">
                  <c:v>31.04</c:v>
                </c:pt>
                <c:pt idx="18">
                  <c:v>31.03</c:v>
                </c:pt>
                <c:pt idx="19">
                  <c:v>31.57</c:v>
                </c:pt>
                <c:pt idx="20">
                  <c:v>30.82</c:v>
                </c:pt>
                <c:pt idx="21">
                  <c:v>31.6</c:v>
                </c:pt>
                <c:pt idx="22">
                  <c:v>29.72</c:v>
                </c:pt>
                <c:pt idx="23">
                  <c:v>30.09</c:v>
                </c:pt>
                <c:pt idx="24">
                  <c:v>29.98</c:v>
                </c:pt>
                <c:pt idx="25">
                  <c:v>29.93</c:v>
                </c:pt>
                <c:pt idx="26">
                  <c:v>29.56</c:v>
                </c:pt>
                <c:pt idx="27">
                  <c:v>30.34</c:v>
                </c:pt>
                <c:pt idx="28">
                  <c:v>30.22</c:v>
                </c:pt>
                <c:pt idx="29">
                  <c:v>30.77</c:v>
                </c:pt>
                <c:pt idx="30">
                  <c:v>30.86</c:v>
                </c:pt>
                <c:pt idx="31">
                  <c:v>31.04</c:v>
                </c:pt>
                <c:pt idx="32">
                  <c:v>31.32</c:v>
                </c:pt>
                <c:pt idx="33">
                  <c:v>31.4</c:v>
                </c:pt>
                <c:pt idx="34">
                  <c:v>31.25</c:v>
                </c:pt>
                <c:pt idx="35">
                  <c:v>30.9</c:v>
                </c:pt>
                <c:pt idx="36">
                  <c:v>30.99</c:v>
                </c:pt>
                <c:pt idx="37">
                  <c:v>31.18</c:v>
                </c:pt>
                <c:pt idx="38">
                  <c:v>31.25</c:v>
                </c:pt>
                <c:pt idx="39">
                  <c:v>31.2</c:v>
                </c:pt>
                <c:pt idx="40">
                  <c:v>31.28</c:v>
                </c:pt>
                <c:pt idx="41">
                  <c:v>31.81</c:v>
                </c:pt>
                <c:pt idx="42">
                  <c:v>32.020000000000003</c:v>
                </c:pt>
                <c:pt idx="43">
                  <c:v>32.07</c:v>
                </c:pt>
                <c:pt idx="44">
                  <c:v>32.11</c:v>
                </c:pt>
                <c:pt idx="45">
                  <c:v>32.06</c:v>
                </c:pt>
                <c:pt idx="46">
                  <c:v>32.21</c:v>
                </c:pt>
                <c:pt idx="47">
                  <c:v>32.159999999999997</c:v>
                </c:pt>
                <c:pt idx="48">
                  <c:v>31.67</c:v>
                </c:pt>
                <c:pt idx="49">
                  <c:v>32.25</c:v>
                </c:pt>
                <c:pt idx="50">
                  <c:v>32.18</c:v>
                </c:pt>
                <c:pt idx="51">
                  <c:v>32.369999999999997</c:v>
                </c:pt>
                <c:pt idx="52">
                  <c:v>33.11</c:v>
                </c:pt>
                <c:pt idx="53">
                  <c:v>32.31</c:v>
                </c:pt>
                <c:pt idx="54">
                  <c:v>33.15</c:v>
                </c:pt>
                <c:pt idx="55">
                  <c:v>34.090000000000003</c:v>
                </c:pt>
                <c:pt idx="56">
                  <c:v>33.950000000000003</c:v>
                </c:pt>
                <c:pt idx="57">
                  <c:v>33.75</c:v>
                </c:pt>
                <c:pt idx="58">
                  <c:v>34.46</c:v>
                </c:pt>
                <c:pt idx="59">
                  <c:v>34.68</c:v>
                </c:pt>
                <c:pt idx="60">
                  <c:v>34.35</c:v>
                </c:pt>
                <c:pt idx="61">
                  <c:v>34.200000000000003</c:v>
                </c:pt>
                <c:pt idx="62">
                  <c:v>34.75</c:v>
                </c:pt>
                <c:pt idx="63">
                  <c:v>35.020000000000003</c:v>
                </c:pt>
                <c:pt idx="64">
                  <c:v>35.21</c:v>
                </c:pt>
                <c:pt idx="65">
                  <c:v>35.6</c:v>
                </c:pt>
                <c:pt idx="66">
                  <c:v>35.68</c:v>
                </c:pt>
                <c:pt idx="67">
                  <c:v>35.49</c:v>
                </c:pt>
                <c:pt idx="68">
                  <c:v>35.46</c:v>
                </c:pt>
                <c:pt idx="69">
                  <c:v>35.42</c:v>
                </c:pt>
                <c:pt idx="70">
                  <c:v>35.53</c:v>
                </c:pt>
                <c:pt idx="71">
                  <c:v>35.479999999999997</c:v>
                </c:pt>
                <c:pt idx="72">
                  <c:v>35.51</c:v>
                </c:pt>
                <c:pt idx="73">
                  <c:v>35.56</c:v>
                </c:pt>
                <c:pt idx="74">
                  <c:v>35.700000000000003</c:v>
                </c:pt>
                <c:pt idx="75">
                  <c:v>35.270000000000003</c:v>
                </c:pt>
                <c:pt idx="76">
                  <c:v>35.270000000000003</c:v>
                </c:pt>
                <c:pt idx="77">
                  <c:v>35.4</c:v>
                </c:pt>
                <c:pt idx="78">
                  <c:v>35.549999999999997</c:v>
                </c:pt>
                <c:pt idx="79">
                  <c:v>36.15</c:v>
                </c:pt>
                <c:pt idx="80">
                  <c:v>36.43</c:v>
                </c:pt>
                <c:pt idx="81">
                  <c:v>36.68</c:v>
                </c:pt>
                <c:pt idx="82">
                  <c:v>36.4</c:v>
                </c:pt>
                <c:pt idx="83">
                  <c:v>36.409999999999997</c:v>
                </c:pt>
                <c:pt idx="84">
                  <c:v>36.56</c:v>
                </c:pt>
                <c:pt idx="85">
                  <c:v>36.14</c:v>
                </c:pt>
                <c:pt idx="86">
                  <c:v>35.950000000000003</c:v>
                </c:pt>
                <c:pt idx="87">
                  <c:v>36.020000000000003</c:v>
                </c:pt>
                <c:pt idx="88">
                  <c:v>36</c:v>
                </c:pt>
                <c:pt idx="89">
                  <c:v>36.08</c:v>
                </c:pt>
                <c:pt idx="90">
                  <c:v>35.85</c:v>
                </c:pt>
                <c:pt idx="91">
                  <c:v>35.630000000000003</c:v>
                </c:pt>
                <c:pt idx="92">
                  <c:v>35.869999999999997</c:v>
                </c:pt>
                <c:pt idx="93">
                  <c:v>36.090000000000003</c:v>
                </c:pt>
                <c:pt idx="94">
                  <c:v>35.869999999999997</c:v>
                </c:pt>
                <c:pt idx="95">
                  <c:v>36.25</c:v>
                </c:pt>
                <c:pt idx="96">
                  <c:v>36.4</c:v>
                </c:pt>
                <c:pt idx="97">
                  <c:v>36.04</c:v>
                </c:pt>
                <c:pt idx="98">
                  <c:v>36.340000000000003</c:v>
                </c:pt>
                <c:pt idx="99">
                  <c:v>36.56</c:v>
                </c:pt>
                <c:pt idx="100">
                  <c:v>36.42</c:v>
                </c:pt>
                <c:pt idx="101">
                  <c:v>36.590000000000003</c:v>
                </c:pt>
                <c:pt idx="102">
                  <c:v>36.68</c:v>
                </c:pt>
                <c:pt idx="103">
                  <c:v>37</c:v>
                </c:pt>
                <c:pt idx="104">
                  <c:v>37.409999999999997</c:v>
                </c:pt>
                <c:pt idx="105">
                  <c:v>37.46</c:v>
                </c:pt>
                <c:pt idx="106">
                  <c:v>37.450000000000003</c:v>
                </c:pt>
                <c:pt idx="107">
                  <c:v>37.31</c:v>
                </c:pt>
                <c:pt idx="108">
                  <c:v>37.24</c:v>
                </c:pt>
                <c:pt idx="109">
                  <c:v>36.97</c:v>
                </c:pt>
                <c:pt idx="110">
                  <c:v>37.08</c:v>
                </c:pt>
                <c:pt idx="111">
                  <c:v>37.03</c:v>
                </c:pt>
                <c:pt idx="112">
                  <c:v>36.85</c:v>
                </c:pt>
                <c:pt idx="113">
                  <c:v>36.67</c:v>
                </c:pt>
                <c:pt idx="114">
                  <c:v>36.6</c:v>
                </c:pt>
                <c:pt idx="115">
                  <c:v>36.69</c:v>
                </c:pt>
                <c:pt idx="116">
                  <c:v>36.549999999999997</c:v>
                </c:pt>
                <c:pt idx="117">
                  <c:v>36.590000000000003</c:v>
                </c:pt>
                <c:pt idx="118">
                  <c:v>36.5</c:v>
                </c:pt>
                <c:pt idx="119">
                  <c:v>36.67</c:v>
                </c:pt>
                <c:pt idx="120">
                  <c:v>36.72</c:v>
                </c:pt>
                <c:pt idx="121">
                  <c:v>36.700000000000003</c:v>
                </c:pt>
                <c:pt idx="122">
                  <c:v>36.51</c:v>
                </c:pt>
                <c:pt idx="123">
                  <c:v>36.479999999999997</c:v>
                </c:pt>
                <c:pt idx="124">
                  <c:v>36.49</c:v>
                </c:pt>
                <c:pt idx="125">
                  <c:v>36.6</c:v>
                </c:pt>
                <c:pt idx="126">
                  <c:v>36.81</c:v>
                </c:pt>
                <c:pt idx="127">
                  <c:v>37.58</c:v>
                </c:pt>
                <c:pt idx="128">
                  <c:v>39.31</c:v>
                </c:pt>
                <c:pt idx="129">
                  <c:v>42.05</c:v>
                </c:pt>
                <c:pt idx="130">
                  <c:v>41.86</c:v>
                </c:pt>
                <c:pt idx="131">
                  <c:v>41.25</c:v>
                </c:pt>
                <c:pt idx="132">
                  <c:v>41.92</c:v>
                </c:pt>
                <c:pt idx="133">
                  <c:v>41.32</c:v>
                </c:pt>
                <c:pt idx="134">
                  <c:v>41.03</c:v>
                </c:pt>
                <c:pt idx="135">
                  <c:v>40.26</c:v>
                </c:pt>
                <c:pt idx="136">
                  <c:v>39.61</c:v>
                </c:pt>
                <c:pt idx="137">
                  <c:v>39.619999999999997</c:v>
                </c:pt>
                <c:pt idx="138">
                  <c:v>39.479999999999997</c:v>
                </c:pt>
                <c:pt idx="139">
                  <c:v>39.61</c:v>
                </c:pt>
                <c:pt idx="140">
                  <c:v>39.270000000000003</c:v>
                </c:pt>
                <c:pt idx="141">
                  <c:v>39.54</c:v>
                </c:pt>
                <c:pt idx="142">
                  <c:v>38.89</c:v>
                </c:pt>
                <c:pt idx="143">
                  <c:v>39.15</c:v>
                </c:pt>
                <c:pt idx="144">
                  <c:v>39.409999999999997</c:v>
                </c:pt>
                <c:pt idx="145">
                  <c:v>39.67</c:v>
                </c:pt>
                <c:pt idx="146">
                  <c:v>39.700000000000003</c:v>
                </c:pt>
                <c:pt idx="147">
                  <c:v>39.36</c:v>
                </c:pt>
                <c:pt idx="148">
                  <c:v>39.380000000000003</c:v>
                </c:pt>
                <c:pt idx="149">
                  <c:v>39.159999999999997</c:v>
                </c:pt>
                <c:pt idx="150">
                  <c:v>39.26</c:v>
                </c:pt>
                <c:pt idx="151">
                  <c:v>39.06</c:v>
                </c:pt>
                <c:pt idx="152">
                  <c:v>39.46</c:v>
                </c:pt>
                <c:pt idx="153">
                  <c:v>39.49</c:v>
                </c:pt>
                <c:pt idx="154">
                  <c:v>39.06</c:v>
                </c:pt>
                <c:pt idx="155">
                  <c:v>39.409999999999997</c:v>
                </c:pt>
                <c:pt idx="156">
                  <c:v>39.85</c:v>
                </c:pt>
                <c:pt idx="157">
                  <c:v>40.090000000000003</c:v>
                </c:pt>
                <c:pt idx="158">
                  <c:v>40.520000000000003</c:v>
                </c:pt>
                <c:pt idx="159">
                  <c:v>40.380000000000003</c:v>
                </c:pt>
                <c:pt idx="160">
                  <c:v>39.57</c:v>
                </c:pt>
                <c:pt idx="161">
                  <c:v>39.630000000000003</c:v>
                </c:pt>
                <c:pt idx="162">
                  <c:v>39.299999999999997</c:v>
                </c:pt>
                <c:pt idx="163">
                  <c:v>38.85</c:v>
                </c:pt>
                <c:pt idx="164">
                  <c:v>38.78</c:v>
                </c:pt>
                <c:pt idx="165">
                  <c:v>38.840000000000003</c:v>
                </c:pt>
                <c:pt idx="166">
                  <c:v>38.92</c:v>
                </c:pt>
                <c:pt idx="167">
                  <c:v>39.479999999999997</c:v>
                </c:pt>
                <c:pt idx="168">
                  <c:v>39.26</c:v>
                </c:pt>
                <c:pt idx="169">
                  <c:v>38.71</c:v>
                </c:pt>
                <c:pt idx="170">
                  <c:v>38.520000000000003</c:v>
                </c:pt>
                <c:pt idx="171">
                  <c:v>38.24</c:v>
                </c:pt>
                <c:pt idx="172">
                  <c:v>37.79</c:v>
                </c:pt>
                <c:pt idx="173">
                  <c:v>37.700000000000003</c:v>
                </c:pt>
                <c:pt idx="174">
                  <c:v>37.5</c:v>
                </c:pt>
                <c:pt idx="175">
                  <c:v>37.340000000000003</c:v>
                </c:pt>
                <c:pt idx="176">
                  <c:v>37.340000000000003</c:v>
                </c:pt>
                <c:pt idx="177">
                  <c:v>37.39</c:v>
                </c:pt>
                <c:pt idx="178">
                  <c:v>38.11</c:v>
                </c:pt>
                <c:pt idx="179">
                  <c:v>38.159999999999997</c:v>
                </c:pt>
                <c:pt idx="180">
                  <c:v>37.78</c:v>
                </c:pt>
                <c:pt idx="181">
                  <c:v>38.11</c:v>
                </c:pt>
                <c:pt idx="182">
                  <c:v>38.450000000000003</c:v>
                </c:pt>
                <c:pt idx="183">
                  <c:v>38.4</c:v>
                </c:pt>
                <c:pt idx="184">
                  <c:v>38.369999999999997</c:v>
                </c:pt>
                <c:pt idx="185">
                  <c:v>38.39</c:v>
                </c:pt>
                <c:pt idx="186">
                  <c:v>38.35</c:v>
                </c:pt>
                <c:pt idx="187">
                  <c:v>37.880000000000003</c:v>
                </c:pt>
                <c:pt idx="188">
                  <c:v>37.26</c:v>
                </c:pt>
                <c:pt idx="189">
                  <c:v>37.06</c:v>
                </c:pt>
                <c:pt idx="190">
                  <c:v>36.81</c:v>
                </c:pt>
                <c:pt idx="191">
                  <c:v>36.1</c:v>
                </c:pt>
                <c:pt idx="192">
                  <c:v>36.18</c:v>
                </c:pt>
                <c:pt idx="193">
                  <c:v>35.880000000000003</c:v>
                </c:pt>
                <c:pt idx="194">
                  <c:v>36.380000000000003</c:v>
                </c:pt>
                <c:pt idx="195">
                  <c:v>35.840000000000003</c:v>
                </c:pt>
                <c:pt idx="196">
                  <c:v>36.49</c:v>
                </c:pt>
                <c:pt idx="197">
                  <c:v>36.229999999999997</c:v>
                </c:pt>
                <c:pt idx="198">
                  <c:v>36.18</c:v>
                </c:pt>
                <c:pt idx="199">
                  <c:v>36.71</c:v>
                </c:pt>
                <c:pt idx="200">
                  <c:v>36.96</c:v>
                </c:pt>
                <c:pt idx="201">
                  <c:v>37.4</c:v>
                </c:pt>
                <c:pt idx="202">
                  <c:v>37.86</c:v>
                </c:pt>
                <c:pt idx="203">
                  <c:v>37.229999999999997</c:v>
                </c:pt>
                <c:pt idx="204">
                  <c:v>37.75</c:v>
                </c:pt>
                <c:pt idx="205">
                  <c:v>37.44</c:v>
                </c:pt>
                <c:pt idx="206">
                  <c:v>37.4</c:v>
                </c:pt>
                <c:pt idx="207">
                  <c:v>37.450000000000003</c:v>
                </c:pt>
                <c:pt idx="208">
                  <c:v>37.64</c:v>
                </c:pt>
                <c:pt idx="209">
                  <c:v>36.9</c:v>
                </c:pt>
                <c:pt idx="210">
                  <c:v>35.26</c:v>
                </c:pt>
                <c:pt idx="211">
                  <c:v>33.840000000000003</c:v>
                </c:pt>
                <c:pt idx="212">
                  <c:v>34</c:v>
                </c:pt>
                <c:pt idx="213">
                  <c:v>34.06</c:v>
                </c:pt>
                <c:pt idx="214">
                  <c:v>33.53</c:v>
                </c:pt>
                <c:pt idx="215">
                  <c:v>34.76</c:v>
                </c:pt>
                <c:pt idx="216">
                  <c:v>34.64</c:v>
                </c:pt>
                <c:pt idx="217">
                  <c:v>35.840000000000003</c:v>
                </c:pt>
                <c:pt idx="218">
                  <c:v>36.21</c:v>
                </c:pt>
                <c:pt idx="219">
                  <c:v>35.86</c:v>
                </c:pt>
                <c:pt idx="220">
                  <c:v>35.83</c:v>
                </c:pt>
                <c:pt idx="221">
                  <c:v>35.72</c:v>
                </c:pt>
                <c:pt idx="222">
                  <c:v>35.81</c:v>
                </c:pt>
                <c:pt idx="223">
                  <c:v>35.93</c:v>
                </c:pt>
                <c:pt idx="224">
                  <c:v>36.200000000000003</c:v>
                </c:pt>
                <c:pt idx="225">
                  <c:v>35.53</c:v>
                </c:pt>
                <c:pt idx="226">
                  <c:v>36.090000000000003</c:v>
                </c:pt>
                <c:pt idx="227">
                  <c:v>36.340000000000003</c:v>
                </c:pt>
                <c:pt idx="228">
                  <c:v>37.15</c:v>
                </c:pt>
                <c:pt idx="229">
                  <c:v>37.020000000000003</c:v>
                </c:pt>
                <c:pt idx="230">
                  <c:v>36.33</c:v>
                </c:pt>
                <c:pt idx="231">
                  <c:v>36.39</c:v>
                </c:pt>
                <c:pt idx="232">
                  <c:v>36.11</c:v>
                </c:pt>
                <c:pt idx="233">
                  <c:v>35.75</c:v>
                </c:pt>
                <c:pt idx="234">
                  <c:v>35.630000000000003</c:v>
                </c:pt>
                <c:pt idx="235">
                  <c:v>35.75</c:v>
                </c:pt>
                <c:pt idx="236">
                  <c:v>35.799999999999997</c:v>
                </c:pt>
                <c:pt idx="237">
                  <c:v>35.53</c:v>
                </c:pt>
                <c:pt idx="238">
                  <c:v>35.57</c:v>
                </c:pt>
                <c:pt idx="239">
                  <c:v>35.26</c:v>
                </c:pt>
                <c:pt idx="240">
                  <c:v>35.22</c:v>
                </c:pt>
                <c:pt idx="241">
                  <c:v>35.56</c:v>
                </c:pt>
                <c:pt idx="242">
                  <c:v>36</c:v>
                </c:pt>
                <c:pt idx="243">
                  <c:v>36.39</c:v>
                </c:pt>
                <c:pt idx="244">
                  <c:v>37.07</c:v>
                </c:pt>
                <c:pt idx="245">
                  <c:v>37</c:v>
                </c:pt>
                <c:pt idx="246">
                  <c:v>37.65</c:v>
                </c:pt>
                <c:pt idx="247">
                  <c:v>37.729999999999997</c:v>
                </c:pt>
                <c:pt idx="248">
                  <c:v>37.6</c:v>
                </c:pt>
                <c:pt idx="249">
                  <c:v>37.29</c:v>
                </c:pt>
                <c:pt idx="250">
                  <c:v>36.909999999999997</c:v>
                </c:pt>
                <c:pt idx="251">
                  <c:v>37.15</c:v>
                </c:pt>
                <c:pt idx="252">
                  <c:v>36.85</c:v>
                </c:pt>
                <c:pt idx="253">
                  <c:v>36</c:v>
                </c:pt>
                <c:pt idx="254">
                  <c:v>36.020000000000003</c:v>
                </c:pt>
                <c:pt idx="255">
                  <c:v>36.03</c:v>
                </c:pt>
                <c:pt idx="256">
                  <c:v>36.01</c:v>
                </c:pt>
                <c:pt idx="257">
                  <c:v>35.369999999999997</c:v>
                </c:pt>
                <c:pt idx="258">
                  <c:v>34.909999999999997</c:v>
                </c:pt>
                <c:pt idx="259">
                  <c:v>34.770000000000003</c:v>
                </c:pt>
                <c:pt idx="260">
                  <c:v>34.78</c:v>
                </c:pt>
                <c:pt idx="261">
                  <c:v>34.549999999999997</c:v>
                </c:pt>
                <c:pt idx="262">
                  <c:v>34.090000000000003</c:v>
                </c:pt>
                <c:pt idx="263">
                  <c:v>34.36</c:v>
                </c:pt>
                <c:pt idx="264">
                  <c:v>34.78</c:v>
                </c:pt>
                <c:pt idx="265">
                  <c:v>34.78</c:v>
                </c:pt>
                <c:pt idx="266">
                  <c:v>34.36</c:v>
                </c:pt>
                <c:pt idx="267">
                  <c:v>34.520000000000003</c:v>
                </c:pt>
                <c:pt idx="268">
                  <c:v>34.86</c:v>
                </c:pt>
                <c:pt idx="269">
                  <c:v>34.1</c:v>
                </c:pt>
                <c:pt idx="270">
                  <c:v>33.869999999999997</c:v>
                </c:pt>
                <c:pt idx="271">
                  <c:v>32.6</c:v>
                </c:pt>
                <c:pt idx="272">
                  <c:v>32.44</c:v>
                </c:pt>
                <c:pt idx="273">
                  <c:v>32.65</c:v>
                </c:pt>
                <c:pt idx="274">
                  <c:v>32.450000000000003</c:v>
                </c:pt>
                <c:pt idx="275">
                  <c:v>32.57</c:v>
                </c:pt>
                <c:pt idx="276">
                  <c:v>32.43</c:v>
                </c:pt>
                <c:pt idx="277">
                  <c:v>32.85</c:v>
                </c:pt>
                <c:pt idx="278">
                  <c:v>32.83</c:v>
                </c:pt>
                <c:pt idx="279">
                  <c:v>33.76</c:v>
                </c:pt>
                <c:pt idx="280">
                  <c:v>34.06</c:v>
                </c:pt>
                <c:pt idx="281">
                  <c:v>34.68</c:v>
                </c:pt>
                <c:pt idx="282">
                  <c:v>34.409999999999997</c:v>
                </c:pt>
                <c:pt idx="283">
                  <c:v>34.49</c:v>
                </c:pt>
                <c:pt idx="284">
                  <c:v>34.840000000000003</c:v>
                </c:pt>
                <c:pt idx="285">
                  <c:v>34.6</c:v>
                </c:pt>
                <c:pt idx="286">
                  <c:v>35.090000000000003</c:v>
                </c:pt>
                <c:pt idx="287">
                  <c:v>35.200000000000003</c:v>
                </c:pt>
                <c:pt idx="288">
                  <c:v>35.15</c:v>
                </c:pt>
                <c:pt idx="289">
                  <c:v>35.14</c:v>
                </c:pt>
                <c:pt idx="290">
                  <c:v>35.19</c:v>
                </c:pt>
                <c:pt idx="291">
                  <c:v>35.06</c:v>
                </c:pt>
                <c:pt idx="292">
                  <c:v>35.11</c:v>
                </c:pt>
                <c:pt idx="293">
                  <c:v>34.81</c:v>
                </c:pt>
                <c:pt idx="294">
                  <c:v>34.51</c:v>
                </c:pt>
                <c:pt idx="295">
                  <c:v>34.1</c:v>
                </c:pt>
                <c:pt idx="296">
                  <c:v>33.51</c:v>
                </c:pt>
                <c:pt idx="297">
                  <c:v>33.4</c:v>
                </c:pt>
                <c:pt idx="298">
                  <c:v>33.72</c:v>
                </c:pt>
                <c:pt idx="299">
                  <c:v>33.81</c:v>
                </c:pt>
                <c:pt idx="300">
                  <c:v>33.369999999999997</c:v>
                </c:pt>
                <c:pt idx="301">
                  <c:v>33.26</c:v>
                </c:pt>
                <c:pt idx="302">
                  <c:v>33.24</c:v>
                </c:pt>
                <c:pt idx="303">
                  <c:v>33.56</c:v>
                </c:pt>
                <c:pt idx="304">
                  <c:v>32.56</c:v>
                </c:pt>
                <c:pt idx="305">
                  <c:v>32.74</c:v>
                </c:pt>
                <c:pt idx="306">
                  <c:v>32.56</c:v>
                </c:pt>
                <c:pt idx="307">
                  <c:v>32.97</c:v>
                </c:pt>
                <c:pt idx="308">
                  <c:v>32.86</c:v>
                </c:pt>
                <c:pt idx="309">
                  <c:v>32.340000000000003</c:v>
                </c:pt>
                <c:pt idx="310">
                  <c:v>32.450000000000003</c:v>
                </c:pt>
                <c:pt idx="311">
                  <c:v>32.26</c:v>
                </c:pt>
                <c:pt idx="312">
                  <c:v>32.74</c:v>
                </c:pt>
                <c:pt idx="313">
                  <c:v>32.090000000000003</c:v>
                </c:pt>
                <c:pt idx="314">
                  <c:v>32.31</c:v>
                </c:pt>
                <c:pt idx="315">
                  <c:v>32.75</c:v>
                </c:pt>
                <c:pt idx="316">
                  <c:v>33.44</c:v>
                </c:pt>
                <c:pt idx="317">
                  <c:v>32.42</c:v>
                </c:pt>
                <c:pt idx="318">
                  <c:v>32.54</c:v>
                </c:pt>
                <c:pt idx="319">
                  <c:v>32.880000000000003</c:v>
                </c:pt>
                <c:pt idx="320">
                  <c:v>33.729999999999997</c:v>
                </c:pt>
                <c:pt idx="321">
                  <c:v>33.72</c:v>
                </c:pt>
                <c:pt idx="322">
                  <c:v>34.18</c:v>
                </c:pt>
                <c:pt idx="323">
                  <c:v>34.69</c:v>
                </c:pt>
                <c:pt idx="324">
                  <c:v>34.229999999999997</c:v>
                </c:pt>
                <c:pt idx="325">
                  <c:v>34.44</c:v>
                </c:pt>
                <c:pt idx="326">
                  <c:v>35.14</c:v>
                </c:pt>
                <c:pt idx="327">
                  <c:v>35.049999999999997</c:v>
                </c:pt>
                <c:pt idx="328">
                  <c:v>35.24</c:v>
                </c:pt>
                <c:pt idx="329">
                  <c:v>35.340000000000003</c:v>
                </c:pt>
                <c:pt idx="330">
                  <c:v>35.659999999999997</c:v>
                </c:pt>
                <c:pt idx="331">
                  <c:v>35.619999999999997</c:v>
                </c:pt>
                <c:pt idx="332">
                  <c:v>35.979999999999997</c:v>
                </c:pt>
                <c:pt idx="333">
                  <c:v>36.130000000000003</c:v>
                </c:pt>
                <c:pt idx="334">
                  <c:v>35.49</c:v>
                </c:pt>
                <c:pt idx="335">
                  <c:v>34.99</c:v>
                </c:pt>
                <c:pt idx="336">
                  <c:v>33.14</c:v>
                </c:pt>
                <c:pt idx="337">
                  <c:v>32.93</c:v>
                </c:pt>
                <c:pt idx="338">
                  <c:v>32.78</c:v>
                </c:pt>
                <c:pt idx="339">
                  <c:v>32.78</c:v>
                </c:pt>
                <c:pt idx="340">
                  <c:v>32.56</c:v>
                </c:pt>
                <c:pt idx="341">
                  <c:v>32.76</c:v>
                </c:pt>
                <c:pt idx="342">
                  <c:v>32.200000000000003</c:v>
                </c:pt>
                <c:pt idx="343">
                  <c:v>32.119999999999997</c:v>
                </c:pt>
                <c:pt idx="344">
                  <c:v>32.590000000000003</c:v>
                </c:pt>
                <c:pt idx="345">
                  <c:v>32.67</c:v>
                </c:pt>
                <c:pt idx="346">
                  <c:v>33.159999999999997</c:v>
                </c:pt>
                <c:pt idx="347">
                  <c:v>33.92</c:v>
                </c:pt>
                <c:pt idx="348">
                  <c:v>34.54</c:v>
                </c:pt>
                <c:pt idx="349">
                  <c:v>34.49</c:v>
                </c:pt>
                <c:pt idx="350">
                  <c:v>33.93</c:v>
                </c:pt>
                <c:pt idx="351">
                  <c:v>33.18</c:v>
                </c:pt>
                <c:pt idx="352">
                  <c:v>32.380000000000003</c:v>
                </c:pt>
                <c:pt idx="353">
                  <c:v>32.049999999999997</c:v>
                </c:pt>
                <c:pt idx="354">
                  <c:v>31.41</c:v>
                </c:pt>
                <c:pt idx="355">
                  <c:v>31.66</c:v>
                </c:pt>
                <c:pt idx="356">
                  <c:v>32.130000000000003</c:v>
                </c:pt>
                <c:pt idx="357">
                  <c:v>32.56</c:v>
                </c:pt>
                <c:pt idx="358">
                  <c:v>32.119999999999997</c:v>
                </c:pt>
                <c:pt idx="359">
                  <c:v>32.33</c:v>
                </c:pt>
                <c:pt idx="360">
                  <c:v>32.369999999999997</c:v>
                </c:pt>
                <c:pt idx="361">
                  <c:v>32.36</c:v>
                </c:pt>
                <c:pt idx="362">
                  <c:v>31.71</c:v>
                </c:pt>
                <c:pt idx="363">
                  <c:v>32.81</c:v>
                </c:pt>
                <c:pt idx="364">
                  <c:v>32.46</c:v>
                </c:pt>
                <c:pt idx="365">
                  <c:v>32.74</c:v>
                </c:pt>
                <c:pt idx="366">
                  <c:v>32.28</c:v>
                </c:pt>
                <c:pt idx="367">
                  <c:v>32.4</c:v>
                </c:pt>
                <c:pt idx="368">
                  <c:v>32.86</c:v>
                </c:pt>
                <c:pt idx="369">
                  <c:v>32.4</c:v>
                </c:pt>
                <c:pt idx="370">
                  <c:v>33</c:v>
                </c:pt>
                <c:pt idx="371">
                  <c:v>32.39</c:v>
                </c:pt>
                <c:pt idx="372">
                  <c:v>32.409999999999997</c:v>
                </c:pt>
                <c:pt idx="373">
                  <c:v>31.99</c:v>
                </c:pt>
                <c:pt idx="374">
                  <c:v>33.15</c:v>
                </c:pt>
                <c:pt idx="375">
                  <c:v>32.9</c:v>
                </c:pt>
                <c:pt idx="376">
                  <c:v>33.119999999999997</c:v>
                </c:pt>
                <c:pt idx="377">
                  <c:v>33.58</c:v>
                </c:pt>
                <c:pt idx="378">
                  <c:v>33.119999999999997</c:v>
                </c:pt>
                <c:pt idx="379">
                  <c:v>33.82</c:v>
                </c:pt>
                <c:pt idx="380">
                  <c:v>33.71</c:v>
                </c:pt>
                <c:pt idx="381">
                  <c:v>32.96</c:v>
                </c:pt>
                <c:pt idx="382">
                  <c:v>33.83</c:v>
                </c:pt>
                <c:pt idx="383">
                  <c:v>34.340000000000003</c:v>
                </c:pt>
                <c:pt idx="384">
                  <c:v>33.35</c:v>
                </c:pt>
                <c:pt idx="385">
                  <c:v>33.17</c:v>
                </c:pt>
                <c:pt idx="386">
                  <c:v>32.93</c:v>
                </c:pt>
                <c:pt idx="387">
                  <c:v>33.06</c:v>
                </c:pt>
                <c:pt idx="388">
                  <c:v>33.19</c:v>
                </c:pt>
                <c:pt idx="389">
                  <c:v>33.770000000000003</c:v>
                </c:pt>
                <c:pt idx="390">
                  <c:v>34.47</c:v>
                </c:pt>
                <c:pt idx="391">
                  <c:v>34.01</c:v>
                </c:pt>
                <c:pt idx="392">
                  <c:v>34.369999999999997</c:v>
                </c:pt>
                <c:pt idx="393">
                  <c:v>34.61</c:v>
                </c:pt>
                <c:pt idx="394">
                  <c:v>35.69</c:v>
                </c:pt>
                <c:pt idx="395">
                  <c:v>36.18</c:v>
                </c:pt>
                <c:pt idx="396">
                  <c:v>34.590000000000003</c:v>
                </c:pt>
                <c:pt idx="397">
                  <c:v>34.200000000000003</c:v>
                </c:pt>
                <c:pt idx="398">
                  <c:v>35.06</c:v>
                </c:pt>
                <c:pt idx="399">
                  <c:v>34.65</c:v>
                </c:pt>
                <c:pt idx="400">
                  <c:v>34.86</c:v>
                </c:pt>
                <c:pt idx="401">
                  <c:v>34.69</c:v>
                </c:pt>
                <c:pt idx="402">
                  <c:v>35</c:v>
                </c:pt>
                <c:pt idx="403">
                  <c:v>35.74</c:v>
                </c:pt>
                <c:pt idx="404">
                  <c:v>35.36</c:v>
                </c:pt>
                <c:pt idx="405">
                  <c:v>34.61</c:v>
                </c:pt>
                <c:pt idx="406">
                  <c:v>34.659999999999997</c:v>
                </c:pt>
                <c:pt idx="407">
                  <c:v>34.380000000000003</c:v>
                </c:pt>
                <c:pt idx="408">
                  <c:v>34.99</c:v>
                </c:pt>
                <c:pt idx="409">
                  <c:v>35.19</c:v>
                </c:pt>
                <c:pt idx="410">
                  <c:v>35.82</c:v>
                </c:pt>
                <c:pt idx="411">
                  <c:v>34.799999999999997</c:v>
                </c:pt>
                <c:pt idx="412">
                  <c:v>34.65</c:v>
                </c:pt>
                <c:pt idx="413">
                  <c:v>34.47</c:v>
                </c:pt>
                <c:pt idx="414">
                  <c:v>35.200000000000003</c:v>
                </c:pt>
                <c:pt idx="415">
                  <c:v>33.64</c:v>
                </c:pt>
                <c:pt idx="416">
                  <c:v>33.94</c:v>
                </c:pt>
                <c:pt idx="417">
                  <c:v>34.81</c:v>
                </c:pt>
                <c:pt idx="418">
                  <c:v>35.11</c:v>
                </c:pt>
                <c:pt idx="419">
                  <c:v>35.130000000000003</c:v>
                </c:pt>
                <c:pt idx="420">
                  <c:v>34.57</c:v>
                </c:pt>
                <c:pt idx="421">
                  <c:v>34.119999999999997</c:v>
                </c:pt>
                <c:pt idx="422">
                  <c:v>34.54</c:v>
                </c:pt>
                <c:pt idx="423">
                  <c:v>33.840000000000003</c:v>
                </c:pt>
                <c:pt idx="424">
                  <c:v>33.29</c:v>
                </c:pt>
                <c:pt idx="425">
                  <c:v>32.64</c:v>
                </c:pt>
                <c:pt idx="426">
                  <c:v>34.17</c:v>
                </c:pt>
                <c:pt idx="427">
                  <c:v>33.020000000000003</c:v>
                </c:pt>
                <c:pt idx="428">
                  <c:v>33.36</c:v>
                </c:pt>
                <c:pt idx="429">
                  <c:v>30.67</c:v>
                </c:pt>
                <c:pt idx="430">
                  <c:v>31.8</c:v>
                </c:pt>
                <c:pt idx="431">
                  <c:v>32.35</c:v>
                </c:pt>
                <c:pt idx="432">
                  <c:v>30.73</c:v>
                </c:pt>
                <c:pt idx="433">
                  <c:v>32.119999999999997</c:v>
                </c:pt>
                <c:pt idx="434">
                  <c:v>31.41</c:v>
                </c:pt>
                <c:pt idx="435">
                  <c:v>33.17</c:v>
                </c:pt>
                <c:pt idx="436">
                  <c:v>29.57</c:v>
                </c:pt>
                <c:pt idx="437">
                  <c:v>33.29</c:v>
                </c:pt>
                <c:pt idx="438">
                  <c:v>34.54</c:v>
                </c:pt>
                <c:pt idx="439">
                  <c:v>33.04</c:v>
                </c:pt>
                <c:pt idx="440">
                  <c:v>36.35</c:v>
                </c:pt>
                <c:pt idx="441">
                  <c:v>37.32</c:v>
                </c:pt>
                <c:pt idx="442">
                  <c:v>37.32</c:v>
                </c:pt>
                <c:pt idx="443">
                  <c:v>36.99</c:v>
                </c:pt>
                <c:pt idx="444">
                  <c:v>37.31</c:v>
                </c:pt>
                <c:pt idx="445">
                  <c:v>37.36</c:v>
                </c:pt>
                <c:pt idx="446">
                  <c:v>38.85</c:v>
                </c:pt>
                <c:pt idx="447">
                  <c:v>39.380000000000003</c:v>
                </c:pt>
                <c:pt idx="448">
                  <c:v>39.74</c:v>
                </c:pt>
                <c:pt idx="449">
                  <c:v>40.39</c:v>
                </c:pt>
                <c:pt idx="450">
                  <c:v>41.09</c:v>
                </c:pt>
                <c:pt idx="451">
                  <c:v>41.27</c:v>
                </c:pt>
                <c:pt idx="452">
                  <c:v>41.27</c:v>
                </c:pt>
                <c:pt idx="453">
                  <c:v>41.28</c:v>
                </c:pt>
                <c:pt idx="454">
                  <c:v>41.4</c:v>
                </c:pt>
                <c:pt idx="455">
                  <c:v>41.17</c:v>
                </c:pt>
                <c:pt idx="456">
                  <c:v>41.03</c:v>
                </c:pt>
                <c:pt idx="457">
                  <c:v>41.43</c:v>
                </c:pt>
                <c:pt idx="458">
                  <c:v>41.38</c:v>
                </c:pt>
                <c:pt idx="459">
                  <c:v>41.29</c:v>
                </c:pt>
                <c:pt idx="460">
                  <c:v>41.27</c:v>
                </c:pt>
                <c:pt idx="461">
                  <c:v>41.33</c:v>
                </c:pt>
                <c:pt idx="462">
                  <c:v>40.75</c:v>
                </c:pt>
                <c:pt idx="463">
                  <c:v>40.630000000000003</c:v>
                </c:pt>
                <c:pt idx="464">
                  <c:v>40.659999999999997</c:v>
                </c:pt>
                <c:pt idx="465">
                  <c:v>41.24</c:v>
                </c:pt>
                <c:pt idx="466">
                  <c:v>41.3</c:v>
                </c:pt>
                <c:pt idx="467">
                  <c:v>41.31</c:v>
                </c:pt>
                <c:pt idx="468">
                  <c:v>41.36</c:v>
                </c:pt>
                <c:pt idx="469">
                  <c:v>40.04</c:v>
                </c:pt>
                <c:pt idx="470">
                  <c:v>40.07</c:v>
                </c:pt>
                <c:pt idx="471">
                  <c:v>39.770000000000003</c:v>
                </c:pt>
                <c:pt idx="472">
                  <c:v>39.94</c:v>
                </c:pt>
                <c:pt idx="473">
                  <c:v>39.799999999999997</c:v>
                </c:pt>
                <c:pt idx="474">
                  <c:v>39.880000000000003</c:v>
                </c:pt>
                <c:pt idx="475">
                  <c:v>39.86</c:v>
                </c:pt>
                <c:pt idx="476">
                  <c:v>39.880000000000003</c:v>
                </c:pt>
                <c:pt idx="477">
                  <c:v>39.659999999999997</c:v>
                </c:pt>
                <c:pt idx="478">
                  <c:v>39.229999999999997</c:v>
                </c:pt>
                <c:pt idx="479">
                  <c:v>39.229999999999997</c:v>
                </c:pt>
                <c:pt idx="480">
                  <c:v>39.68</c:v>
                </c:pt>
                <c:pt idx="481">
                  <c:v>39.630000000000003</c:v>
                </c:pt>
                <c:pt idx="482">
                  <c:v>39.700000000000003</c:v>
                </c:pt>
                <c:pt idx="483">
                  <c:v>39.78</c:v>
                </c:pt>
                <c:pt idx="484">
                  <c:v>40.03</c:v>
                </c:pt>
                <c:pt idx="485">
                  <c:v>39.979999999999997</c:v>
                </c:pt>
                <c:pt idx="486">
                  <c:v>40.200000000000003</c:v>
                </c:pt>
                <c:pt idx="487">
                  <c:v>40.53</c:v>
                </c:pt>
                <c:pt idx="488">
                  <c:v>40.770000000000003</c:v>
                </c:pt>
                <c:pt idx="489">
                  <c:v>40.770000000000003</c:v>
                </c:pt>
                <c:pt idx="490">
                  <c:v>40.369999999999997</c:v>
                </c:pt>
                <c:pt idx="491">
                  <c:v>39.99</c:v>
                </c:pt>
                <c:pt idx="492">
                  <c:v>39.770000000000003</c:v>
                </c:pt>
                <c:pt idx="493">
                  <c:v>40.11</c:v>
                </c:pt>
                <c:pt idx="494">
                  <c:v>40.1</c:v>
                </c:pt>
                <c:pt idx="495">
                  <c:v>40.130000000000003</c:v>
                </c:pt>
                <c:pt idx="496">
                  <c:v>39.979999999999997</c:v>
                </c:pt>
                <c:pt idx="497">
                  <c:v>39.85</c:v>
                </c:pt>
                <c:pt idx="498">
                  <c:v>40.01</c:v>
                </c:pt>
                <c:pt idx="499">
                  <c:v>39.979999999999997</c:v>
                </c:pt>
                <c:pt idx="500">
                  <c:v>40</c:v>
                </c:pt>
                <c:pt idx="501">
                  <c:v>39.68</c:v>
                </c:pt>
                <c:pt idx="502">
                  <c:v>39.15</c:v>
                </c:pt>
                <c:pt idx="503">
                  <c:v>39.17</c:v>
                </c:pt>
                <c:pt idx="504">
                  <c:v>39.65</c:v>
                </c:pt>
                <c:pt idx="505">
                  <c:v>40.1</c:v>
                </c:pt>
                <c:pt idx="506">
                  <c:v>40.15</c:v>
                </c:pt>
                <c:pt idx="507">
                  <c:v>40.49</c:v>
                </c:pt>
                <c:pt idx="508">
                  <c:v>40.47</c:v>
                </c:pt>
                <c:pt idx="509">
                  <c:v>39.659999999999997</c:v>
                </c:pt>
                <c:pt idx="510">
                  <c:v>39.56</c:v>
                </c:pt>
                <c:pt idx="511">
                  <c:v>39.58</c:v>
                </c:pt>
                <c:pt idx="512">
                  <c:v>39.97</c:v>
                </c:pt>
                <c:pt idx="513">
                  <c:v>39.85</c:v>
                </c:pt>
                <c:pt idx="514">
                  <c:v>40.14</c:v>
                </c:pt>
                <c:pt idx="515">
                  <c:v>40.409999999999997</c:v>
                </c:pt>
                <c:pt idx="516">
                  <c:v>40.17</c:v>
                </c:pt>
                <c:pt idx="517">
                  <c:v>40.090000000000003</c:v>
                </c:pt>
                <c:pt idx="518">
                  <c:v>40.549999999999997</c:v>
                </c:pt>
                <c:pt idx="519">
                  <c:v>40.159999999999997</c:v>
                </c:pt>
                <c:pt idx="520">
                  <c:v>40.369999999999997</c:v>
                </c:pt>
                <c:pt idx="521">
                  <c:v>40.39</c:v>
                </c:pt>
                <c:pt idx="522">
                  <c:v>39.92</c:v>
                </c:pt>
                <c:pt idx="523">
                  <c:v>38.130000000000003</c:v>
                </c:pt>
                <c:pt idx="524">
                  <c:v>38.090000000000003</c:v>
                </c:pt>
                <c:pt idx="525">
                  <c:v>38.130000000000003</c:v>
                </c:pt>
                <c:pt idx="526">
                  <c:v>38.200000000000003</c:v>
                </c:pt>
                <c:pt idx="527">
                  <c:v>38.200000000000003</c:v>
                </c:pt>
                <c:pt idx="528">
                  <c:v>37.92</c:v>
                </c:pt>
                <c:pt idx="529">
                  <c:v>37.83</c:v>
                </c:pt>
                <c:pt idx="530">
                  <c:v>37.880000000000003</c:v>
                </c:pt>
                <c:pt idx="531">
                  <c:v>37.61</c:v>
                </c:pt>
                <c:pt idx="532">
                  <c:v>37.69</c:v>
                </c:pt>
                <c:pt idx="533">
                  <c:v>38.020000000000003</c:v>
                </c:pt>
                <c:pt idx="534">
                  <c:v>38.36</c:v>
                </c:pt>
                <c:pt idx="535">
                  <c:v>38.590000000000003</c:v>
                </c:pt>
                <c:pt idx="536">
                  <c:v>38.58</c:v>
                </c:pt>
                <c:pt idx="537">
                  <c:v>38.47</c:v>
                </c:pt>
                <c:pt idx="538">
                  <c:v>38.75</c:v>
                </c:pt>
                <c:pt idx="539">
                  <c:v>38.44</c:v>
                </c:pt>
                <c:pt idx="540">
                  <c:v>38.53</c:v>
                </c:pt>
                <c:pt idx="541">
                  <c:v>38.67</c:v>
                </c:pt>
                <c:pt idx="542">
                  <c:v>38.85</c:v>
                </c:pt>
                <c:pt idx="543">
                  <c:v>38.69</c:v>
                </c:pt>
                <c:pt idx="544">
                  <c:v>39.270000000000003</c:v>
                </c:pt>
                <c:pt idx="545">
                  <c:v>39.840000000000003</c:v>
                </c:pt>
                <c:pt idx="546">
                  <c:v>40.06</c:v>
                </c:pt>
                <c:pt idx="547">
                  <c:v>40.18</c:v>
                </c:pt>
                <c:pt idx="548">
                  <c:v>40.4</c:v>
                </c:pt>
                <c:pt idx="549">
                  <c:v>40.72</c:v>
                </c:pt>
                <c:pt idx="550">
                  <c:v>40.25</c:v>
                </c:pt>
                <c:pt idx="551">
                  <c:v>40.69</c:v>
                </c:pt>
                <c:pt idx="552">
                  <c:v>40.65</c:v>
                </c:pt>
                <c:pt idx="553">
                  <c:v>40.74</c:v>
                </c:pt>
                <c:pt idx="554">
                  <c:v>40.729999999999997</c:v>
                </c:pt>
                <c:pt idx="555">
                  <c:v>40.659999999999997</c:v>
                </c:pt>
                <c:pt idx="556">
                  <c:v>40.71</c:v>
                </c:pt>
                <c:pt idx="557">
                  <c:v>40.5</c:v>
                </c:pt>
                <c:pt idx="558">
                  <c:v>40.33</c:v>
                </c:pt>
                <c:pt idx="559">
                  <c:v>39.96</c:v>
                </c:pt>
                <c:pt idx="560">
                  <c:v>39.83</c:v>
                </c:pt>
                <c:pt idx="561">
                  <c:v>39.99</c:v>
                </c:pt>
                <c:pt idx="562">
                  <c:v>40.299999999999997</c:v>
                </c:pt>
                <c:pt idx="563">
                  <c:v>40.19</c:v>
                </c:pt>
                <c:pt idx="564">
                  <c:v>40.14</c:v>
                </c:pt>
                <c:pt idx="565">
                  <c:v>40.51</c:v>
                </c:pt>
                <c:pt idx="566">
                  <c:v>40.340000000000003</c:v>
                </c:pt>
                <c:pt idx="567">
                  <c:v>40.32</c:v>
                </c:pt>
                <c:pt idx="568">
                  <c:v>40.18</c:v>
                </c:pt>
                <c:pt idx="569">
                  <c:v>40.020000000000003</c:v>
                </c:pt>
                <c:pt idx="570">
                  <c:v>40.159999999999997</c:v>
                </c:pt>
                <c:pt idx="571">
                  <c:v>39.83</c:v>
                </c:pt>
                <c:pt idx="572">
                  <c:v>39.4</c:v>
                </c:pt>
                <c:pt idx="573">
                  <c:v>39.25</c:v>
                </c:pt>
                <c:pt idx="574">
                  <c:v>38.92</c:v>
                </c:pt>
                <c:pt idx="575">
                  <c:v>39.700000000000003</c:v>
                </c:pt>
                <c:pt idx="576">
                  <c:v>41.7</c:v>
                </c:pt>
                <c:pt idx="577">
                  <c:v>41.57</c:v>
                </c:pt>
                <c:pt idx="578">
                  <c:v>42.1</c:v>
                </c:pt>
                <c:pt idx="579">
                  <c:v>41.73</c:v>
                </c:pt>
                <c:pt idx="580">
                  <c:v>41.4</c:v>
                </c:pt>
                <c:pt idx="581">
                  <c:v>41.14</c:v>
                </c:pt>
                <c:pt idx="582">
                  <c:v>41.76</c:v>
                </c:pt>
                <c:pt idx="583">
                  <c:v>41.37</c:v>
                </c:pt>
                <c:pt idx="584">
                  <c:v>42.06</c:v>
                </c:pt>
                <c:pt idx="585">
                  <c:v>42.06</c:v>
                </c:pt>
                <c:pt idx="586">
                  <c:v>40.36</c:v>
                </c:pt>
                <c:pt idx="587">
                  <c:v>39.86</c:v>
                </c:pt>
                <c:pt idx="588">
                  <c:v>40.020000000000003</c:v>
                </c:pt>
                <c:pt idx="589">
                  <c:v>40.03</c:v>
                </c:pt>
                <c:pt idx="590">
                  <c:v>39.86</c:v>
                </c:pt>
                <c:pt idx="591">
                  <c:v>39.79</c:v>
                </c:pt>
                <c:pt idx="592">
                  <c:v>40.42</c:v>
                </c:pt>
                <c:pt idx="593">
                  <c:v>40.36</c:v>
                </c:pt>
                <c:pt idx="594">
                  <c:v>40.17</c:v>
                </c:pt>
                <c:pt idx="595">
                  <c:v>39.97</c:v>
                </c:pt>
                <c:pt idx="596">
                  <c:v>39.880000000000003</c:v>
                </c:pt>
                <c:pt idx="597">
                  <c:v>39.74</c:v>
                </c:pt>
                <c:pt idx="598">
                  <c:v>39.67</c:v>
                </c:pt>
                <c:pt idx="599">
                  <c:v>39.92</c:v>
                </c:pt>
                <c:pt idx="600">
                  <c:v>39.99</c:v>
                </c:pt>
                <c:pt idx="601">
                  <c:v>39.28</c:v>
                </c:pt>
                <c:pt idx="602">
                  <c:v>39.590000000000003</c:v>
                </c:pt>
                <c:pt idx="603">
                  <c:v>39.340000000000003</c:v>
                </c:pt>
                <c:pt idx="604">
                  <c:v>39.53</c:v>
                </c:pt>
                <c:pt idx="605">
                  <c:v>39.58</c:v>
                </c:pt>
                <c:pt idx="606">
                  <c:v>39.51</c:v>
                </c:pt>
                <c:pt idx="607">
                  <c:v>40</c:v>
                </c:pt>
                <c:pt idx="608">
                  <c:v>39.72</c:v>
                </c:pt>
                <c:pt idx="609">
                  <c:v>39.729999999999997</c:v>
                </c:pt>
                <c:pt idx="610">
                  <c:v>39.67</c:v>
                </c:pt>
                <c:pt idx="611">
                  <c:v>39.33</c:v>
                </c:pt>
                <c:pt idx="612">
                  <c:v>39.200000000000003</c:v>
                </c:pt>
                <c:pt idx="613">
                  <c:v>39.03</c:v>
                </c:pt>
                <c:pt idx="614">
                  <c:v>38.5</c:v>
                </c:pt>
                <c:pt idx="615">
                  <c:v>38.9</c:v>
                </c:pt>
                <c:pt idx="616">
                  <c:v>39.08</c:v>
                </c:pt>
                <c:pt idx="617">
                  <c:v>39.200000000000003</c:v>
                </c:pt>
                <c:pt idx="618">
                  <c:v>39.75</c:v>
                </c:pt>
                <c:pt idx="619">
                  <c:v>39.86</c:v>
                </c:pt>
                <c:pt idx="620">
                  <c:v>39.880000000000003</c:v>
                </c:pt>
                <c:pt idx="621">
                  <c:v>39.29</c:v>
                </c:pt>
                <c:pt idx="622">
                  <c:v>39.79</c:v>
                </c:pt>
                <c:pt idx="623">
                  <c:v>39.729999999999997</c:v>
                </c:pt>
                <c:pt idx="624">
                  <c:v>39.68</c:v>
                </c:pt>
                <c:pt idx="625">
                  <c:v>39.619999999999997</c:v>
                </c:pt>
                <c:pt idx="626">
                  <c:v>39.5</c:v>
                </c:pt>
                <c:pt idx="627">
                  <c:v>40.130000000000003</c:v>
                </c:pt>
                <c:pt idx="628">
                  <c:v>42.93</c:v>
                </c:pt>
                <c:pt idx="629">
                  <c:v>45.95</c:v>
                </c:pt>
                <c:pt idx="630">
                  <c:v>45.26</c:v>
                </c:pt>
                <c:pt idx="631">
                  <c:v>45.34</c:v>
                </c:pt>
                <c:pt idx="632">
                  <c:v>44.98</c:v>
                </c:pt>
                <c:pt idx="633">
                  <c:v>45.06</c:v>
                </c:pt>
                <c:pt idx="634">
                  <c:v>44.92</c:v>
                </c:pt>
                <c:pt idx="635">
                  <c:v>45.4</c:v>
                </c:pt>
                <c:pt idx="636">
                  <c:v>45.3</c:v>
                </c:pt>
                <c:pt idx="637">
                  <c:v>44.94</c:v>
                </c:pt>
                <c:pt idx="638">
                  <c:v>45.46</c:v>
                </c:pt>
                <c:pt idx="639">
                  <c:v>45.66</c:v>
                </c:pt>
                <c:pt idx="640">
                  <c:v>45.3</c:v>
                </c:pt>
                <c:pt idx="641">
                  <c:v>45.91</c:v>
                </c:pt>
                <c:pt idx="642">
                  <c:v>45.8</c:v>
                </c:pt>
                <c:pt idx="643">
                  <c:v>45.48</c:v>
                </c:pt>
                <c:pt idx="644">
                  <c:v>45.31</c:v>
                </c:pt>
                <c:pt idx="645">
                  <c:v>45.29</c:v>
                </c:pt>
                <c:pt idx="646">
                  <c:v>45.72</c:v>
                </c:pt>
                <c:pt idx="647">
                  <c:v>45.72</c:v>
                </c:pt>
                <c:pt idx="648">
                  <c:v>45.55</c:v>
                </c:pt>
                <c:pt idx="649">
                  <c:v>45.38</c:v>
                </c:pt>
                <c:pt idx="650">
                  <c:v>45.44</c:v>
                </c:pt>
                <c:pt idx="651">
                  <c:v>45.2</c:v>
                </c:pt>
                <c:pt idx="652">
                  <c:v>45.61</c:v>
                </c:pt>
                <c:pt idx="653">
                  <c:v>45.63</c:v>
                </c:pt>
                <c:pt idx="654">
                  <c:v>45.81</c:v>
                </c:pt>
                <c:pt idx="655">
                  <c:v>45.51</c:v>
                </c:pt>
                <c:pt idx="656">
                  <c:v>45.66</c:v>
                </c:pt>
                <c:pt idx="657">
                  <c:v>45.8</c:v>
                </c:pt>
                <c:pt idx="658">
                  <c:v>45.28</c:v>
                </c:pt>
                <c:pt idx="659">
                  <c:v>45.63</c:v>
                </c:pt>
                <c:pt idx="660">
                  <c:v>45.3</c:v>
                </c:pt>
                <c:pt idx="661">
                  <c:v>45.75</c:v>
                </c:pt>
                <c:pt idx="662">
                  <c:v>45.37</c:v>
                </c:pt>
                <c:pt idx="663">
                  <c:v>45.98</c:v>
                </c:pt>
                <c:pt idx="664">
                  <c:v>45.99</c:v>
                </c:pt>
                <c:pt idx="665">
                  <c:v>45.83</c:v>
                </c:pt>
                <c:pt idx="666">
                  <c:v>45.89</c:v>
                </c:pt>
                <c:pt idx="667">
                  <c:v>46.05</c:v>
                </c:pt>
                <c:pt idx="668">
                  <c:v>45.97</c:v>
                </c:pt>
                <c:pt idx="669">
                  <c:v>46</c:v>
                </c:pt>
                <c:pt idx="670">
                  <c:v>45.84</c:v>
                </c:pt>
                <c:pt idx="671">
                  <c:v>45.69</c:v>
                </c:pt>
                <c:pt idx="672">
                  <c:v>45.61</c:v>
                </c:pt>
                <c:pt idx="673">
                  <c:v>45.72</c:v>
                </c:pt>
                <c:pt idx="674">
                  <c:v>45.59</c:v>
                </c:pt>
                <c:pt idx="675">
                  <c:v>45.55</c:v>
                </c:pt>
                <c:pt idx="676">
                  <c:v>45.5</c:v>
                </c:pt>
                <c:pt idx="677">
                  <c:v>45.53</c:v>
                </c:pt>
                <c:pt idx="678">
                  <c:v>45.15</c:v>
                </c:pt>
                <c:pt idx="679">
                  <c:v>44.88</c:v>
                </c:pt>
                <c:pt idx="680">
                  <c:v>44.64</c:v>
                </c:pt>
                <c:pt idx="681">
                  <c:v>44.97</c:v>
                </c:pt>
                <c:pt idx="682">
                  <c:v>44.12</c:v>
                </c:pt>
                <c:pt idx="683">
                  <c:v>44.29</c:v>
                </c:pt>
                <c:pt idx="684">
                  <c:v>44.55</c:v>
                </c:pt>
                <c:pt idx="685">
                  <c:v>44.45</c:v>
                </c:pt>
                <c:pt idx="686">
                  <c:v>44.29</c:v>
                </c:pt>
                <c:pt idx="687">
                  <c:v>44.43</c:v>
                </c:pt>
                <c:pt idx="688">
                  <c:v>44.6</c:v>
                </c:pt>
                <c:pt idx="689">
                  <c:v>44.67</c:v>
                </c:pt>
                <c:pt idx="690">
                  <c:v>44.52</c:v>
                </c:pt>
                <c:pt idx="691">
                  <c:v>44.82</c:v>
                </c:pt>
                <c:pt idx="692">
                  <c:v>44.06</c:v>
                </c:pt>
                <c:pt idx="693">
                  <c:v>43.79</c:v>
                </c:pt>
                <c:pt idx="694">
                  <c:v>43.52</c:v>
                </c:pt>
                <c:pt idx="695">
                  <c:v>43.36</c:v>
                </c:pt>
                <c:pt idx="696">
                  <c:v>42.89</c:v>
                </c:pt>
                <c:pt idx="697">
                  <c:v>42.84</c:v>
                </c:pt>
                <c:pt idx="698">
                  <c:v>42.74</c:v>
                </c:pt>
                <c:pt idx="699">
                  <c:v>42.79</c:v>
                </c:pt>
                <c:pt idx="700">
                  <c:v>42.91</c:v>
                </c:pt>
                <c:pt idx="701">
                  <c:v>41.64</c:v>
                </c:pt>
                <c:pt idx="702">
                  <c:v>41.76</c:v>
                </c:pt>
                <c:pt idx="703">
                  <c:v>42.02</c:v>
                </c:pt>
                <c:pt idx="704">
                  <c:v>41.63</c:v>
                </c:pt>
                <c:pt idx="705">
                  <c:v>41.3</c:v>
                </c:pt>
                <c:pt idx="706">
                  <c:v>40.770000000000003</c:v>
                </c:pt>
                <c:pt idx="707">
                  <c:v>40.9</c:v>
                </c:pt>
                <c:pt idx="708">
                  <c:v>40.68</c:v>
                </c:pt>
                <c:pt idx="709">
                  <c:v>41.37</c:v>
                </c:pt>
                <c:pt idx="710">
                  <c:v>41.23</c:v>
                </c:pt>
                <c:pt idx="711">
                  <c:v>39.520000000000003</c:v>
                </c:pt>
                <c:pt idx="712">
                  <c:v>39.53</c:v>
                </c:pt>
                <c:pt idx="713">
                  <c:v>38.729999999999997</c:v>
                </c:pt>
                <c:pt idx="714">
                  <c:v>38.94</c:v>
                </c:pt>
                <c:pt idx="715">
                  <c:v>38.520000000000003</c:v>
                </c:pt>
                <c:pt idx="716">
                  <c:v>38.21</c:v>
                </c:pt>
                <c:pt idx="717">
                  <c:v>38.75</c:v>
                </c:pt>
                <c:pt idx="718">
                  <c:v>38.53</c:v>
                </c:pt>
                <c:pt idx="719">
                  <c:v>38.56</c:v>
                </c:pt>
                <c:pt idx="720">
                  <c:v>38.590000000000003</c:v>
                </c:pt>
                <c:pt idx="721">
                  <c:v>38.700000000000003</c:v>
                </c:pt>
                <c:pt idx="722">
                  <c:v>38.67</c:v>
                </c:pt>
                <c:pt idx="723">
                  <c:v>39.299999999999997</c:v>
                </c:pt>
                <c:pt idx="724">
                  <c:v>39.39</c:v>
                </c:pt>
                <c:pt idx="725">
                  <c:v>39.299999999999997</c:v>
                </c:pt>
                <c:pt idx="726">
                  <c:v>39.1</c:v>
                </c:pt>
                <c:pt idx="727">
                  <c:v>38.96</c:v>
                </c:pt>
                <c:pt idx="728">
                  <c:v>39.15</c:v>
                </c:pt>
                <c:pt idx="729">
                  <c:v>39.200000000000003</c:v>
                </c:pt>
                <c:pt idx="730">
                  <c:v>39.93</c:v>
                </c:pt>
                <c:pt idx="731">
                  <c:v>39.86</c:v>
                </c:pt>
                <c:pt idx="732">
                  <c:v>39.130000000000003</c:v>
                </c:pt>
                <c:pt idx="733">
                  <c:v>39.32</c:v>
                </c:pt>
                <c:pt idx="734">
                  <c:v>39.06</c:v>
                </c:pt>
                <c:pt idx="735">
                  <c:v>39.01</c:v>
                </c:pt>
                <c:pt idx="736">
                  <c:v>38.85</c:v>
                </c:pt>
                <c:pt idx="737">
                  <c:v>39.19</c:v>
                </c:pt>
                <c:pt idx="738">
                  <c:v>39.07</c:v>
                </c:pt>
                <c:pt idx="739">
                  <c:v>38.97</c:v>
                </c:pt>
                <c:pt idx="740">
                  <c:v>39</c:v>
                </c:pt>
                <c:pt idx="741">
                  <c:v>39.79</c:v>
                </c:pt>
                <c:pt idx="742">
                  <c:v>39.840000000000003</c:v>
                </c:pt>
                <c:pt idx="743">
                  <c:v>40.159999999999997</c:v>
                </c:pt>
                <c:pt idx="744">
                  <c:v>40.57</c:v>
                </c:pt>
                <c:pt idx="745">
                  <c:v>40.43</c:v>
                </c:pt>
                <c:pt idx="746">
                  <c:v>40.85</c:v>
                </c:pt>
                <c:pt idx="747">
                  <c:v>41.05</c:v>
                </c:pt>
                <c:pt idx="748">
                  <c:v>41.14</c:v>
                </c:pt>
                <c:pt idx="749">
                  <c:v>40.56</c:v>
                </c:pt>
                <c:pt idx="750">
                  <c:v>40.58</c:v>
                </c:pt>
                <c:pt idx="751">
                  <c:v>40.67</c:v>
                </c:pt>
                <c:pt idx="752">
                  <c:v>40.86</c:v>
                </c:pt>
                <c:pt idx="753">
                  <c:v>41.33</c:v>
                </c:pt>
                <c:pt idx="754">
                  <c:v>40.96</c:v>
                </c:pt>
                <c:pt idx="755">
                  <c:v>40.549999999999997</c:v>
                </c:pt>
                <c:pt idx="756">
                  <c:v>41.29</c:v>
                </c:pt>
                <c:pt idx="757">
                  <c:v>40.85</c:v>
                </c:pt>
                <c:pt idx="758">
                  <c:v>40.54</c:v>
                </c:pt>
                <c:pt idx="759">
                  <c:v>39.81</c:v>
                </c:pt>
                <c:pt idx="760">
                  <c:v>40.229999999999997</c:v>
                </c:pt>
                <c:pt idx="761">
                  <c:v>40.04</c:v>
                </c:pt>
                <c:pt idx="762">
                  <c:v>39.56</c:v>
                </c:pt>
                <c:pt idx="763">
                  <c:v>39.549999999999997</c:v>
                </c:pt>
                <c:pt idx="764">
                  <c:v>38.71</c:v>
                </c:pt>
                <c:pt idx="765">
                  <c:v>39.380000000000003</c:v>
                </c:pt>
                <c:pt idx="766">
                  <c:v>39.29</c:v>
                </c:pt>
                <c:pt idx="767">
                  <c:v>39.11</c:v>
                </c:pt>
                <c:pt idx="768">
                  <c:v>39.4</c:v>
                </c:pt>
                <c:pt idx="769">
                  <c:v>39.39</c:v>
                </c:pt>
                <c:pt idx="770">
                  <c:v>39.22</c:v>
                </c:pt>
                <c:pt idx="771">
                  <c:v>38.840000000000003</c:v>
                </c:pt>
                <c:pt idx="772">
                  <c:v>38.700000000000003</c:v>
                </c:pt>
                <c:pt idx="773">
                  <c:v>38.799999999999997</c:v>
                </c:pt>
                <c:pt idx="774">
                  <c:v>38.28</c:v>
                </c:pt>
                <c:pt idx="775">
                  <c:v>38.119999999999997</c:v>
                </c:pt>
                <c:pt idx="776">
                  <c:v>37.64</c:v>
                </c:pt>
                <c:pt idx="777">
                  <c:v>38.659999999999997</c:v>
                </c:pt>
                <c:pt idx="778">
                  <c:v>40.11</c:v>
                </c:pt>
                <c:pt idx="779">
                  <c:v>39.81</c:v>
                </c:pt>
                <c:pt idx="780">
                  <c:v>39.56</c:v>
                </c:pt>
                <c:pt idx="781">
                  <c:v>39.700000000000003</c:v>
                </c:pt>
                <c:pt idx="782">
                  <c:v>39.700000000000003</c:v>
                </c:pt>
                <c:pt idx="783">
                  <c:v>40.14</c:v>
                </c:pt>
                <c:pt idx="784">
                  <c:v>39.72</c:v>
                </c:pt>
                <c:pt idx="785">
                  <c:v>39.270000000000003</c:v>
                </c:pt>
                <c:pt idx="786">
                  <c:v>39.54</c:v>
                </c:pt>
                <c:pt idx="787">
                  <c:v>38.659999999999997</c:v>
                </c:pt>
                <c:pt idx="788">
                  <c:v>38.86</c:v>
                </c:pt>
                <c:pt idx="789">
                  <c:v>38.79</c:v>
                </c:pt>
                <c:pt idx="790">
                  <c:v>38.78</c:v>
                </c:pt>
                <c:pt idx="791">
                  <c:v>39.25</c:v>
                </c:pt>
                <c:pt idx="792">
                  <c:v>38.35</c:v>
                </c:pt>
                <c:pt idx="793">
                  <c:v>38.47</c:v>
                </c:pt>
                <c:pt idx="794">
                  <c:v>38.86</c:v>
                </c:pt>
                <c:pt idx="795">
                  <c:v>39.4</c:v>
                </c:pt>
                <c:pt idx="796">
                  <c:v>39.6</c:v>
                </c:pt>
                <c:pt idx="797">
                  <c:v>39.92</c:v>
                </c:pt>
                <c:pt idx="798">
                  <c:v>40.25</c:v>
                </c:pt>
                <c:pt idx="799">
                  <c:v>40.61</c:v>
                </c:pt>
                <c:pt idx="800">
                  <c:v>38.42</c:v>
                </c:pt>
                <c:pt idx="801">
                  <c:v>38.5</c:v>
                </c:pt>
                <c:pt idx="802">
                  <c:v>38.51</c:v>
                </c:pt>
                <c:pt idx="803">
                  <c:v>38.5</c:v>
                </c:pt>
                <c:pt idx="804">
                  <c:v>38.85</c:v>
                </c:pt>
                <c:pt idx="805">
                  <c:v>39.39</c:v>
                </c:pt>
                <c:pt idx="806">
                  <c:v>39.17</c:v>
                </c:pt>
                <c:pt idx="807">
                  <c:v>39.35</c:v>
                </c:pt>
                <c:pt idx="808">
                  <c:v>39.770000000000003</c:v>
                </c:pt>
                <c:pt idx="809">
                  <c:v>38.799999999999997</c:v>
                </c:pt>
                <c:pt idx="810">
                  <c:v>38.729999999999997</c:v>
                </c:pt>
                <c:pt idx="811">
                  <c:v>38.75</c:v>
                </c:pt>
                <c:pt idx="812">
                  <c:v>39.119999999999997</c:v>
                </c:pt>
                <c:pt idx="813">
                  <c:v>38.01</c:v>
                </c:pt>
                <c:pt idx="814">
                  <c:v>37.96</c:v>
                </c:pt>
                <c:pt idx="815">
                  <c:v>38.369999999999997</c:v>
                </c:pt>
                <c:pt idx="816">
                  <c:v>38.64</c:v>
                </c:pt>
                <c:pt idx="817">
                  <c:v>38.58</c:v>
                </c:pt>
                <c:pt idx="818">
                  <c:v>38.770000000000003</c:v>
                </c:pt>
                <c:pt idx="819">
                  <c:v>39.96</c:v>
                </c:pt>
                <c:pt idx="820">
                  <c:v>40.33</c:v>
                </c:pt>
                <c:pt idx="821">
                  <c:v>40.14</c:v>
                </c:pt>
                <c:pt idx="822">
                  <c:v>40.1</c:v>
                </c:pt>
                <c:pt idx="823">
                  <c:v>40.520000000000003</c:v>
                </c:pt>
                <c:pt idx="824">
                  <c:v>40.58</c:v>
                </c:pt>
                <c:pt idx="825">
                  <c:v>40.64</c:v>
                </c:pt>
                <c:pt idx="826">
                  <c:v>40.89</c:v>
                </c:pt>
                <c:pt idx="827">
                  <c:v>41.22</c:v>
                </c:pt>
                <c:pt idx="828">
                  <c:v>41.7</c:v>
                </c:pt>
                <c:pt idx="829">
                  <c:v>41.92</c:v>
                </c:pt>
                <c:pt idx="830">
                  <c:v>41.87</c:v>
                </c:pt>
                <c:pt idx="831">
                  <c:v>41.12</c:v>
                </c:pt>
                <c:pt idx="832">
                  <c:v>41.7</c:v>
                </c:pt>
                <c:pt idx="833">
                  <c:v>41.31</c:v>
                </c:pt>
                <c:pt idx="834">
                  <c:v>40.54</c:v>
                </c:pt>
                <c:pt idx="835">
                  <c:v>41</c:v>
                </c:pt>
                <c:pt idx="836">
                  <c:v>40.950000000000003</c:v>
                </c:pt>
                <c:pt idx="837">
                  <c:v>41.84</c:v>
                </c:pt>
                <c:pt idx="838">
                  <c:v>43.77</c:v>
                </c:pt>
                <c:pt idx="839">
                  <c:v>42.97</c:v>
                </c:pt>
                <c:pt idx="840">
                  <c:v>43.25</c:v>
                </c:pt>
                <c:pt idx="841">
                  <c:v>43.37</c:v>
                </c:pt>
                <c:pt idx="842">
                  <c:v>42.55</c:v>
                </c:pt>
                <c:pt idx="843">
                  <c:v>42.99</c:v>
                </c:pt>
                <c:pt idx="844">
                  <c:v>43.24</c:v>
                </c:pt>
                <c:pt idx="845">
                  <c:v>43.07</c:v>
                </c:pt>
                <c:pt idx="846">
                  <c:v>43.22</c:v>
                </c:pt>
                <c:pt idx="847">
                  <c:v>44.78</c:v>
                </c:pt>
                <c:pt idx="848">
                  <c:v>44.68</c:v>
                </c:pt>
                <c:pt idx="849">
                  <c:v>44.95</c:v>
                </c:pt>
                <c:pt idx="850">
                  <c:v>44.18</c:v>
                </c:pt>
                <c:pt idx="851">
                  <c:v>45.16</c:v>
                </c:pt>
                <c:pt idx="852">
                  <c:v>45.39</c:v>
                </c:pt>
                <c:pt idx="853">
                  <c:v>45.01</c:v>
                </c:pt>
                <c:pt idx="854">
                  <c:v>45.03</c:v>
                </c:pt>
                <c:pt idx="855">
                  <c:v>44.71</c:v>
                </c:pt>
                <c:pt idx="856">
                  <c:v>44.28</c:v>
                </c:pt>
                <c:pt idx="857">
                  <c:v>44.53</c:v>
                </c:pt>
                <c:pt idx="858">
                  <c:v>44.45</c:v>
                </c:pt>
                <c:pt idx="859">
                  <c:v>43.9</c:v>
                </c:pt>
                <c:pt idx="860">
                  <c:v>43.5</c:v>
                </c:pt>
                <c:pt idx="861">
                  <c:v>43.19</c:v>
                </c:pt>
                <c:pt idx="862">
                  <c:v>43.65</c:v>
                </c:pt>
                <c:pt idx="863">
                  <c:v>43.42</c:v>
                </c:pt>
                <c:pt idx="864">
                  <c:v>43.63</c:v>
                </c:pt>
                <c:pt idx="865">
                  <c:v>43.78</c:v>
                </c:pt>
                <c:pt idx="866">
                  <c:v>43.52</c:v>
                </c:pt>
                <c:pt idx="867">
                  <c:v>43.61</c:v>
                </c:pt>
                <c:pt idx="868">
                  <c:v>43.58</c:v>
                </c:pt>
                <c:pt idx="869">
                  <c:v>43.95</c:v>
                </c:pt>
                <c:pt idx="870">
                  <c:v>43.34</c:v>
                </c:pt>
                <c:pt idx="871">
                  <c:v>43.74</c:v>
                </c:pt>
                <c:pt idx="872">
                  <c:v>43.91</c:v>
                </c:pt>
                <c:pt idx="873">
                  <c:v>43.53</c:v>
                </c:pt>
                <c:pt idx="874">
                  <c:v>43.01</c:v>
                </c:pt>
                <c:pt idx="875">
                  <c:v>42.67</c:v>
                </c:pt>
                <c:pt idx="876">
                  <c:v>41.98</c:v>
                </c:pt>
                <c:pt idx="877">
                  <c:v>41.8</c:v>
                </c:pt>
                <c:pt idx="878">
                  <c:v>42.25</c:v>
                </c:pt>
                <c:pt idx="879">
                  <c:v>44.15</c:v>
                </c:pt>
                <c:pt idx="880">
                  <c:v>44.4</c:v>
                </c:pt>
                <c:pt idx="881">
                  <c:v>44.47</c:v>
                </c:pt>
                <c:pt idx="882">
                  <c:v>44.75</c:v>
                </c:pt>
                <c:pt idx="883">
                  <c:v>45.06</c:v>
                </c:pt>
                <c:pt idx="884">
                  <c:v>45.05</c:v>
                </c:pt>
                <c:pt idx="885">
                  <c:v>44.72</c:v>
                </c:pt>
                <c:pt idx="886">
                  <c:v>44.27</c:v>
                </c:pt>
                <c:pt idx="887">
                  <c:v>44.14</c:v>
                </c:pt>
                <c:pt idx="888">
                  <c:v>43.53</c:v>
                </c:pt>
                <c:pt idx="889">
                  <c:v>43.39</c:v>
                </c:pt>
                <c:pt idx="890">
                  <c:v>42.6</c:v>
                </c:pt>
                <c:pt idx="891">
                  <c:v>42.89</c:v>
                </c:pt>
                <c:pt idx="892">
                  <c:v>42.88</c:v>
                </c:pt>
                <c:pt idx="893">
                  <c:v>43.04</c:v>
                </c:pt>
                <c:pt idx="894">
                  <c:v>43.44</c:v>
                </c:pt>
                <c:pt idx="895">
                  <c:v>42.98</c:v>
                </c:pt>
                <c:pt idx="896">
                  <c:v>42.77</c:v>
                </c:pt>
                <c:pt idx="897">
                  <c:v>42.72</c:v>
                </c:pt>
                <c:pt idx="898">
                  <c:v>42.28</c:v>
                </c:pt>
                <c:pt idx="899">
                  <c:v>42.05</c:v>
                </c:pt>
                <c:pt idx="900">
                  <c:v>41.74</c:v>
                </c:pt>
                <c:pt idx="901">
                  <c:v>41.85</c:v>
                </c:pt>
                <c:pt idx="902">
                  <c:v>41.44</c:v>
                </c:pt>
                <c:pt idx="903">
                  <c:v>41.24</c:v>
                </c:pt>
                <c:pt idx="904">
                  <c:v>41.34</c:v>
                </c:pt>
                <c:pt idx="905">
                  <c:v>41.63</c:v>
                </c:pt>
                <c:pt idx="906">
                  <c:v>42.31</c:v>
                </c:pt>
                <c:pt idx="907">
                  <c:v>42.11</c:v>
                </c:pt>
                <c:pt idx="908">
                  <c:v>41.38</c:v>
                </c:pt>
                <c:pt idx="909">
                  <c:v>41.01</c:v>
                </c:pt>
                <c:pt idx="910">
                  <c:v>41.6</c:v>
                </c:pt>
                <c:pt idx="911">
                  <c:v>41.04</c:v>
                </c:pt>
                <c:pt idx="912">
                  <c:v>41.03</c:v>
                </c:pt>
                <c:pt idx="913">
                  <c:v>41.31</c:v>
                </c:pt>
                <c:pt idx="914">
                  <c:v>41.08</c:v>
                </c:pt>
                <c:pt idx="915">
                  <c:v>41.2</c:v>
                </c:pt>
                <c:pt idx="916">
                  <c:v>41.09</c:v>
                </c:pt>
                <c:pt idx="917">
                  <c:v>41.03</c:v>
                </c:pt>
                <c:pt idx="918">
                  <c:v>41.06</c:v>
                </c:pt>
                <c:pt idx="919">
                  <c:v>41.27</c:v>
                </c:pt>
                <c:pt idx="920">
                  <c:v>41.66</c:v>
                </c:pt>
                <c:pt idx="921">
                  <c:v>40.479999999999997</c:v>
                </c:pt>
                <c:pt idx="922">
                  <c:v>40.94</c:v>
                </c:pt>
                <c:pt idx="923">
                  <c:v>40.31</c:v>
                </c:pt>
                <c:pt idx="924">
                  <c:v>39.380000000000003</c:v>
                </c:pt>
                <c:pt idx="925">
                  <c:v>40.96</c:v>
                </c:pt>
                <c:pt idx="926">
                  <c:v>41.35</c:v>
                </c:pt>
                <c:pt idx="927">
                  <c:v>41.1</c:v>
                </c:pt>
                <c:pt idx="928">
                  <c:v>40.6</c:v>
                </c:pt>
                <c:pt idx="929">
                  <c:v>40.93</c:v>
                </c:pt>
                <c:pt idx="930">
                  <c:v>41.15</c:v>
                </c:pt>
                <c:pt idx="931">
                  <c:v>41.11</c:v>
                </c:pt>
                <c:pt idx="932">
                  <c:v>41.29</c:v>
                </c:pt>
                <c:pt idx="933">
                  <c:v>41.33</c:v>
                </c:pt>
                <c:pt idx="934">
                  <c:v>41.3</c:v>
                </c:pt>
                <c:pt idx="935">
                  <c:v>41.23</c:v>
                </c:pt>
                <c:pt idx="936">
                  <c:v>41.4</c:v>
                </c:pt>
                <c:pt idx="937">
                  <c:v>41.39</c:v>
                </c:pt>
                <c:pt idx="938">
                  <c:v>41.31</c:v>
                </c:pt>
                <c:pt idx="939">
                  <c:v>41.23</c:v>
                </c:pt>
                <c:pt idx="940">
                  <c:v>40.44</c:v>
                </c:pt>
                <c:pt idx="941">
                  <c:v>40.549999999999997</c:v>
                </c:pt>
                <c:pt idx="942">
                  <c:v>40.090000000000003</c:v>
                </c:pt>
                <c:pt idx="943">
                  <c:v>40.29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CD-4D3B-B388-77D099562A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18096"/>
        <c:axId val="901310064"/>
      </c:lineChart>
      <c:dateAx>
        <c:axId val="1031618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10064"/>
        <c:crosses val="autoZero"/>
        <c:auto val="1"/>
        <c:lblOffset val="100"/>
        <c:baseTimeUnit val="days"/>
      </c:dateAx>
      <c:valAx>
        <c:axId val="90131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1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n-CA">
                <a:latin typeface="Arial Narrow" panose="020B0606020202030204" pitchFamily="34" charset="0"/>
              </a:rPr>
              <a:t>Revenue</a:t>
            </a:r>
            <a:r>
              <a:rPr lang="en-CA" baseline="0">
                <a:latin typeface="Arial Narrow" panose="020B0606020202030204" pitchFamily="34" charset="0"/>
              </a:rPr>
              <a:t> Breakdown, $CAD</a:t>
            </a:r>
            <a:endParaRPr lang="en-CA">
              <a:latin typeface="Arial Narrow" panose="020B0606020202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Model!$A$31</c:f>
              <c:strCache>
                <c:ptCount val="1"/>
                <c:pt idx="0">
                  <c:v>Total Canada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cat>
            <c:numRef>
              <c:f>Model!$B$2:$I$2</c:f>
              <c:numCache>
                <c:formatCode>General</c:formatCode>
                <c:ptCount val="1"/>
                <c:pt idx="0">
                  <c:v>2021</c:v>
                </c:pt>
              </c:numCache>
            </c:numRef>
          </c:cat>
          <c:val>
            <c:numRef>
              <c:f>Model!$B$31:$I$31</c:f>
              <c:numCache>
                <c:formatCode>#,##0.0</c:formatCode>
                <c:ptCount val="1"/>
                <c:pt idx="0">
                  <c:v>4134.8999999999996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61-4FC5-A50C-E09CCB7ED3D1}"/>
            </c:ext>
          </c:extLst>
        </c:ser>
        <c:ser>
          <c:idx val="1"/>
          <c:order val="1"/>
          <c:tx>
            <c:strRef>
              <c:f>Model!$A$32</c:f>
              <c:strCache>
                <c:ptCount val="1"/>
                <c:pt idx="0">
                  <c:v>Total US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Model!$B$2:$I$2</c:f>
              <c:numCache>
                <c:formatCode>General</c:formatCode>
                <c:ptCount val="1"/>
                <c:pt idx="0">
                  <c:v>2021</c:v>
                </c:pt>
              </c:numCache>
            </c:numRef>
          </c:cat>
          <c:val>
            <c:numRef>
              <c:f>Model!$B$32:$I$32</c:f>
              <c:numCache>
                <c:formatCode>#,##0.0</c:formatCode>
                <c:ptCount val="1"/>
                <c:pt idx="0">
                  <c:v>6121.8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61-4FC5-A50C-E09CCB7ED3D1}"/>
            </c:ext>
          </c:extLst>
        </c:ser>
        <c:ser>
          <c:idx val="2"/>
          <c:order val="2"/>
          <c:tx>
            <c:strRef>
              <c:f>Model!$A$33</c:f>
              <c:strCache>
                <c:ptCount val="1"/>
                <c:pt idx="0">
                  <c:v>Total International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Model!$B$2:$I$2</c:f>
              <c:numCache>
                <c:formatCode>General</c:formatCode>
                <c:ptCount val="1"/>
                <c:pt idx="0">
                  <c:v>2021</c:v>
                </c:pt>
              </c:numCache>
            </c:numRef>
          </c:cat>
          <c:val>
            <c:numRef>
              <c:f>Model!$B$33:$I$33</c:f>
              <c:numCache>
                <c:formatCode>#,##0.0</c:formatCode>
                <c:ptCount val="1"/>
                <c:pt idx="0">
                  <c:v>3221.3999999999996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61-4FC5-A50C-E09CCB7ED3D1}"/>
            </c:ext>
          </c:extLst>
        </c:ser>
        <c:ser>
          <c:idx val="3"/>
          <c:order val="3"/>
          <c:tx>
            <c:strRef>
              <c:f>Model!$A$34</c:f>
              <c:strCache>
                <c:ptCount val="1"/>
                <c:pt idx="0">
                  <c:v>Total Europe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Model!$B$2:$I$2</c:f>
              <c:numCache>
                <c:formatCode>General</c:formatCode>
                <c:ptCount val="1"/>
                <c:pt idx="0">
                  <c:v>2021</c:v>
                </c:pt>
              </c:numCache>
            </c:numRef>
          </c:cat>
          <c:val>
            <c:numRef>
              <c:f>Model!$B$34:$I$34</c:f>
              <c:numCache>
                <c:formatCode>#,##0.0</c:formatCode>
                <c:ptCount val="1"/>
                <c:pt idx="0">
                  <c:v>815.8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61-4FC5-A50C-E09CCB7ED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9734239"/>
        <c:axId val="1899732575"/>
      </c:barChart>
      <c:catAx>
        <c:axId val="1899734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899732575"/>
        <c:crosses val="autoZero"/>
        <c:auto val="1"/>
        <c:lblAlgn val="ctr"/>
        <c:lblOffset val="100"/>
        <c:noMultiLvlLbl val="0"/>
      </c:catAx>
      <c:valAx>
        <c:axId val="1899732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89973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n-CA">
                <a:latin typeface="Arial Narrow" panose="020B0606020202030204" pitchFamily="34" charset="0"/>
              </a:rPr>
              <a:t>Revenue</a:t>
            </a:r>
            <a:r>
              <a:rPr lang="en-CA" baseline="0">
                <a:latin typeface="Arial Narrow" panose="020B0606020202030204" pitchFamily="34" charset="0"/>
              </a:rPr>
              <a:t> Breakdown, %</a:t>
            </a:r>
            <a:endParaRPr lang="en-CA">
              <a:latin typeface="Arial Narrow" panose="020B0606020202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Model!$A$31</c:f>
              <c:strCache>
                <c:ptCount val="1"/>
                <c:pt idx="0">
                  <c:v>Total Canada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cat>
            <c:numRef>
              <c:f>Model!$B$2:$I$2</c:f>
              <c:numCache>
                <c:formatCode>General</c:formatCode>
                <c:ptCount val="1"/>
                <c:pt idx="0">
                  <c:v>2021</c:v>
                </c:pt>
              </c:numCache>
            </c:numRef>
          </c:cat>
          <c:val>
            <c:numRef>
              <c:f>Model!$B$31:$I$31</c:f>
              <c:numCache>
                <c:formatCode>#,##0.0</c:formatCode>
                <c:ptCount val="1"/>
                <c:pt idx="0">
                  <c:v>4134.8999999999996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09-4818-B201-2A31D70E8D43}"/>
            </c:ext>
          </c:extLst>
        </c:ser>
        <c:ser>
          <c:idx val="1"/>
          <c:order val="1"/>
          <c:tx>
            <c:strRef>
              <c:f>Model!$A$32</c:f>
              <c:strCache>
                <c:ptCount val="1"/>
                <c:pt idx="0">
                  <c:v>Total US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Model!$B$2:$I$2</c:f>
              <c:numCache>
                <c:formatCode>General</c:formatCode>
                <c:ptCount val="1"/>
                <c:pt idx="0">
                  <c:v>2021</c:v>
                </c:pt>
              </c:numCache>
            </c:numRef>
          </c:cat>
          <c:val>
            <c:numRef>
              <c:f>Model!$B$32:$I$32</c:f>
              <c:numCache>
                <c:formatCode>#,##0.0</c:formatCode>
                <c:ptCount val="1"/>
                <c:pt idx="0">
                  <c:v>6121.8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09-4818-B201-2A31D70E8D43}"/>
            </c:ext>
          </c:extLst>
        </c:ser>
        <c:ser>
          <c:idx val="2"/>
          <c:order val="2"/>
          <c:tx>
            <c:strRef>
              <c:f>Model!$A$33</c:f>
              <c:strCache>
                <c:ptCount val="1"/>
                <c:pt idx="0">
                  <c:v>Total International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Model!$B$2:$I$2</c:f>
              <c:numCache>
                <c:formatCode>General</c:formatCode>
                <c:ptCount val="1"/>
                <c:pt idx="0">
                  <c:v>2021</c:v>
                </c:pt>
              </c:numCache>
            </c:numRef>
          </c:cat>
          <c:val>
            <c:numRef>
              <c:f>Model!$B$33:$I$33</c:f>
              <c:numCache>
                <c:formatCode>#,##0.0</c:formatCode>
                <c:ptCount val="1"/>
                <c:pt idx="0">
                  <c:v>3221.3999999999996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09-4818-B201-2A31D70E8D43}"/>
            </c:ext>
          </c:extLst>
        </c:ser>
        <c:ser>
          <c:idx val="3"/>
          <c:order val="3"/>
          <c:tx>
            <c:strRef>
              <c:f>Model!$A$34</c:f>
              <c:strCache>
                <c:ptCount val="1"/>
                <c:pt idx="0">
                  <c:v>Total Europe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Model!$B$2:$I$2</c:f>
              <c:numCache>
                <c:formatCode>General</c:formatCode>
                <c:ptCount val="1"/>
                <c:pt idx="0">
                  <c:v>2021</c:v>
                </c:pt>
              </c:numCache>
            </c:numRef>
          </c:cat>
          <c:val>
            <c:numRef>
              <c:f>Model!$B$34:$I$34</c:f>
              <c:numCache>
                <c:formatCode>#,##0.0</c:formatCode>
                <c:ptCount val="1"/>
                <c:pt idx="0">
                  <c:v>815.8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09-4818-B201-2A31D70E8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9734239"/>
        <c:axId val="1899732575"/>
      </c:barChart>
      <c:catAx>
        <c:axId val="1899734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899732575"/>
        <c:crosses val="autoZero"/>
        <c:auto val="1"/>
        <c:lblAlgn val="ctr"/>
        <c:lblOffset val="100"/>
        <c:noMultiLvlLbl val="0"/>
      </c:catAx>
      <c:valAx>
        <c:axId val="1899732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189973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n-CA">
                <a:latin typeface="Arial Narrow" panose="020B0606020202030204" pitchFamily="34" charset="0"/>
              </a:rPr>
              <a:t>Valuation</a:t>
            </a:r>
            <a:r>
              <a:rPr lang="en-CA" baseline="0">
                <a:latin typeface="Arial Narrow" panose="020B0606020202030204" pitchFamily="34" charset="0"/>
              </a:rPr>
              <a:t> Summary</a:t>
            </a:r>
            <a:endParaRPr lang="en-CA">
              <a:latin typeface="Arial Narrow" panose="020B0606020202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Valuation method</c:v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Valuation!$A$19:$A$24</c:f>
              <c:strCache>
                <c:ptCount val="6"/>
                <c:pt idx="0">
                  <c:v>2023 EV/EBITDA</c:v>
                </c:pt>
                <c:pt idx="1">
                  <c:v>DDM</c:v>
                </c:pt>
                <c:pt idx="2">
                  <c:v>P/CF average</c:v>
                </c:pt>
                <c:pt idx="3">
                  <c:v>DCF</c:v>
                </c:pt>
                <c:pt idx="5">
                  <c:v>Valuation average</c:v>
                </c:pt>
              </c:strCache>
            </c:strRef>
          </c:cat>
          <c:val>
            <c:numRef>
              <c:f>Valuation!$B$19:$B$24</c:f>
              <c:numCache>
                <c:formatCode>_("$"* #,##0.00_);_("$"* \(#,##0.00\);_("$"* "-"??_);_(@_)</c:formatCode>
                <c:ptCount val="6"/>
                <c:pt idx="0">
                  <c:v>39.1</c:v>
                </c:pt>
                <c:pt idx="1">
                  <c:v>40.4</c:v>
                </c:pt>
                <c:pt idx="2">
                  <c:v>35.299999999999997</c:v>
                </c:pt>
                <c:pt idx="3">
                  <c:v>37.299999999999997</c:v>
                </c:pt>
                <c:pt idx="5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4B-4116-845E-76D21640B4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0731695"/>
        <c:axId val="560732943"/>
      </c:barChart>
      <c:lineChart>
        <c:grouping val="standard"/>
        <c:varyColors val="0"/>
        <c:ser>
          <c:idx val="1"/>
          <c:order val="1"/>
          <c:tx>
            <c:v>Price as of 12/3/2021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Valuation!$A$19:$A$24</c:f>
              <c:strCache>
                <c:ptCount val="6"/>
                <c:pt idx="0">
                  <c:v>2023 EV/EBITDA</c:v>
                </c:pt>
                <c:pt idx="1">
                  <c:v>DDM</c:v>
                </c:pt>
                <c:pt idx="2">
                  <c:v>P/CF average</c:v>
                </c:pt>
                <c:pt idx="3">
                  <c:v>DCF</c:v>
                </c:pt>
                <c:pt idx="5">
                  <c:v>Valuation average</c:v>
                </c:pt>
              </c:strCache>
            </c:strRef>
          </c:cat>
          <c:val>
            <c:numRef>
              <c:f>Valuation!$C$19:$C$24</c:f>
              <c:numCache>
                <c:formatCode>_("$"* #,##0.00_);_("$"* \(#,##0.00\);_("$"* "-"??_);_(@_)</c:formatCode>
                <c:ptCount val="6"/>
                <c:pt idx="0">
                  <c:v>28.08</c:v>
                </c:pt>
                <c:pt idx="1">
                  <c:v>28.08</c:v>
                </c:pt>
                <c:pt idx="2">
                  <c:v>28.08</c:v>
                </c:pt>
                <c:pt idx="3">
                  <c:v>28.08</c:v>
                </c:pt>
                <c:pt idx="4">
                  <c:v>28.08</c:v>
                </c:pt>
                <c:pt idx="5">
                  <c:v>28.08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4B-4116-845E-76D21640B4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0731695"/>
        <c:axId val="560732943"/>
      </c:lineChart>
      <c:catAx>
        <c:axId val="560731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560732943"/>
        <c:crosses val="autoZero"/>
        <c:auto val="1"/>
        <c:lblAlgn val="ctr"/>
        <c:lblOffset val="100"/>
        <c:noMultiLvlLbl val="0"/>
      </c:catAx>
      <c:valAx>
        <c:axId val="56073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560731695"/>
        <c:crosses val="autoZero"/>
        <c:crossBetween val="between"/>
      </c:valAx>
      <c:spPr>
        <a:noFill/>
        <a:ln>
          <a:noFill/>
          <a:prstDash val="dash"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Fit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317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dash"/>
              </a:ln>
              <a:effectLst/>
            </c:spPr>
            <c:trendlineType val="linear"/>
            <c:dispRSqr val="0"/>
            <c:dispEq val="0"/>
          </c:trendline>
          <c:xVal>
            <c:numRef>
              <c:f>'Regression beta'!$D$5:$D$269</c:f>
              <c:numCache>
                <c:formatCode>\+#,##0.000%;\-#,##0.000%;#,##0.000%;"--"</c:formatCode>
                <c:ptCount val="265"/>
                <c:pt idx="0">
                  <c:v>6.9012178619756517E-2</c:v>
                </c:pt>
                <c:pt idx="1">
                  <c:v>-4.7680412371134039E-2</c:v>
                </c:pt>
                <c:pt idx="2">
                  <c:v>1.6134236850597198E-3</c:v>
                </c:pt>
                <c:pt idx="3">
                  <c:v>-9.271099744245611E-3</c:v>
                </c:pt>
                <c:pt idx="4">
                  <c:v>1.5595757953835701E-3</c:v>
                </c:pt>
                <c:pt idx="5">
                  <c:v>-3.7290242386574701E-3</c:v>
                </c:pt>
                <c:pt idx="6">
                  <c:v>-5.6028160750953501E-2</c:v>
                </c:pt>
                <c:pt idx="7">
                  <c:v>-7.5691411935952801E-3</c:v>
                </c:pt>
                <c:pt idx="8">
                  <c:v>-2.4424879295654602E-2</c:v>
                </c:pt>
                <c:pt idx="9">
                  <c:v>-5.9288537549407397E-3</c:v>
                </c:pt>
                <c:pt idx="10">
                  <c:v>-7.8431372549019902E-3</c:v>
                </c:pt>
                <c:pt idx="11">
                  <c:v>-1.24481327800829E-2</c:v>
                </c:pt>
                <c:pt idx="12">
                  <c:v>-1.1214442013129201E-2</c:v>
                </c:pt>
                <c:pt idx="13">
                  <c:v>1.55555555555556E-2</c:v>
                </c:pt>
                <c:pt idx="14">
                  <c:v>-2.4937655860350098E-3</c:v>
                </c:pt>
                <c:pt idx="15">
                  <c:v>-6.8794716565767702E-3</c:v>
                </c:pt>
                <c:pt idx="16">
                  <c:v>-1.7837837837837701E-2</c:v>
                </c:pt>
                <c:pt idx="17">
                  <c:v>-6.4446831364125103E-3</c:v>
                </c:pt>
                <c:pt idx="18">
                  <c:v>1.05834464043419E-2</c:v>
                </c:pt>
                <c:pt idx="19">
                  <c:v>7.1057666028969098E-3</c:v>
                </c:pt>
                <c:pt idx="20">
                  <c:v>2.1911804984937099E-3</c:v>
                </c:pt>
                <c:pt idx="21">
                  <c:v>-2.8472591804151199E-2</c:v>
                </c:pt>
                <c:pt idx="22">
                  <c:v>-0.103530534351145</c:v>
                </c:pt>
                <c:pt idx="23">
                  <c:v>5.8318606412522199E-2</c:v>
                </c:pt>
                <c:pt idx="24">
                  <c:v>1.7703591299949499E-3</c:v>
                </c:pt>
                <c:pt idx="25">
                  <c:v>-4.0302267002519801E-3</c:v>
                </c:pt>
                <c:pt idx="26">
                  <c:v>1.6385048643113201E-2</c:v>
                </c:pt>
                <c:pt idx="27">
                  <c:v>-1.98243412797992E-2</c:v>
                </c:pt>
                <c:pt idx="28">
                  <c:v>5.5513499873832703E-3</c:v>
                </c:pt>
                <c:pt idx="29">
                  <c:v>1.82425488180884E-2</c:v>
                </c:pt>
                <c:pt idx="30">
                  <c:v>1.77824267782427E-2</c:v>
                </c:pt>
                <c:pt idx="31">
                  <c:v>2.41028387787895E-2</c:v>
                </c:pt>
                <c:pt idx="32">
                  <c:v>-1.1646373742721001E-2</c:v>
                </c:pt>
                <c:pt idx="33">
                  <c:v>-1.5889554571503001E-2</c:v>
                </c:pt>
                <c:pt idx="34">
                  <c:v>4.2923118717739697E-2</c:v>
                </c:pt>
                <c:pt idx="35">
                  <c:v>2.7064732142857099E-2</c:v>
                </c:pt>
                <c:pt idx="36">
                  <c:v>-3.03030303030302E-2</c:v>
                </c:pt>
                <c:pt idx="37">
                  <c:v>-2.0927152317880799E-2</c:v>
                </c:pt>
                <c:pt idx="38">
                  <c:v>2.30352303523036E-2</c:v>
                </c:pt>
                <c:pt idx="39">
                  <c:v>0.100507008648971</c:v>
                </c:pt>
                <c:pt idx="40">
                  <c:v>-6.4974902398215198E-2</c:v>
                </c:pt>
                <c:pt idx="41">
                  <c:v>-9.3922651933702594E-3</c:v>
                </c:pt>
                <c:pt idx="42">
                  <c:v>-2.215018908698E-2</c:v>
                </c:pt>
                <c:pt idx="43">
                  <c:v>3.9012068481616598E-2</c:v>
                </c:pt>
                <c:pt idx="44">
                  <c:v>2.81452293836199E-3</c:v>
                </c:pt>
                <c:pt idx="45">
                  <c:v>-8.4364454443197796E-4</c:v>
                </c:pt>
                <c:pt idx="46">
                  <c:v>-5.5511288180610803E-2</c:v>
                </c:pt>
                <c:pt idx="47">
                  <c:v>1.34589502018843E-2</c:v>
                </c:pt>
                <c:pt idx="48">
                  <c:v>3.1657872813107502E-2</c:v>
                </c:pt>
                <c:pt idx="49">
                  <c:v>4.2257597684515202E-2</c:v>
                </c:pt>
                <c:pt idx="50">
                  <c:v>5.5296856810243796E-3</c:v>
                </c:pt>
                <c:pt idx="51">
                  <c:v>5.3987730061349597E-2</c:v>
                </c:pt>
                <c:pt idx="52">
                  <c:v>5.2420598211533097E-3</c:v>
                </c:pt>
                <c:pt idx="53">
                  <c:v>-6.4878892733563995E-2</c:v>
                </c:pt>
                <c:pt idx="54">
                  <c:v>-1.1684240524366001E-2</c:v>
                </c:pt>
                <c:pt idx="55">
                  <c:v>-2.8417163967034498E-3</c:v>
                </c:pt>
                <c:pt idx="56">
                  <c:v>3.19648093841641E-2</c:v>
                </c:pt>
                <c:pt idx="57">
                  <c:v>2.18759364698832E-2</c:v>
                </c:pt>
                <c:pt idx="58">
                  <c:v>1.9242516799022499E-2</c:v>
                </c:pt>
                <c:pt idx="59">
                  <c:v>8.9368258859784007E-3</c:v>
                </c:pt>
                <c:pt idx="60">
                  <c:v>4.3330238316310896E-3</c:v>
                </c:pt>
                <c:pt idx="61">
                  <c:v>-1.7335766423357699E-2</c:v>
                </c:pt>
                <c:pt idx="62">
                  <c:v>-3.9439088518843E-2</c:v>
                </c:pt>
                <c:pt idx="63">
                  <c:v>-3.1409168081494201E-2</c:v>
                </c:pt>
                <c:pt idx="64">
                  <c:v>-4.2265426880811101E-3</c:v>
                </c:pt>
                <c:pt idx="65">
                  <c:v>8.2672361195851196E-2</c:v>
                </c:pt>
                <c:pt idx="66">
                  <c:v>2.05479452054796E-2</c:v>
                </c:pt>
                <c:pt idx="67">
                  <c:v>-7.0063694267516005E-2</c:v>
                </c:pt>
                <c:pt idx="68">
                  <c:v>7.7691107644305799E-2</c:v>
                </c:pt>
                <c:pt idx="69">
                  <c:v>-2.17932752179328E-3</c:v>
                </c:pt>
                <c:pt idx="70">
                  <c:v>1.29296751813307E-2</c:v>
                </c:pt>
                <c:pt idx="71">
                  <c:v>-2.1296296296296199E-2</c:v>
                </c:pt>
                <c:pt idx="72">
                  <c:v>-3.0854674483178098E-4</c:v>
                </c:pt>
                <c:pt idx="73">
                  <c:v>-3.48421679571174E-2</c:v>
                </c:pt>
                <c:pt idx="74">
                  <c:v>-7.3898906296186798E-3</c:v>
                </c:pt>
                <c:pt idx="75">
                  <c:v>2.3290986085904301E-2</c:v>
                </c:pt>
                <c:pt idx="76">
                  <c:v>-2.7932960893854601E-2</c:v>
                </c:pt>
                <c:pt idx="77">
                  <c:v>-1.6767851980341301E-2</c:v>
                </c:pt>
                <c:pt idx="78">
                  <c:v>-2.88267512251353E-3</c:v>
                </c:pt>
                <c:pt idx="79">
                  <c:v>8.6555106751301601E-4</c:v>
                </c:pt>
                <c:pt idx="80">
                  <c:v>-4.0229885057471403E-3</c:v>
                </c:pt>
                <c:pt idx="81">
                  <c:v>2.5338833235120799E-2</c:v>
                </c:pt>
                <c:pt idx="82">
                  <c:v>-1.8223893549320299E-2</c:v>
                </c:pt>
                <c:pt idx="83">
                  <c:v>5.9129901960784298E-2</c:v>
                </c:pt>
                <c:pt idx="84">
                  <c:v>2.6415094339622601E-2</c:v>
                </c:pt>
                <c:pt idx="85">
                  <c:v>-4.1302381670183901E-2</c:v>
                </c:pt>
                <c:pt idx="86">
                  <c:v>-8.7482806052269602E-2</c:v>
                </c:pt>
                <c:pt idx="87">
                  <c:v>-2.703426124197E-2</c:v>
                </c:pt>
                <c:pt idx="88">
                  <c:v>-9.07763446093941E-2</c:v>
                </c:pt>
                <c:pt idx="89">
                  <c:v>-7.4879227053138899E-3</c:v>
                </c:pt>
                <c:pt idx="90">
                  <c:v>2.6640833131508701E-3</c:v>
                </c:pt>
                <c:pt idx="91">
                  <c:v>1.5494343334973E-2</c:v>
                </c:pt>
                <c:pt idx="92">
                  <c:v>1.5484515484515401E-2</c:v>
                </c:pt>
                <c:pt idx="93">
                  <c:v>4.0120361083248899E-3</c:v>
                </c:pt>
                <c:pt idx="94">
                  <c:v>1.6568952332398801E-2</c:v>
                </c:pt>
                <c:pt idx="95">
                  <c:v>-1.9985011241568901E-2</c:v>
                </c:pt>
                <c:pt idx="96">
                  <c:v>-1.8150600932057899E-2</c:v>
                </c:pt>
                <c:pt idx="97">
                  <c:v>1.9504876219054799E-2</c:v>
                </c:pt>
                <c:pt idx="98">
                  <c:v>2.5012506253139398E-4</c:v>
                </c:pt>
                <c:pt idx="99">
                  <c:v>7.5604838709676702E-3</c:v>
                </c:pt>
                <c:pt idx="100">
                  <c:v>-1.1706102117060999E-2</c:v>
                </c:pt>
                <c:pt idx="101">
                  <c:v>1.44012127337039E-2</c:v>
                </c:pt>
                <c:pt idx="102">
                  <c:v>-1.4687577794373999E-2</c:v>
                </c:pt>
                <c:pt idx="103">
                  <c:v>-5.4468927952463202E-3</c:v>
                </c:pt>
                <c:pt idx="104">
                  <c:v>5.7329842931937103E-2</c:v>
                </c:pt>
                <c:pt idx="105">
                  <c:v>1.5687317202871701E-2</c:v>
                </c:pt>
                <c:pt idx="106">
                  <c:v>-2.51425609123898E-2</c:v>
                </c:pt>
                <c:pt idx="107">
                  <c:v>1.2976901116012801E-3</c:v>
                </c:pt>
                <c:pt idx="108">
                  <c:v>-3.2881526104417698E-2</c:v>
                </c:pt>
                <c:pt idx="109">
                  <c:v>-1.01863354037266E-2</c:v>
                </c:pt>
                <c:pt idx="110">
                  <c:v>-1.00836202656172E-2</c:v>
                </c:pt>
                <c:pt idx="111">
                  <c:v>2.0838563896560299E-2</c:v>
                </c:pt>
                <c:pt idx="112">
                  <c:v>-1.67859787706739E-2</c:v>
                </c:pt>
                <c:pt idx="113">
                  <c:v>1.2243878060969399E-2</c:v>
                </c:pt>
                <c:pt idx="114">
                  <c:v>2.8263103802672201E-2</c:v>
                </c:pt>
                <c:pt idx="115">
                  <c:v>-6.7337646776899004E-2</c:v>
                </c:pt>
                <c:pt idx="116">
                  <c:v>-7.8459343794580506E-3</c:v>
                </c:pt>
                <c:pt idx="117">
                  <c:v>5.09745127436282E-2</c:v>
                </c:pt>
                <c:pt idx="118">
                  <c:v>-8.4241823587709701E-3</c:v>
                </c:pt>
                <c:pt idx="119">
                  <c:v>1.7393496344844901E-2</c:v>
                </c:pt>
                <c:pt idx="120">
                  <c:v>8.3884087442805903E-3</c:v>
                </c:pt>
                <c:pt idx="121">
                  <c:v>-9.5669687814701806E-3</c:v>
                </c:pt>
                <c:pt idx="122">
                  <c:v>1.3265306122448899E-2</c:v>
                </c:pt>
                <c:pt idx="123">
                  <c:v>0</c:v>
                </c:pt>
                <c:pt idx="124">
                  <c:v>-1.48278461925106E-2</c:v>
                </c:pt>
                <c:pt idx="125">
                  <c:v>-8.4724644904062597E-3</c:v>
                </c:pt>
                <c:pt idx="126">
                  <c:v>-0.107825700311249</c:v>
                </c:pt>
                <c:pt idx="127">
                  <c:v>8.9007565643077805E-4</c:v>
                </c:pt>
                <c:pt idx="128">
                  <c:v>-2.1128294489217998E-2</c:v>
                </c:pt>
                <c:pt idx="129">
                  <c:v>4.1557305336832398E-3</c:v>
                </c:pt>
                <c:pt idx="130">
                  <c:v>1.1504424778760999E-2</c:v>
                </c:pt>
                <c:pt idx="131">
                  <c:v>-1.00744634253174E-2</c:v>
                </c:pt>
                <c:pt idx="132">
                  <c:v>-1.9672131147541699E-3</c:v>
                </c:pt>
                <c:pt idx="133">
                  <c:v>-1.7455814968361E-3</c:v>
                </c:pt>
                <c:pt idx="134">
                  <c:v>-2.1815008726014699E-4</c:v>
                </c:pt>
                <c:pt idx="135">
                  <c:v>6.36663007683878E-3</c:v>
                </c:pt>
                <c:pt idx="136">
                  <c:v>2.0385304659498098E-2</c:v>
                </c:pt>
                <c:pt idx="137">
                  <c:v>4.2744656917884797E-3</c:v>
                </c:pt>
                <c:pt idx="138">
                  <c:v>-1.5723270440251599E-3</c:v>
                </c:pt>
                <c:pt idx="139">
                  <c:v>2.67527675276754E-2</c:v>
                </c:pt>
                <c:pt idx="140">
                  <c:v>1.04870659519926E-2</c:v>
                </c:pt>
                <c:pt idx="141">
                  <c:v>3.0747057410521101E-2</c:v>
                </c:pt>
                <c:pt idx="142">
                  <c:v>6.2847474014987902E-3</c:v>
                </c:pt>
                <c:pt idx="143">
                  <c:v>6.2403697996918299E-2</c:v>
                </c:pt>
                <c:pt idx="144">
                  <c:v>9.8547717842322503E-3</c:v>
                </c:pt>
                <c:pt idx="145">
                  <c:v>-2.1071337903021001E-2</c:v>
                </c:pt>
                <c:pt idx="146">
                  <c:v>4.8469387755101503E-3</c:v>
                </c:pt>
                <c:pt idx="147">
                  <c:v>3.5842293906810201E-3</c:v>
                </c:pt>
                <c:pt idx="148">
                  <c:v>-2.55950857435321E-4</c:v>
                </c:pt>
                <c:pt idx="149">
                  <c:v>-1.8094998743402799E-2</c:v>
                </c:pt>
                <c:pt idx="150">
                  <c:v>-2.5948592411260799E-2</c:v>
                </c:pt>
                <c:pt idx="151">
                  <c:v>4.4258667322350596E-3</c:v>
                </c:pt>
                <c:pt idx="152">
                  <c:v>-1.5015742310486699E-2</c:v>
                </c:pt>
                <c:pt idx="153">
                  <c:v>3.1218781218781199E-2</c:v>
                </c:pt>
                <c:pt idx="154">
                  <c:v>1.9088826673453799E-2</c:v>
                </c:pt>
                <c:pt idx="155">
                  <c:v>1.1585993820803201E-2</c:v>
                </c:pt>
                <c:pt idx="156">
                  <c:v>3.18809776833157E-2</c:v>
                </c:pt>
                <c:pt idx="157">
                  <c:v>-5.18891687657431E-2</c:v>
                </c:pt>
                <c:pt idx="158">
                  <c:v>4.04653515427425E-3</c:v>
                </c:pt>
                <c:pt idx="159">
                  <c:v>7.3885350318471099E-3</c:v>
                </c:pt>
                <c:pt idx="160">
                  <c:v>-3.8071065989847401E-3</c:v>
                </c:pt>
                <c:pt idx="161">
                  <c:v>2.5507548152004102E-2</c:v>
                </c:pt>
                <c:pt idx="162">
                  <c:v>-2.4625539477024599E-2</c:v>
                </c:pt>
                <c:pt idx="163">
                  <c:v>1.7041053446940499E-2</c:v>
                </c:pt>
                <c:pt idx="164">
                  <c:v>9.3823299452697306E-3</c:v>
                </c:pt>
                <c:pt idx="165">
                  <c:v>-3.9789789789789899E-2</c:v>
                </c:pt>
                <c:pt idx="166">
                  <c:v>-1.52784622966978E-2</c:v>
                </c:pt>
                <c:pt idx="167">
                  <c:v>-3.1965648854961899E-2</c:v>
                </c:pt>
                <c:pt idx="168">
                  <c:v>3.4040453872718403E-2</c:v>
                </c:pt>
                <c:pt idx="169">
                  <c:v>-7.37948366461047E-2</c:v>
                </c:pt>
                <c:pt idx="170">
                  <c:v>1.81437543614794E-2</c:v>
                </c:pt>
                <c:pt idx="171">
                  <c:v>-3.7824529991047399E-2</c:v>
                </c:pt>
                <c:pt idx="172">
                  <c:v>-7.3317040657631298E-3</c:v>
                </c:pt>
                <c:pt idx="173">
                  <c:v>1.25984251968503E-2</c:v>
                </c:pt>
                <c:pt idx="174">
                  <c:v>1.8327605956471999E-2</c:v>
                </c:pt>
                <c:pt idx="175">
                  <c:v>9.1722082091261496E-4</c:v>
                </c:pt>
                <c:pt idx="176">
                  <c:v>-6.8321566841265599E-3</c:v>
                </c:pt>
                <c:pt idx="177">
                  <c:v>5.0478468899521498E-2</c:v>
                </c:pt>
                <c:pt idx="178">
                  <c:v>-6.5921787709497304E-2</c:v>
                </c:pt>
                <c:pt idx="179">
                  <c:v>1.3819664703217001E-2</c:v>
                </c:pt>
                <c:pt idx="180">
                  <c:v>2.9144322685940801E-2</c:v>
                </c:pt>
                <c:pt idx="181">
                  <c:v>2.80570493336445E-3</c:v>
                </c:pt>
                <c:pt idx="182">
                  <c:v>2.1983273596176901E-2</c:v>
                </c:pt>
                <c:pt idx="183">
                  <c:v>-1.08721342472229E-2</c:v>
                </c:pt>
                <c:pt idx="184">
                  <c:v>3.0945419103313901E-2</c:v>
                </c:pt>
                <c:pt idx="185">
                  <c:v>-1.21684108055498E-3</c:v>
                </c:pt>
                <c:pt idx="186">
                  <c:v>1.5069169960474501E-2</c:v>
                </c:pt>
                <c:pt idx="187">
                  <c:v>-2.1039903264812702E-2</c:v>
                </c:pt>
                <c:pt idx="188">
                  <c:v>4.8602673147023802E-3</c:v>
                </c:pt>
                <c:pt idx="189">
                  <c:v>-1.9403347077370399E-3</c:v>
                </c:pt>
                <c:pt idx="190">
                  <c:v>1.95351137487636E-2</c:v>
                </c:pt>
                <c:pt idx="191">
                  <c:v>7.2229140722291198E-3</c:v>
                </c:pt>
                <c:pt idx="192">
                  <c:v>-7.4165636588381803E-3</c:v>
                </c:pt>
                <c:pt idx="193">
                  <c:v>-1.3655206047305401E-2</c:v>
                </c:pt>
                <c:pt idx="194">
                  <c:v>2.26932668329176E-2</c:v>
                </c:pt>
                <c:pt idx="195">
                  <c:v>-2.8820537660450399E-2</c:v>
                </c:pt>
                <c:pt idx="196">
                  <c:v>-2.9612220916568701E-2</c:v>
                </c:pt>
                <c:pt idx="197">
                  <c:v>-8.1585081585081893E-3</c:v>
                </c:pt>
                <c:pt idx="198">
                  <c:v>2.8050490883589898E-3</c:v>
                </c:pt>
                <c:pt idx="199">
                  <c:v>-3.6703445170006697E-2</c:v>
                </c:pt>
                <c:pt idx="200">
                  <c:v>-1.7042939353696399E-2</c:v>
                </c:pt>
                <c:pt idx="201">
                  <c:v>1.2096774193548401E-2</c:v>
                </c:pt>
                <c:pt idx="202">
                  <c:v>3.5971223021583599E-3</c:v>
                </c:pt>
                <c:pt idx="203">
                  <c:v>6.1072155620899302E-3</c:v>
                </c:pt>
                <c:pt idx="204">
                  <c:v>1.39908256880734E-2</c:v>
                </c:pt>
                <c:pt idx="205">
                  <c:v>-1.17860380779691E-2</c:v>
                </c:pt>
                <c:pt idx="206">
                  <c:v>9.3800045756119096E-3</c:v>
                </c:pt>
                <c:pt idx="207">
                  <c:v>-5.6869881710645996E-3</c:v>
                </c:pt>
                <c:pt idx="208">
                  <c:v>-2.31111111111111E-2</c:v>
                </c:pt>
                <c:pt idx="209">
                  <c:v>-5.2232518955349597E-2</c:v>
                </c:pt>
                <c:pt idx="210">
                  <c:v>7.5181159420289898E-2</c:v>
                </c:pt>
                <c:pt idx="211">
                  <c:v>-9.0497737556575195E-4</c:v>
                </c:pt>
                <c:pt idx="212">
                  <c:v>3.4402059443014402E-2</c:v>
                </c:pt>
                <c:pt idx="213">
                  <c:v>-1.0650613567955601E-2</c:v>
                </c:pt>
                <c:pt idx="214">
                  <c:v>-1.7515923566879098E-2</c:v>
                </c:pt>
                <c:pt idx="215">
                  <c:v>3.6303630363036299E-2</c:v>
                </c:pt>
                <c:pt idx="216">
                  <c:v>-2.11714890613965E-3</c:v>
                </c:pt>
                <c:pt idx="217">
                  <c:v>4.4896030245746201E-3</c:v>
                </c:pt>
                <c:pt idx="218">
                  <c:v>-6.3395163183846701E-3</c:v>
                </c:pt>
                <c:pt idx="219">
                  <c:v>-3.7426900584794499E-3</c:v>
                </c:pt>
                <c:pt idx="220">
                  <c:v>-1.2930039251904901E-2</c:v>
                </c:pt>
                <c:pt idx="221">
                  <c:v>-7.5618698441796096E-3</c:v>
                </c:pt>
                <c:pt idx="222">
                  <c:v>3.2899408284023698E-2</c:v>
                </c:pt>
                <c:pt idx="223">
                  <c:v>1.00406406885011E-2</c:v>
                </c:pt>
                <c:pt idx="224">
                  <c:v>2.82694198623402E-2</c:v>
                </c:pt>
                <c:pt idx="225">
                  <c:v>1.01812763844052E-2</c:v>
                </c:pt>
                <c:pt idx="226">
                  <c:v>-2.37575757575757E-2</c:v>
                </c:pt>
                <c:pt idx="227">
                  <c:v>-1.1028530328458399E-2</c:v>
                </c:pt>
                <c:pt idx="228">
                  <c:v>-4.5346062052505397E-3</c:v>
                </c:pt>
                <c:pt idx="229">
                  <c:v>-3.0541416011106E-2</c:v>
                </c:pt>
                <c:pt idx="230">
                  <c:v>-3.1810035842293902E-2</c:v>
                </c:pt>
                <c:pt idx="231">
                  <c:v>2.0109689213894E-2</c:v>
                </c:pt>
                <c:pt idx="232">
                  <c:v>6.8602789846789695E-4</c:v>
                </c:pt>
                <c:pt idx="233">
                  <c:v>-1.95067264573992E-2</c:v>
                </c:pt>
                <c:pt idx="234">
                  <c:v>-1.0208610741233901E-2</c:v>
                </c:pt>
                <c:pt idx="235">
                  <c:v>4.0106951871657697E-3</c:v>
                </c:pt>
                <c:pt idx="236">
                  <c:v>-2.4449877750611099E-3</c:v>
                </c:pt>
                <c:pt idx="237">
                  <c:v>-2.9551337359792901E-2</c:v>
                </c:pt>
                <c:pt idx="238">
                  <c:v>1.44420131291028E-2</c:v>
                </c:pt>
                <c:pt idx="239">
                  <c:v>-4.1403355850947402E-3</c:v>
                </c:pt>
                <c:pt idx="240">
                  <c:v>0</c:v>
                </c:pt>
                <c:pt idx="241">
                  <c:v>1.3695604152860599E-2</c:v>
                </c:pt>
                <c:pt idx="242">
                  <c:v>-4.3985045084670299E-3</c:v>
                </c:pt>
                <c:pt idx="243">
                  <c:v>-1.7289820618111199E-2</c:v>
                </c:pt>
                <c:pt idx="244">
                  <c:v>4.3243243243249997E-4</c:v>
                </c:pt>
                <c:pt idx="245">
                  <c:v>1.04872187022066E-2</c:v>
                </c:pt>
                <c:pt idx="246">
                  <c:v>3.2880315651031499E-3</c:v>
                </c:pt>
                <c:pt idx="247">
                  <c:v>1.5367727771679501E-3</c:v>
                </c:pt>
                <c:pt idx="248">
                  <c:v>-5.5371215263376197E-2</c:v>
                </c:pt>
                <c:pt idx="249">
                  <c:v>-6.2176165803111199E-4</c:v>
                </c:pt>
                <c:pt idx="250">
                  <c:v>2.0947947524333502E-2</c:v>
                </c:pt>
                <c:pt idx="251">
                  <c:v>1.8754041819357602E-2</c:v>
                </c:pt>
                <c:pt idx="252">
                  <c:v>-2.3573984424331701E-2</c:v>
                </c:pt>
                <c:pt idx="253">
                  <c:v>4.6521463311482098E-3</c:v>
                </c:pt>
                <c:pt idx="254">
                  <c:v>1.7208001720800101E-2</c:v>
                </c:pt>
                <c:pt idx="255">
                  <c:v>2.17582417582418E-2</c:v>
                </c:pt>
                <c:pt idx="256">
                  <c:v>-1.87621306879447E-2</c:v>
                </c:pt>
                <c:pt idx="257">
                  <c:v>4.5493934142114599E-3</c:v>
                </c:pt>
                <c:pt idx="258">
                  <c:v>-1.94594594594602E-3</c:v>
                </c:pt>
                <c:pt idx="259">
                  <c:v>2.1647890435166701E-2</c:v>
                </c:pt>
                <c:pt idx="260">
                  <c:v>-4.6144121365360301E-2</c:v>
                </c:pt>
                <c:pt idx="261">
                  <c:v>1.05462982493154E-3</c:v>
                </c:pt>
                <c:pt idx="262">
                  <c:v>1.19530416221984E-2</c:v>
                </c:pt>
                <c:pt idx="263">
                  <c:v>7.09372312983659E-3</c:v>
                </c:pt>
                <c:pt idx="264">
                  <c:v>2.1295279912184498E-2</c:v>
                </c:pt>
              </c:numCache>
            </c:numRef>
          </c:xVal>
          <c:yVal>
            <c:numRef>
              <c:f>'Regression beta'!$M$5:$M$269</c:f>
              <c:numCache>
                <c:formatCode>\+#,##0.00%;\-#,##0.00%;#,##0.00%;"--"</c:formatCode>
                <c:ptCount val="265"/>
                <c:pt idx="0">
                  <c:v>1.9617606841660095E-2</c:v>
                </c:pt>
                <c:pt idx="1">
                  <c:v>-7.3359800398574461E-3</c:v>
                </c:pt>
                <c:pt idx="2">
                  <c:v>1.4413855129215235E-2</c:v>
                </c:pt>
                <c:pt idx="3">
                  <c:v>2.4185659786755416E-2</c:v>
                </c:pt>
                <c:pt idx="4">
                  <c:v>-3.8065605243124499E-3</c:v>
                </c:pt>
                <c:pt idx="5">
                  <c:v>-1.0878017237851201E-2</c:v>
                </c:pt>
                <c:pt idx="6">
                  <c:v>-2.21325667243804E-3</c:v>
                </c:pt>
                <c:pt idx="7">
                  <c:v>-8.1169094178831103E-3</c:v>
                </c:pt>
                <c:pt idx="8">
                  <c:v>-8.9912175071849808E-3</c:v>
                </c:pt>
                <c:pt idx="9">
                  <c:v>7.1066482330400102E-3</c:v>
                </c:pt>
                <c:pt idx="10">
                  <c:v>1.0159829471672399E-2</c:v>
                </c:pt>
                <c:pt idx="11">
                  <c:v>-7.0230072419692402E-3</c:v>
                </c:pt>
                <c:pt idx="12">
                  <c:v>1.2911084043848301E-3</c:v>
                </c:pt>
                <c:pt idx="13">
                  <c:v>1.23221346310347E-2</c:v>
                </c:pt>
                <c:pt idx="14">
                  <c:v>1.9767566365486598E-3</c:v>
                </c:pt>
                <c:pt idx="15">
                  <c:v>9.7136631654232107E-3</c:v>
                </c:pt>
                <c:pt idx="16">
                  <c:v>-1.0174598078680199E-2</c:v>
                </c:pt>
                <c:pt idx="17">
                  <c:v>1.9878255992344402E-3</c:v>
                </c:pt>
                <c:pt idx="18">
                  <c:v>-9.2295014421086999E-4</c:v>
                </c:pt>
                <c:pt idx="19">
                  <c:v>9.8614405192859102E-3</c:v>
                </c:pt>
                <c:pt idx="20">
                  <c:v>-9.8101976172845404E-4</c:v>
                </c:pt>
                <c:pt idx="21">
                  <c:v>3.0353822163292502E-3</c:v>
                </c:pt>
                <c:pt idx="22">
                  <c:v>8.0615332885004606E-3</c:v>
                </c:pt>
                <c:pt idx="23">
                  <c:v>1.7204227519923301E-2</c:v>
                </c:pt>
                <c:pt idx="24">
                  <c:v>8.12026964122552E-3</c:v>
                </c:pt>
                <c:pt idx="25">
                  <c:v>-1.31716009951874E-3</c:v>
                </c:pt>
                <c:pt idx="26">
                  <c:v>1.9967511085744401E-2</c:v>
                </c:pt>
                <c:pt idx="27">
                  <c:v>2.15593101020751E-3</c:v>
                </c:pt>
                <c:pt idx="28">
                  <c:v>-1.4892768598623299E-2</c:v>
                </c:pt>
                <c:pt idx="29">
                  <c:v>7.06247981213273E-3</c:v>
                </c:pt>
                <c:pt idx="30">
                  <c:v>1.1014907194111301E-2</c:v>
                </c:pt>
                <c:pt idx="31">
                  <c:v>1.11556344878671E-2</c:v>
                </c:pt>
                <c:pt idx="32">
                  <c:v>-3.2380020459903901E-3</c:v>
                </c:pt>
                <c:pt idx="33">
                  <c:v>2.1752502875075101E-3</c:v>
                </c:pt>
                <c:pt idx="34">
                  <c:v>2.27861259026917E-2</c:v>
                </c:pt>
                <c:pt idx="35">
                  <c:v>2.1706321849788501E-2</c:v>
                </c:pt>
                <c:pt idx="36">
                  <c:v>-1.7797176242370798E-2</c:v>
                </c:pt>
                <c:pt idx="37">
                  <c:v>-2.0727943459285698E-3</c:v>
                </c:pt>
                <c:pt idx="38">
                  <c:v>2.0015833837842899E-2</c:v>
                </c:pt>
                <c:pt idx="39">
                  <c:v>4.5830898110267103E-2</c:v>
                </c:pt>
                <c:pt idx="40">
                  <c:v>-3.02011203793798E-2</c:v>
                </c:pt>
                <c:pt idx="41">
                  <c:v>-7.6588484541688399E-3</c:v>
                </c:pt>
                <c:pt idx="42">
                  <c:v>-5.7599821049100202E-3</c:v>
                </c:pt>
                <c:pt idx="43">
                  <c:v>3.6878116664733902E-2</c:v>
                </c:pt>
                <c:pt idx="44">
                  <c:v>-1.3556025853686499E-2</c:v>
                </c:pt>
                <c:pt idx="45">
                  <c:v>3.8662506938197099E-3</c:v>
                </c:pt>
                <c:pt idx="46">
                  <c:v>-1.5002245559047999E-3</c:v>
                </c:pt>
                <c:pt idx="47">
                  <c:v>3.9620867629845897E-3</c:v>
                </c:pt>
                <c:pt idx="48">
                  <c:v>4.1519358039440197E-3</c:v>
                </c:pt>
                <c:pt idx="49">
                  <c:v>2.1018982984164301E-2</c:v>
                </c:pt>
                <c:pt idx="50">
                  <c:v>2.1993928549888402E-2</c:v>
                </c:pt>
                <c:pt idx="51">
                  <c:v>2.8907712515643301E-2</c:v>
                </c:pt>
                <c:pt idx="52">
                  <c:v>4.0876305307352798E-2</c:v>
                </c:pt>
                <c:pt idx="53">
                  <c:v>-4.4872190346926598E-2</c:v>
                </c:pt>
                <c:pt idx="54">
                  <c:v>-1.03086488851802E-2</c:v>
                </c:pt>
                <c:pt idx="55">
                  <c:v>-8.3556183460316708E-3</c:v>
                </c:pt>
                <c:pt idx="56">
                  <c:v>2.02096116624799E-2</c:v>
                </c:pt>
                <c:pt idx="57">
                  <c:v>5.3199196837029304E-3</c:v>
                </c:pt>
                <c:pt idx="58">
                  <c:v>-2.0966525856994699E-3</c:v>
                </c:pt>
                <c:pt idx="59">
                  <c:v>-5.77102779745952E-3</c:v>
                </c:pt>
                <c:pt idx="60">
                  <c:v>1.3676092544987601E-3</c:v>
                </c:pt>
                <c:pt idx="61">
                  <c:v>-2.9712256056191901E-2</c:v>
                </c:pt>
                <c:pt idx="62">
                  <c:v>1.13926477562841E-2</c:v>
                </c:pt>
                <c:pt idx="63">
                  <c:v>6.5634024678390998E-4</c:v>
                </c:pt>
                <c:pt idx="64">
                  <c:v>-7.6682474018766099E-4</c:v>
                </c:pt>
                <c:pt idx="65">
                  <c:v>2.3155460579970501E-2</c:v>
                </c:pt>
                <c:pt idx="66">
                  <c:v>8.9681894881570006E-3</c:v>
                </c:pt>
                <c:pt idx="67">
                  <c:v>-1.0318842970095001E-2</c:v>
                </c:pt>
                <c:pt idx="68">
                  <c:v>2.6149045327127501E-2</c:v>
                </c:pt>
                <c:pt idx="69">
                  <c:v>6.3873955394687801E-3</c:v>
                </c:pt>
                <c:pt idx="70">
                  <c:v>2.5883252334407299E-2</c:v>
                </c:pt>
                <c:pt idx="71">
                  <c:v>-1.89954787974887E-2</c:v>
                </c:pt>
                <c:pt idx="72">
                  <c:v>1.44773166967372E-2</c:v>
                </c:pt>
                <c:pt idx="73">
                  <c:v>-3.8408879505858001E-2</c:v>
                </c:pt>
                <c:pt idx="74">
                  <c:v>4.3219904706870003E-2</c:v>
                </c:pt>
                <c:pt idx="75">
                  <c:v>1.8478007395644799E-2</c:v>
                </c:pt>
                <c:pt idx="76">
                  <c:v>1.54253819698934E-2</c:v>
                </c:pt>
                <c:pt idx="77">
                  <c:v>-2.06504334382419E-2</c:v>
                </c:pt>
                <c:pt idx="78">
                  <c:v>2.59445986517872E-2</c:v>
                </c:pt>
                <c:pt idx="79">
                  <c:v>1.08917241221339E-2</c:v>
                </c:pt>
                <c:pt idx="80">
                  <c:v>1.4796123186327499E-3</c:v>
                </c:pt>
                <c:pt idx="81">
                  <c:v>1.4439635111235199E-2</c:v>
                </c:pt>
                <c:pt idx="82">
                  <c:v>8.4877556172683694E-2</c:v>
                </c:pt>
                <c:pt idx="83">
                  <c:v>2.6006320261099398E-2</c:v>
                </c:pt>
                <c:pt idx="84">
                  <c:v>6.9447907144242205E-2</c:v>
                </c:pt>
                <c:pt idx="85">
                  <c:v>-0.128853602326339</c:v>
                </c:pt>
                <c:pt idx="86">
                  <c:v>-0.141660193672</c:v>
                </c:pt>
                <c:pt idx="87">
                  <c:v>-6.7890757599136202E-3</c:v>
                </c:pt>
                <c:pt idx="88">
                  <c:v>-8.5345200684944306E-2</c:v>
                </c:pt>
                <c:pt idx="89">
                  <c:v>-1.8969273533170001E-3</c:v>
                </c:pt>
                <c:pt idx="90">
                  <c:v>1.12532406484147E-2</c:v>
                </c:pt>
                <c:pt idx="91">
                  <c:v>1.94197314539628E-2</c:v>
                </c:pt>
                <c:pt idx="92">
                  <c:v>-1.43133868335926E-2</c:v>
                </c:pt>
                <c:pt idx="93">
                  <c:v>1.8258990880065001E-3</c:v>
                </c:pt>
                <c:pt idx="94">
                  <c:v>1.98896320418071E-2</c:v>
                </c:pt>
                <c:pt idx="95">
                  <c:v>9.8557573967411102E-3</c:v>
                </c:pt>
                <c:pt idx="96">
                  <c:v>-6.2230310858015199E-3</c:v>
                </c:pt>
                <c:pt idx="97">
                  <c:v>9.7942233670581099E-4</c:v>
                </c:pt>
                <c:pt idx="98">
                  <c:v>5.4357994662675001E-3</c:v>
                </c:pt>
                <c:pt idx="99">
                  <c:v>3.94053729225958E-4</c:v>
                </c:pt>
                <c:pt idx="100">
                  <c:v>-3.4654728947006502E-3</c:v>
                </c:pt>
                <c:pt idx="101">
                  <c:v>4.0809084457061598E-3</c:v>
                </c:pt>
                <c:pt idx="102">
                  <c:v>-5.2752338556272399E-3</c:v>
                </c:pt>
                <c:pt idx="103">
                  <c:v>9.2227917746947694E-3</c:v>
                </c:pt>
                <c:pt idx="104">
                  <c:v>1.7714889974318901E-2</c:v>
                </c:pt>
                <c:pt idx="105">
                  <c:v>1.16245899301099E-2</c:v>
                </c:pt>
                <c:pt idx="106">
                  <c:v>1.5305497734786301E-3</c:v>
                </c:pt>
                <c:pt idx="107">
                  <c:v>-2.6560830407571499E-3</c:v>
                </c:pt>
                <c:pt idx="108">
                  <c:v>-4.1706508249747499E-4</c:v>
                </c:pt>
                <c:pt idx="109">
                  <c:v>-1.6103688134914699E-2</c:v>
                </c:pt>
                <c:pt idx="110">
                  <c:v>-1.19653893695921E-2</c:v>
                </c:pt>
                <c:pt idx="111">
                  <c:v>1.27285837322491E-2</c:v>
                </c:pt>
                <c:pt idx="112">
                  <c:v>1.06782457312321E-2</c:v>
                </c:pt>
                <c:pt idx="113">
                  <c:v>5.6389638149523802E-3</c:v>
                </c:pt>
                <c:pt idx="114">
                  <c:v>2.6936906802692701E-2</c:v>
                </c:pt>
                <c:pt idx="115">
                  <c:v>-8.6423079314418699E-3</c:v>
                </c:pt>
                <c:pt idx="116">
                  <c:v>-9.5654494324363699E-3</c:v>
                </c:pt>
                <c:pt idx="117">
                  <c:v>5.0026302488937703E-3</c:v>
                </c:pt>
                <c:pt idx="118">
                  <c:v>-1.8406957789545E-2</c:v>
                </c:pt>
                <c:pt idx="119">
                  <c:v>3.5766905451404601E-3</c:v>
                </c:pt>
                <c:pt idx="120">
                  <c:v>-1.89651325530923E-3</c:v>
                </c:pt>
                <c:pt idx="121">
                  <c:v>-3.74849706485611E-3</c:v>
                </c:pt>
                <c:pt idx="122">
                  <c:v>1.0340955492037601E-2</c:v>
                </c:pt>
                <c:pt idx="123">
                  <c:v>-9.2541087231352501E-3</c:v>
                </c:pt>
                <c:pt idx="124">
                  <c:v>1.2213099649884301E-2</c:v>
                </c:pt>
                <c:pt idx="125">
                  <c:v>3.44129762601829E-3</c:v>
                </c:pt>
                <c:pt idx="126">
                  <c:v>1.20387986152263E-2</c:v>
                </c:pt>
                <c:pt idx="127">
                  <c:v>-1.2027526705012399E-2</c:v>
                </c:pt>
                <c:pt idx="128">
                  <c:v>-9.32068867271762E-3</c:v>
                </c:pt>
                <c:pt idx="129">
                  <c:v>4.8157047185727097E-3</c:v>
                </c:pt>
                <c:pt idx="130">
                  <c:v>-1.3644889973577601E-2</c:v>
                </c:pt>
                <c:pt idx="131">
                  <c:v>-4.3177892918825102E-3</c:v>
                </c:pt>
                <c:pt idx="132">
                  <c:v>5.9279205055816104E-4</c:v>
                </c:pt>
                <c:pt idx="133">
                  <c:v>1.07956045741677E-2</c:v>
                </c:pt>
                <c:pt idx="134">
                  <c:v>6.5936762044959E-3</c:v>
                </c:pt>
                <c:pt idx="135">
                  <c:v>1.9499739447628998E-2</c:v>
                </c:pt>
                <c:pt idx="136">
                  <c:v>1.3462602143579801E-3</c:v>
                </c:pt>
                <c:pt idx="137">
                  <c:v>-5.3561975149734502E-3</c:v>
                </c:pt>
                <c:pt idx="138">
                  <c:v>9.5572439088289305E-3</c:v>
                </c:pt>
                <c:pt idx="139">
                  <c:v>-4.1534913329785298E-3</c:v>
                </c:pt>
                <c:pt idx="140">
                  <c:v>3.45575068329623E-3</c:v>
                </c:pt>
                <c:pt idx="141">
                  <c:v>1.06362712725425E-2</c:v>
                </c:pt>
                <c:pt idx="142">
                  <c:v>1.2754828613689401E-2</c:v>
                </c:pt>
                <c:pt idx="143">
                  <c:v>7.29848200211612E-3</c:v>
                </c:pt>
                <c:pt idx="144">
                  <c:v>6.9797782126550002E-3</c:v>
                </c:pt>
                <c:pt idx="145">
                  <c:v>2.0371923785038101E-3</c:v>
                </c:pt>
                <c:pt idx="146">
                  <c:v>2.7468406854789001E-2</c:v>
                </c:pt>
                <c:pt idx="147">
                  <c:v>3.34898894081717E-2</c:v>
                </c:pt>
                <c:pt idx="148">
                  <c:v>1.11946845719233E-2</c:v>
                </c:pt>
                <c:pt idx="149">
                  <c:v>1.9583755739757801E-2</c:v>
                </c:pt>
                <c:pt idx="150">
                  <c:v>-4.6045146315933101E-2</c:v>
                </c:pt>
                <c:pt idx="151">
                  <c:v>-1.0247516947816501E-2</c:v>
                </c:pt>
                <c:pt idx="152">
                  <c:v>-2.7669195983751001E-2</c:v>
                </c:pt>
                <c:pt idx="153">
                  <c:v>1.4992220493443001E-2</c:v>
                </c:pt>
                <c:pt idx="154">
                  <c:v>-8.5613230935355899E-3</c:v>
                </c:pt>
                <c:pt idx="155">
                  <c:v>-5.7187304856537802E-3</c:v>
                </c:pt>
                <c:pt idx="156">
                  <c:v>1.3422893305207E-2</c:v>
                </c:pt>
                <c:pt idx="157">
                  <c:v>1.9168099936634399E-2</c:v>
                </c:pt>
                <c:pt idx="158">
                  <c:v>-3.6920796826642302E-2</c:v>
                </c:pt>
                <c:pt idx="159">
                  <c:v>7.02339669022428E-3</c:v>
                </c:pt>
                <c:pt idx="160">
                  <c:v>-3.7974683544303799E-2</c:v>
                </c:pt>
                <c:pt idx="161">
                  <c:v>-5.3240643508211203E-3</c:v>
                </c:pt>
                <c:pt idx="162">
                  <c:v>-1.0453685807510899E-2</c:v>
                </c:pt>
                <c:pt idx="163">
                  <c:v>1.42278993297079E-2</c:v>
                </c:pt>
                <c:pt idx="164">
                  <c:v>-7.9979926606655403E-3</c:v>
                </c:pt>
                <c:pt idx="165">
                  <c:v>-9.5678916467335697E-3</c:v>
                </c:pt>
                <c:pt idx="166">
                  <c:v>-5.9699649007235499E-3</c:v>
                </c:pt>
                <c:pt idx="167">
                  <c:v>-2.5154520626707402E-3</c:v>
                </c:pt>
                <c:pt idx="168">
                  <c:v>2.4186161398886599E-3</c:v>
                </c:pt>
                <c:pt idx="169">
                  <c:v>-4.97700949318479E-3</c:v>
                </c:pt>
                <c:pt idx="170">
                  <c:v>1.61038854470115E-3</c:v>
                </c:pt>
                <c:pt idx="171">
                  <c:v>-1.5669005069384901E-3</c:v>
                </c:pt>
                <c:pt idx="172">
                  <c:v>-6.9966338868945304E-3</c:v>
                </c:pt>
                <c:pt idx="173">
                  <c:v>1.41291007910234E-2</c:v>
                </c:pt>
                <c:pt idx="174">
                  <c:v>4.4648406745949002E-3</c:v>
                </c:pt>
                <c:pt idx="175">
                  <c:v>-8.7895839323119292E-3</c:v>
                </c:pt>
                <c:pt idx="176">
                  <c:v>9.7775934470423001E-3</c:v>
                </c:pt>
                <c:pt idx="177">
                  <c:v>7.3742153145531699E-3</c:v>
                </c:pt>
                <c:pt idx="178">
                  <c:v>9.2662871600252602E-3</c:v>
                </c:pt>
                <c:pt idx="179">
                  <c:v>-3.6237592563415099E-3</c:v>
                </c:pt>
                <c:pt idx="180">
                  <c:v>-6.0552278540482E-3</c:v>
                </c:pt>
                <c:pt idx="181">
                  <c:v>1.07208053266363E-2</c:v>
                </c:pt>
                <c:pt idx="182">
                  <c:v>1.9317436244931398E-2</c:v>
                </c:pt>
                <c:pt idx="183">
                  <c:v>4.1690518107293803E-3</c:v>
                </c:pt>
                <c:pt idx="184">
                  <c:v>1.55646718146719E-2</c:v>
                </c:pt>
                <c:pt idx="185">
                  <c:v>1.29890332114801E-2</c:v>
                </c:pt>
                <c:pt idx="186">
                  <c:v>1.7029138748525E-3</c:v>
                </c:pt>
                <c:pt idx="187">
                  <c:v>-1.158428585573E-2</c:v>
                </c:pt>
                <c:pt idx="188">
                  <c:v>1.2971527274753401E-2</c:v>
                </c:pt>
                <c:pt idx="189">
                  <c:v>-3.6537181386759397E-2</c:v>
                </c:pt>
                <c:pt idx="190">
                  <c:v>1.0568117703224701E-2</c:v>
                </c:pt>
                <c:pt idx="191">
                  <c:v>1.31586179603593E-2</c:v>
                </c:pt>
                <c:pt idx="192">
                  <c:v>-1.8080352323999901E-2</c:v>
                </c:pt>
                <c:pt idx="193">
                  <c:v>1.46765678736501E-2</c:v>
                </c:pt>
                <c:pt idx="194">
                  <c:v>2.67881241565451E-2</c:v>
                </c:pt>
                <c:pt idx="195">
                  <c:v>-3.85363954846243E-2</c:v>
                </c:pt>
                <c:pt idx="196">
                  <c:v>-3.6394136095106097E-2</c:v>
                </c:pt>
                <c:pt idx="197">
                  <c:v>-1.0138201320132101E-2</c:v>
                </c:pt>
                <c:pt idx="198">
                  <c:v>2.3052193059532699E-3</c:v>
                </c:pt>
                <c:pt idx="199">
                  <c:v>-3.37917890073659E-3</c:v>
                </c:pt>
                <c:pt idx="200">
                  <c:v>1.1409815567364701E-2</c:v>
                </c:pt>
                <c:pt idx="201">
                  <c:v>9.4911294444047396E-4</c:v>
                </c:pt>
                <c:pt idx="202">
                  <c:v>5.3476496555483503E-3</c:v>
                </c:pt>
                <c:pt idx="203">
                  <c:v>-4.9559701181085903E-3</c:v>
                </c:pt>
                <c:pt idx="204">
                  <c:v>7.0185761116248503E-3</c:v>
                </c:pt>
                <c:pt idx="205">
                  <c:v>-2.49439285639424E-3</c:v>
                </c:pt>
                <c:pt idx="206">
                  <c:v>6.62545101597279E-3</c:v>
                </c:pt>
                <c:pt idx="207">
                  <c:v>-1.43275531489013E-3</c:v>
                </c:pt>
                <c:pt idx="208">
                  <c:v>2.5453892544439602E-3</c:v>
                </c:pt>
                <c:pt idx="209">
                  <c:v>3.21049397105255E-3</c:v>
                </c:pt>
                <c:pt idx="210">
                  <c:v>7.2036114105204696E-3</c:v>
                </c:pt>
                <c:pt idx="211">
                  <c:v>5.0087948860954596E-3</c:v>
                </c:pt>
                <c:pt idx="212">
                  <c:v>5.8146434080930199E-3</c:v>
                </c:pt>
                <c:pt idx="213">
                  <c:v>5.6195011879062104E-3</c:v>
                </c:pt>
                <c:pt idx="214">
                  <c:v>1.4650845368087299E-2</c:v>
                </c:pt>
                <c:pt idx="215">
                  <c:v>1.9664182454880101E-2</c:v>
                </c:pt>
                <c:pt idx="216">
                  <c:v>1.32490248035392E-2</c:v>
                </c:pt>
                <c:pt idx="217">
                  <c:v>-1.33858444414524E-2</c:v>
                </c:pt>
                <c:pt idx="218">
                  <c:v>5.5283525509397897E-3</c:v>
                </c:pt>
                <c:pt idx="219">
                  <c:v>5.9585286406610002E-3</c:v>
                </c:pt>
                <c:pt idx="220">
                  <c:v>-5.9680949479906601E-3</c:v>
                </c:pt>
                <c:pt idx="221">
                  <c:v>-1.5822257752906299E-2</c:v>
                </c:pt>
                <c:pt idx="222">
                  <c:v>1.25923344164241E-2</c:v>
                </c:pt>
                <c:pt idx="223">
                  <c:v>-7.2217881459984701E-3</c:v>
                </c:pt>
                <c:pt idx="224">
                  <c:v>1.24051453413652E-3</c:v>
                </c:pt>
                <c:pt idx="225">
                  <c:v>9.5108082494696905E-3</c:v>
                </c:pt>
                <c:pt idx="226">
                  <c:v>-7.0464347728672596E-3</c:v>
                </c:pt>
                <c:pt idx="227">
                  <c:v>-9.7730348545693197E-3</c:v>
                </c:pt>
                <c:pt idx="228">
                  <c:v>5.9365724105609101E-3</c:v>
                </c:pt>
                <c:pt idx="229">
                  <c:v>-1.7950291500460298E-2</c:v>
                </c:pt>
                <c:pt idx="230">
                  <c:v>1.4376488405526101E-3</c:v>
                </c:pt>
                <c:pt idx="231">
                  <c:v>2.1335796848021499E-3</c:v>
                </c:pt>
                <c:pt idx="232">
                  <c:v>-1.43864350194388E-3</c:v>
                </c:pt>
                <c:pt idx="233">
                  <c:v>-7.0227475954722299E-3</c:v>
                </c:pt>
                <c:pt idx="234">
                  <c:v>-3.8887681946556999E-3</c:v>
                </c:pt>
                <c:pt idx="235">
                  <c:v>1.8500380890195301E-3</c:v>
                </c:pt>
                <c:pt idx="236">
                  <c:v>-1.4778432182209499E-3</c:v>
                </c:pt>
                <c:pt idx="237">
                  <c:v>7.0583600529651102E-3</c:v>
                </c:pt>
                <c:pt idx="238">
                  <c:v>-1.0085362683074899E-2</c:v>
                </c:pt>
                <c:pt idx="239">
                  <c:v>8.2352170209047393E-3</c:v>
                </c:pt>
                <c:pt idx="240">
                  <c:v>5.32539830685277E-3</c:v>
                </c:pt>
                <c:pt idx="241">
                  <c:v>-3.2941536979884801E-3</c:v>
                </c:pt>
                <c:pt idx="242">
                  <c:v>-3.2289734918730601E-3</c:v>
                </c:pt>
                <c:pt idx="243">
                  <c:v>-5.5218650668806503E-3</c:v>
                </c:pt>
                <c:pt idx="244">
                  <c:v>7.4758183507294598E-3</c:v>
                </c:pt>
                <c:pt idx="245">
                  <c:v>-2.10040873975476E-2</c:v>
                </c:pt>
                <c:pt idx="246">
                  <c:v>7.76380771636227E-3</c:v>
                </c:pt>
                <c:pt idx="247">
                  <c:v>1.53276839869496E-2</c:v>
                </c:pt>
                <c:pt idx="248">
                  <c:v>-7.8427112752552999E-3</c:v>
                </c:pt>
                <c:pt idx="249">
                  <c:v>-5.6453013722422899E-4</c:v>
                </c:pt>
                <c:pt idx="250">
                  <c:v>5.1834957495334897E-3</c:v>
                </c:pt>
                <c:pt idx="251">
                  <c:v>2.9331611378038002E-3</c:v>
                </c:pt>
                <c:pt idx="252">
                  <c:v>1.51547136270208E-2</c:v>
                </c:pt>
                <c:pt idx="253">
                  <c:v>-6.2272963155164604E-3</c:v>
                </c:pt>
                <c:pt idx="254">
                  <c:v>3.8238162794822302E-3</c:v>
                </c:pt>
                <c:pt idx="255">
                  <c:v>-7.5311212510515899E-4</c:v>
                </c:pt>
                <c:pt idx="256">
                  <c:v>1.9281134290616699E-2</c:v>
                </c:pt>
                <c:pt idx="257">
                  <c:v>-5.9920554770079197E-3</c:v>
                </c:pt>
                <c:pt idx="258">
                  <c:v>1.46993521354481E-2</c:v>
                </c:pt>
                <c:pt idx="259">
                  <c:v>2.2552101525206699E-2</c:v>
                </c:pt>
                <c:pt idx="260">
                  <c:v>8.2642687765594903E-3</c:v>
                </c:pt>
                <c:pt idx="261">
                  <c:v>-1.92836831259138E-2</c:v>
                </c:pt>
                <c:pt idx="262">
                  <c:v>-4.6751996699859501E-3</c:v>
                </c:pt>
                <c:pt idx="263">
                  <c:v>2.41157556270097E-2</c:v>
                </c:pt>
                <c:pt idx="264">
                  <c:v>1.3396004700352399E-3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2D-44C7-8428-BB8C6F8CF5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0046736"/>
        <c:axId val="1700047152"/>
      </c:scatterChart>
      <c:valAx>
        <c:axId val="1700046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\+#,##0.0%;\-#,##0.0%;#,##0.0%;&quot;--&quot;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047152"/>
        <c:crosses val="autoZero"/>
        <c:crossBetween val="midCat"/>
      </c:valAx>
      <c:valAx>
        <c:axId val="1700047152"/>
        <c:scaling>
          <c:orientation val="minMax"/>
          <c:max val="0.15000000000000002"/>
          <c:min val="-0.15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\+#,##0.0%;\-#,##0.0%;#,##0.0%;&quot;--&quot;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046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chart" Target="../charts/chart117.xml"/><Relationship Id="rId21" Type="http://schemas.openxmlformats.org/officeDocument/2006/relationships/chart" Target="../charts/chart21.xml"/><Relationship Id="rId42" Type="http://schemas.openxmlformats.org/officeDocument/2006/relationships/chart" Target="../charts/chart42.xml"/><Relationship Id="rId47" Type="http://schemas.openxmlformats.org/officeDocument/2006/relationships/chart" Target="../charts/chart47.xml"/><Relationship Id="rId63" Type="http://schemas.openxmlformats.org/officeDocument/2006/relationships/chart" Target="../charts/chart63.xml"/><Relationship Id="rId68" Type="http://schemas.openxmlformats.org/officeDocument/2006/relationships/chart" Target="../charts/chart68.xml"/><Relationship Id="rId84" Type="http://schemas.openxmlformats.org/officeDocument/2006/relationships/chart" Target="../charts/chart84.xml"/><Relationship Id="rId89" Type="http://schemas.openxmlformats.org/officeDocument/2006/relationships/chart" Target="../charts/chart89.xml"/><Relationship Id="rId112" Type="http://schemas.openxmlformats.org/officeDocument/2006/relationships/chart" Target="../charts/chart112.xml"/><Relationship Id="rId16" Type="http://schemas.openxmlformats.org/officeDocument/2006/relationships/chart" Target="../charts/chart16.xml"/><Relationship Id="rId107" Type="http://schemas.openxmlformats.org/officeDocument/2006/relationships/chart" Target="../charts/chart107.xml"/><Relationship Id="rId11" Type="http://schemas.openxmlformats.org/officeDocument/2006/relationships/chart" Target="../charts/chart11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53" Type="http://schemas.openxmlformats.org/officeDocument/2006/relationships/chart" Target="../charts/chart53.xml"/><Relationship Id="rId58" Type="http://schemas.openxmlformats.org/officeDocument/2006/relationships/chart" Target="../charts/chart58.xml"/><Relationship Id="rId74" Type="http://schemas.openxmlformats.org/officeDocument/2006/relationships/chart" Target="../charts/chart74.xml"/><Relationship Id="rId79" Type="http://schemas.openxmlformats.org/officeDocument/2006/relationships/chart" Target="../charts/chart79.xml"/><Relationship Id="rId102" Type="http://schemas.openxmlformats.org/officeDocument/2006/relationships/chart" Target="../charts/chart102.xml"/><Relationship Id="rId123" Type="http://schemas.openxmlformats.org/officeDocument/2006/relationships/chart" Target="../charts/chart123.xml"/><Relationship Id="rId128" Type="http://schemas.openxmlformats.org/officeDocument/2006/relationships/chart" Target="../charts/chart128.xml"/><Relationship Id="rId5" Type="http://schemas.openxmlformats.org/officeDocument/2006/relationships/chart" Target="../charts/chart5.xml"/><Relationship Id="rId90" Type="http://schemas.openxmlformats.org/officeDocument/2006/relationships/chart" Target="../charts/chart90.xml"/><Relationship Id="rId95" Type="http://schemas.openxmlformats.org/officeDocument/2006/relationships/chart" Target="../charts/chart95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43" Type="http://schemas.openxmlformats.org/officeDocument/2006/relationships/chart" Target="../charts/chart43.xml"/><Relationship Id="rId48" Type="http://schemas.openxmlformats.org/officeDocument/2006/relationships/chart" Target="../charts/chart48.xml"/><Relationship Id="rId64" Type="http://schemas.openxmlformats.org/officeDocument/2006/relationships/chart" Target="../charts/chart64.xml"/><Relationship Id="rId69" Type="http://schemas.openxmlformats.org/officeDocument/2006/relationships/chart" Target="../charts/chart69.xml"/><Relationship Id="rId113" Type="http://schemas.openxmlformats.org/officeDocument/2006/relationships/chart" Target="../charts/chart113.xml"/><Relationship Id="rId118" Type="http://schemas.openxmlformats.org/officeDocument/2006/relationships/chart" Target="../charts/chart118.xml"/><Relationship Id="rId80" Type="http://schemas.openxmlformats.org/officeDocument/2006/relationships/chart" Target="../charts/chart80.xml"/><Relationship Id="rId85" Type="http://schemas.openxmlformats.org/officeDocument/2006/relationships/chart" Target="../charts/chart85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59" Type="http://schemas.openxmlformats.org/officeDocument/2006/relationships/chart" Target="../charts/chart59.xml"/><Relationship Id="rId103" Type="http://schemas.openxmlformats.org/officeDocument/2006/relationships/chart" Target="../charts/chart103.xml"/><Relationship Id="rId108" Type="http://schemas.openxmlformats.org/officeDocument/2006/relationships/chart" Target="../charts/chart108.xml"/><Relationship Id="rId124" Type="http://schemas.openxmlformats.org/officeDocument/2006/relationships/chart" Target="../charts/chart124.xml"/><Relationship Id="rId129" Type="http://schemas.openxmlformats.org/officeDocument/2006/relationships/chart" Target="../charts/chart129.xml"/><Relationship Id="rId54" Type="http://schemas.openxmlformats.org/officeDocument/2006/relationships/chart" Target="../charts/chart54.xml"/><Relationship Id="rId70" Type="http://schemas.openxmlformats.org/officeDocument/2006/relationships/chart" Target="../charts/chart70.xml"/><Relationship Id="rId75" Type="http://schemas.openxmlformats.org/officeDocument/2006/relationships/chart" Target="../charts/chart75.xml"/><Relationship Id="rId91" Type="http://schemas.openxmlformats.org/officeDocument/2006/relationships/chart" Target="../charts/chart91.xml"/><Relationship Id="rId96" Type="http://schemas.openxmlformats.org/officeDocument/2006/relationships/chart" Target="../charts/chart9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49" Type="http://schemas.openxmlformats.org/officeDocument/2006/relationships/chart" Target="../charts/chart49.xml"/><Relationship Id="rId114" Type="http://schemas.openxmlformats.org/officeDocument/2006/relationships/chart" Target="../charts/chart114.xml"/><Relationship Id="rId119" Type="http://schemas.openxmlformats.org/officeDocument/2006/relationships/chart" Target="../charts/chart119.xml"/><Relationship Id="rId44" Type="http://schemas.openxmlformats.org/officeDocument/2006/relationships/chart" Target="../charts/chart44.xml"/><Relationship Id="rId60" Type="http://schemas.openxmlformats.org/officeDocument/2006/relationships/chart" Target="../charts/chart60.xml"/><Relationship Id="rId65" Type="http://schemas.openxmlformats.org/officeDocument/2006/relationships/chart" Target="../charts/chart65.xml"/><Relationship Id="rId81" Type="http://schemas.openxmlformats.org/officeDocument/2006/relationships/chart" Target="../charts/chart81.xml"/><Relationship Id="rId86" Type="http://schemas.openxmlformats.org/officeDocument/2006/relationships/chart" Target="../charts/chart86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9" Type="http://schemas.openxmlformats.org/officeDocument/2006/relationships/chart" Target="../charts/chart39.xml"/><Relationship Id="rId109" Type="http://schemas.openxmlformats.org/officeDocument/2006/relationships/chart" Target="../charts/chart109.xml"/><Relationship Id="rId34" Type="http://schemas.openxmlformats.org/officeDocument/2006/relationships/chart" Target="../charts/chart34.xml"/><Relationship Id="rId50" Type="http://schemas.openxmlformats.org/officeDocument/2006/relationships/chart" Target="../charts/chart50.xml"/><Relationship Id="rId55" Type="http://schemas.openxmlformats.org/officeDocument/2006/relationships/chart" Target="../charts/chart55.xml"/><Relationship Id="rId76" Type="http://schemas.openxmlformats.org/officeDocument/2006/relationships/chart" Target="../charts/chart76.xml"/><Relationship Id="rId97" Type="http://schemas.openxmlformats.org/officeDocument/2006/relationships/chart" Target="../charts/chart97.xml"/><Relationship Id="rId104" Type="http://schemas.openxmlformats.org/officeDocument/2006/relationships/chart" Target="../charts/chart104.xml"/><Relationship Id="rId120" Type="http://schemas.openxmlformats.org/officeDocument/2006/relationships/chart" Target="../charts/chart120.xml"/><Relationship Id="rId125" Type="http://schemas.openxmlformats.org/officeDocument/2006/relationships/chart" Target="../charts/chart125.xml"/><Relationship Id="rId7" Type="http://schemas.openxmlformats.org/officeDocument/2006/relationships/chart" Target="../charts/chart7.xml"/><Relationship Id="rId71" Type="http://schemas.openxmlformats.org/officeDocument/2006/relationships/chart" Target="../charts/chart71.xml"/><Relationship Id="rId92" Type="http://schemas.openxmlformats.org/officeDocument/2006/relationships/chart" Target="../charts/chart92.xml"/><Relationship Id="rId2" Type="http://schemas.openxmlformats.org/officeDocument/2006/relationships/chart" Target="../charts/chart2.xml"/><Relationship Id="rId29" Type="http://schemas.openxmlformats.org/officeDocument/2006/relationships/chart" Target="../charts/chart29.xml"/><Relationship Id="rId24" Type="http://schemas.openxmlformats.org/officeDocument/2006/relationships/chart" Target="../charts/chart24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66" Type="http://schemas.openxmlformats.org/officeDocument/2006/relationships/chart" Target="../charts/chart66.xml"/><Relationship Id="rId87" Type="http://schemas.openxmlformats.org/officeDocument/2006/relationships/chart" Target="../charts/chart87.xml"/><Relationship Id="rId110" Type="http://schemas.openxmlformats.org/officeDocument/2006/relationships/chart" Target="../charts/chart110.xml"/><Relationship Id="rId115" Type="http://schemas.openxmlformats.org/officeDocument/2006/relationships/chart" Target="../charts/chart115.xml"/><Relationship Id="rId61" Type="http://schemas.openxmlformats.org/officeDocument/2006/relationships/chart" Target="../charts/chart61.xml"/><Relationship Id="rId82" Type="http://schemas.openxmlformats.org/officeDocument/2006/relationships/chart" Target="../charts/chart82.xml"/><Relationship Id="rId19" Type="http://schemas.openxmlformats.org/officeDocument/2006/relationships/chart" Target="../charts/chart19.xml"/><Relationship Id="rId14" Type="http://schemas.openxmlformats.org/officeDocument/2006/relationships/chart" Target="../charts/chart14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56" Type="http://schemas.openxmlformats.org/officeDocument/2006/relationships/chart" Target="../charts/chart56.xml"/><Relationship Id="rId77" Type="http://schemas.openxmlformats.org/officeDocument/2006/relationships/chart" Target="../charts/chart77.xml"/><Relationship Id="rId100" Type="http://schemas.openxmlformats.org/officeDocument/2006/relationships/chart" Target="../charts/chart100.xml"/><Relationship Id="rId105" Type="http://schemas.openxmlformats.org/officeDocument/2006/relationships/chart" Target="../charts/chart105.xml"/><Relationship Id="rId126" Type="http://schemas.openxmlformats.org/officeDocument/2006/relationships/chart" Target="../charts/chart126.xml"/><Relationship Id="rId8" Type="http://schemas.openxmlformats.org/officeDocument/2006/relationships/chart" Target="../charts/chart8.xml"/><Relationship Id="rId51" Type="http://schemas.openxmlformats.org/officeDocument/2006/relationships/chart" Target="../charts/chart51.xml"/><Relationship Id="rId72" Type="http://schemas.openxmlformats.org/officeDocument/2006/relationships/chart" Target="../charts/chart72.xml"/><Relationship Id="rId93" Type="http://schemas.openxmlformats.org/officeDocument/2006/relationships/chart" Target="../charts/chart93.xml"/><Relationship Id="rId98" Type="http://schemas.openxmlformats.org/officeDocument/2006/relationships/chart" Target="../charts/chart98.xml"/><Relationship Id="rId121" Type="http://schemas.openxmlformats.org/officeDocument/2006/relationships/chart" Target="../charts/chart121.xml"/><Relationship Id="rId3" Type="http://schemas.openxmlformats.org/officeDocument/2006/relationships/chart" Target="../charts/chart3.xml"/><Relationship Id="rId25" Type="http://schemas.openxmlformats.org/officeDocument/2006/relationships/chart" Target="../charts/chart25.xml"/><Relationship Id="rId46" Type="http://schemas.openxmlformats.org/officeDocument/2006/relationships/chart" Target="../charts/chart46.xml"/><Relationship Id="rId67" Type="http://schemas.openxmlformats.org/officeDocument/2006/relationships/chart" Target="../charts/chart67.xml"/><Relationship Id="rId116" Type="http://schemas.openxmlformats.org/officeDocument/2006/relationships/chart" Target="../charts/chart116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Relationship Id="rId62" Type="http://schemas.openxmlformats.org/officeDocument/2006/relationships/chart" Target="../charts/chart62.xml"/><Relationship Id="rId83" Type="http://schemas.openxmlformats.org/officeDocument/2006/relationships/chart" Target="../charts/chart83.xml"/><Relationship Id="rId88" Type="http://schemas.openxmlformats.org/officeDocument/2006/relationships/chart" Target="../charts/chart88.xml"/><Relationship Id="rId111" Type="http://schemas.openxmlformats.org/officeDocument/2006/relationships/chart" Target="../charts/chart111.xml"/><Relationship Id="rId15" Type="http://schemas.openxmlformats.org/officeDocument/2006/relationships/chart" Target="../charts/chart15.xml"/><Relationship Id="rId36" Type="http://schemas.openxmlformats.org/officeDocument/2006/relationships/chart" Target="../charts/chart36.xml"/><Relationship Id="rId57" Type="http://schemas.openxmlformats.org/officeDocument/2006/relationships/chart" Target="../charts/chart57.xml"/><Relationship Id="rId106" Type="http://schemas.openxmlformats.org/officeDocument/2006/relationships/chart" Target="../charts/chart106.xml"/><Relationship Id="rId127" Type="http://schemas.openxmlformats.org/officeDocument/2006/relationships/chart" Target="../charts/chart127.xml"/><Relationship Id="rId10" Type="http://schemas.openxmlformats.org/officeDocument/2006/relationships/chart" Target="../charts/chart10.xml"/><Relationship Id="rId31" Type="http://schemas.openxmlformats.org/officeDocument/2006/relationships/chart" Target="../charts/chart31.xml"/><Relationship Id="rId52" Type="http://schemas.openxmlformats.org/officeDocument/2006/relationships/chart" Target="../charts/chart52.xml"/><Relationship Id="rId73" Type="http://schemas.openxmlformats.org/officeDocument/2006/relationships/chart" Target="../charts/chart73.xml"/><Relationship Id="rId78" Type="http://schemas.openxmlformats.org/officeDocument/2006/relationships/chart" Target="../charts/chart78.xml"/><Relationship Id="rId94" Type="http://schemas.openxmlformats.org/officeDocument/2006/relationships/chart" Target="../charts/chart94.xml"/><Relationship Id="rId99" Type="http://schemas.openxmlformats.org/officeDocument/2006/relationships/chart" Target="../charts/chart99.xml"/><Relationship Id="rId101" Type="http://schemas.openxmlformats.org/officeDocument/2006/relationships/chart" Target="../charts/chart101.xml"/><Relationship Id="rId122" Type="http://schemas.openxmlformats.org/officeDocument/2006/relationships/chart" Target="../charts/chart122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26" Type="http://schemas.openxmlformats.org/officeDocument/2006/relationships/chart" Target="../charts/chart26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925</xdr:row>
      <xdr:rowOff>137160</xdr:rowOff>
    </xdr:from>
    <xdr:to>
      <xdr:col>9</xdr:col>
      <xdr:colOff>533400</xdr:colOff>
      <xdr:row>940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01E818-9FB6-4831-8465-0A76897CD4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113665</xdr:colOff>
      <xdr:row>3</xdr:row>
      <xdr:rowOff>135890</xdr:rowOff>
    </xdr:from>
    <xdr:to>
      <xdr:col>17</xdr:col>
      <xdr:colOff>455295</xdr:colOff>
      <xdr:row>18</xdr:row>
      <xdr:rowOff>18415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CA4365-2DEA-4299-BD95-09AA726E69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228600</xdr:colOff>
      <xdr:row>924</xdr:row>
      <xdr:rowOff>137160</xdr:rowOff>
    </xdr:from>
    <xdr:to>
      <xdr:col>9</xdr:col>
      <xdr:colOff>533400</xdr:colOff>
      <xdr:row>939</xdr:row>
      <xdr:rowOff>22860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5E77D55-CC90-4451-AA63-A7ACA00374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228600</xdr:colOff>
      <xdr:row>924</xdr:row>
      <xdr:rowOff>137160</xdr:rowOff>
    </xdr:from>
    <xdr:to>
      <xdr:col>9</xdr:col>
      <xdr:colOff>533400</xdr:colOff>
      <xdr:row>939</xdr:row>
      <xdr:rowOff>22860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50EB230-26C4-4FF8-B666-83C669050E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228600</xdr:colOff>
      <xdr:row>923</xdr:row>
      <xdr:rowOff>137160</xdr:rowOff>
    </xdr:from>
    <xdr:to>
      <xdr:col>9</xdr:col>
      <xdr:colOff>533400</xdr:colOff>
      <xdr:row>938</xdr:row>
      <xdr:rowOff>22860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415486-11AC-46F9-AD83-3FB0C8302F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228600</xdr:colOff>
      <xdr:row>924</xdr:row>
      <xdr:rowOff>137160</xdr:rowOff>
    </xdr:from>
    <xdr:to>
      <xdr:col>9</xdr:col>
      <xdr:colOff>533400</xdr:colOff>
      <xdr:row>939</xdr:row>
      <xdr:rowOff>22860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6EB9535-E129-48E4-B335-5293243164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228600</xdr:colOff>
      <xdr:row>923</xdr:row>
      <xdr:rowOff>137160</xdr:rowOff>
    </xdr:from>
    <xdr:to>
      <xdr:col>9</xdr:col>
      <xdr:colOff>533400</xdr:colOff>
      <xdr:row>938</xdr:row>
      <xdr:rowOff>22860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0C00367-FCC8-42DB-985A-E2E6ADE416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228600</xdr:colOff>
      <xdr:row>923</xdr:row>
      <xdr:rowOff>137160</xdr:rowOff>
    </xdr:from>
    <xdr:to>
      <xdr:col>9</xdr:col>
      <xdr:colOff>533400</xdr:colOff>
      <xdr:row>938</xdr:row>
      <xdr:rowOff>22860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81B733A-907E-4164-B9B0-45A0F88FED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228600</xdr:colOff>
      <xdr:row>922</xdr:row>
      <xdr:rowOff>137160</xdr:rowOff>
    </xdr:from>
    <xdr:to>
      <xdr:col>9</xdr:col>
      <xdr:colOff>533400</xdr:colOff>
      <xdr:row>937</xdr:row>
      <xdr:rowOff>22860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21791EC0-514E-4DAB-9671-22C51D47BD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228600</xdr:colOff>
      <xdr:row>924</xdr:row>
      <xdr:rowOff>137160</xdr:rowOff>
    </xdr:from>
    <xdr:to>
      <xdr:col>9</xdr:col>
      <xdr:colOff>533400</xdr:colOff>
      <xdr:row>939</xdr:row>
      <xdr:rowOff>22860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EE9C91CB-5612-4217-B75E-10C5957E41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228600</xdr:colOff>
      <xdr:row>923</xdr:row>
      <xdr:rowOff>137160</xdr:rowOff>
    </xdr:from>
    <xdr:to>
      <xdr:col>9</xdr:col>
      <xdr:colOff>533400</xdr:colOff>
      <xdr:row>938</xdr:row>
      <xdr:rowOff>22860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87C26C8-9D39-4E1E-ADD5-40F36C87E4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228600</xdr:colOff>
      <xdr:row>923</xdr:row>
      <xdr:rowOff>137160</xdr:rowOff>
    </xdr:from>
    <xdr:to>
      <xdr:col>9</xdr:col>
      <xdr:colOff>533400</xdr:colOff>
      <xdr:row>938</xdr:row>
      <xdr:rowOff>22860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3207903-A546-4DF5-9DFD-0BBC9C2B9C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228600</xdr:colOff>
      <xdr:row>922</xdr:row>
      <xdr:rowOff>137160</xdr:rowOff>
    </xdr:from>
    <xdr:to>
      <xdr:col>9</xdr:col>
      <xdr:colOff>533400</xdr:colOff>
      <xdr:row>937</xdr:row>
      <xdr:rowOff>22860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3EF84954-E773-4052-B947-3BD638A1F9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228600</xdr:colOff>
      <xdr:row>923</xdr:row>
      <xdr:rowOff>137160</xdr:rowOff>
    </xdr:from>
    <xdr:to>
      <xdr:col>9</xdr:col>
      <xdr:colOff>533400</xdr:colOff>
      <xdr:row>938</xdr:row>
      <xdr:rowOff>22860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81EED82C-15E3-4A6F-BCE4-2DCE82DD84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228600</xdr:colOff>
      <xdr:row>922</xdr:row>
      <xdr:rowOff>137160</xdr:rowOff>
    </xdr:from>
    <xdr:to>
      <xdr:col>9</xdr:col>
      <xdr:colOff>533400</xdr:colOff>
      <xdr:row>937</xdr:row>
      <xdr:rowOff>22860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166B33B0-6D98-4063-B661-458B183DA3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</xdr:col>
      <xdr:colOff>228600</xdr:colOff>
      <xdr:row>922</xdr:row>
      <xdr:rowOff>137160</xdr:rowOff>
    </xdr:from>
    <xdr:to>
      <xdr:col>9</xdr:col>
      <xdr:colOff>533400</xdr:colOff>
      <xdr:row>937</xdr:row>
      <xdr:rowOff>22860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33B397A6-52E7-4BA6-8209-2433A2D7A1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</xdr:col>
      <xdr:colOff>228600</xdr:colOff>
      <xdr:row>921</xdr:row>
      <xdr:rowOff>137160</xdr:rowOff>
    </xdr:from>
    <xdr:to>
      <xdr:col>9</xdr:col>
      <xdr:colOff>533400</xdr:colOff>
      <xdr:row>936</xdr:row>
      <xdr:rowOff>22860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911A0DF7-4BB9-479D-B083-A4D6CC4A50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</xdr:col>
      <xdr:colOff>228600</xdr:colOff>
      <xdr:row>924</xdr:row>
      <xdr:rowOff>137160</xdr:rowOff>
    </xdr:from>
    <xdr:to>
      <xdr:col>9</xdr:col>
      <xdr:colOff>533400</xdr:colOff>
      <xdr:row>939</xdr:row>
      <xdr:rowOff>22860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84E0ED89-A396-41BB-9C22-A301E4CE36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7</xdr:col>
      <xdr:colOff>228600</xdr:colOff>
      <xdr:row>923</xdr:row>
      <xdr:rowOff>137160</xdr:rowOff>
    </xdr:from>
    <xdr:to>
      <xdr:col>9</xdr:col>
      <xdr:colOff>533400</xdr:colOff>
      <xdr:row>938</xdr:row>
      <xdr:rowOff>22860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BD306C4A-90AD-4467-8557-2A3C2D6456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7</xdr:col>
      <xdr:colOff>228600</xdr:colOff>
      <xdr:row>923</xdr:row>
      <xdr:rowOff>137160</xdr:rowOff>
    </xdr:from>
    <xdr:to>
      <xdr:col>9</xdr:col>
      <xdr:colOff>533400</xdr:colOff>
      <xdr:row>938</xdr:row>
      <xdr:rowOff>22860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93F6AE82-C245-4588-B4D0-01E6004DF2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7</xdr:col>
      <xdr:colOff>228600</xdr:colOff>
      <xdr:row>922</xdr:row>
      <xdr:rowOff>137160</xdr:rowOff>
    </xdr:from>
    <xdr:to>
      <xdr:col>9</xdr:col>
      <xdr:colOff>533400</xdr:colOff>
      <xdr:row>937</xdr:row>
      <xdr:rowOff>22860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1A174F6B-3FB3-40AE-AA6D-BE3CC3CF1F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</xdr:col>
      <xdr:colOff>228600</xdr:colOff>
      <xdr:row>923</xdr:row>
      <xdr:rowOff>137160</xdr:rowOff>
    </xdr:from>
    <xdr:to>
      <xdr:col>9</xdr:col>
      <xdr:colOff>533400</xdr:colOff>
      <xdr:row>938</xdr:row>
      <xdr:rowOff>22860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451F7C58-AA14-42D9-9915-E23B6878FA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</xdr:col>
      <xdr:colOff>228600</xdr:colOff>
      <xdr:row>922</xdr:row>
      <xdr:rowOff>137160</xdr:rowOff>
    </xdr:from>
    <xdr:to>
      <xdr:col>9</xdr:col>
      <xdr:colOff>533400</xdr:colOff>
      <xdr:row>937</xdr:row>
      <xdr:rowOff>22860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D1EAEB6B-4076-48FF-91A8-9AF6D38F8D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</xdr:col>
      <xdr:colOff>228600</xdr:colOff>
      <xdr:row>922</xdr:row>
      <xdr:rowOff>137160</xdr:rowOff>
    </xdr:from>
    <xdr:to>
      <xdr:col>9</xdr:col>
      <xdr:colOff>533400</xdr:colOff>
      <xdr:row>937</xdr:row>
      <xdr:rowOff>22860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B8073CFA-089A-4644-BEDD-5AFFF8D6E9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</xdr:col>
      <xdr:colOff>228600</xdr:colOff>
      <xdr:row>921</xdr:row>
      <xdr:rowOff>137160</xdr:rowOff>
    </xdr:from>
    <xdr:to>
      <xdr:col>9</xdr:col>
      <xdr:colOff>533400</xdr:colOff>
      <xdr:row>936</xdr:row>
      <xdr:rowOff>22860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AE0DABEA-A4EE-4B28-9418-2946453036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7</xdr:col>
      <xdr:colOff>228600</xdr:colOff>
      <xdr:row>923</xdr:row>
      <xdr:rowOff>137160</xdr:rowOff>
    </xdr:from>
    <xdr:to>
      <xdr:col>9</xdr:col>
      <xdr:colOff>533400</xdr:colOff>
      <xdr:row>938</xdr:row>
      <xdr:rowOff>22860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7239329C-8656-46E3-90F0-5C1495E7DF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7</xdr:col>
      <xdr:colOff>228600</xdr:colOff>
      <xdr:row>922</xdr:row>
      <xdr:rowOff>137160</xdr:rowOff>
    </xdr:from>
    <xdr:to>
      <xdr:col>9</xdr:col>
      <xdr:colOff>533400</xdr:colOff>
      <xdr:row>937</xdr:row>
      <xdr:rowOff>22860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EB01A162-694B-4864-A873-DD84644D01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7</xdr:col>
      <xdr:colOff>228600</xdr:colOff>
      <xdr:row>922</xdr:row>
      <xdr:rowOff>137160</xdr:rowOff>
    </xdr:from>
    <xdr:to>
      <xdr:col>9</xdr:col>
      <xdr:colOff>533400</xdr:colOff>
      <xdr:row>937</xdr:row>
      <xdr:rowOff>22860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E4A45CAF-D108-4ADA-A56B-9394E18EA0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7</xdr:col>
      <xdr:colOff>228600</xdr:colOff>
      <xdr:row>921</xdr:row>
      <xdr:rowOff>137160</xdr:rowOff>
    </xdr:from>
    <xdr:to>
      <xdr:col>9</xdr:col>
      <xdr:colOff>533400</xdr:colOff>
      <xdr:row>936</xdr:row>
      <xdr:rowOff>22860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DCB8D530-EEA0-42E0-A7D1-D93D1C0967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7</xdr:col>
      <xdr:colOff>228600</xdr:colOff>
      <xdr:row>922</xdr:row>
      <xdr:rowOff>137160</xdr:rowOff>
    </xdr:from>
    <xdr:to>
      <xdr:col>9</xdr:col>
      <xdr:colOff>533400</xdr:colOff>
      <xdr:row>937</xdr:row>
      <xdr:rowOff>22860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F9FE275D-84B4-48E7-BD10-32DBB8E82F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7</xdr:col>
      <xdr:colOff>228600</xdr:colOff>
      <xdr:row>921</xdr:row>
      <xdr:rowOff>137160</xdr:rowOff>
    </xdr:from>
    <xdr:to>
      <xdr:col>9</xdr:col>
      <xdr:colOff>533400</xdr:colOff>
      <xdr:row>936</xdr:row>
      <xdr:rowOff>22860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02302E2E-C0F9-4FAE-B0B7-A68E040757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7</xdr:col>
      <xdr:colOff>228600</xdr:colOff>
      <xdr:row>921</xdr:row>
      <xdr:rowOff>137160</xdr:rowOff>
    </xdr:from>
    <xdr:to>
      <xdr:col>9</xdr:col>
      <xdr:colOff>533400</xdr:colOff>
      <xdr:row>936</xdr:row>
      <xdr:rowOff>22860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24F782A5-ACAC-44F0-811C-3E451D9A4B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7</xdr:col>
      <xdr:colOff>228600</xdr:colOff>
      <xdr:row>920</xdr:row>
      <xdr:rowOff>137160</xdr:rowOff>
    </xdr:from>
    <xdr:to>
      <xdr:col>9</xdr:col>
      <xdr:colOff>533400</xdr:colOff>
      <xdr:row>935</xdr:row>
      <xdr:rowOff>22860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41A72B7C-511A-421B-8E9D-367BEF5F2E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7</xdr:col>
      <xdr:colOff>228600</xdr:colOff>
      <xdr:row>924</xdr:row>
      <xdr:rowOff>137160</xdr:rowOff>
    </xdr:from>
    <xdr:to>
      <xdr:col>9</xdr:col>
      <xdr:colOff>533400</xdr:colOff>
      <xdr:row>939</xdr:row>
      <xdr:rowOff>22860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29479825-D190-4D8B-AB46-13AF1F9C75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7</xdr:col>
      <xdr:colOff>228600</xdr:colOff>
      <xdr:row>923</xdr:row>
      <xdr:rowOff>137160</xdr:rowOff>
    </xdr:from>
    <xdr:to>
      <xdr:col>9</xdr:col>
      <xdr:colOff>533400</xdr:colOff>
      <xdr:row>938</xdr:row>
      <xdr:rowOff>22860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23481F61-41FD-4E49-820D-CE275FC46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7</xdr:col>
      <xdr:colOff>228600</xdr:colOff>
      <xdr:row>923</xdr:row>
      <xdr:rowOff>137160</xdr:rowOff>
    </xdr:from>
    <xdr:to>
      <xdr:col>9</xdr:col>
      <xdr:colOff>533400</xdr:colOff>
      <xdr:row>938</xdr:row>
      <xdr:rowOff>22860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C6E22118-EEB7-4724-B4AF-397E931A74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7</xdr:col>
      <xdr:colOff>228600</xdr:colOff>
      <xdr:row>922</xdr:row>
      <xdr:rowOff>137160</xdr:rowOff>
    </xdr:from>
    <xdr:to>
      <xdr:col>9</xdr:col>
      <xdr:colOff>533400</xdr:colOff>
      <xdr:row>937</xdr:row>
      <xdr:rowOff>22860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D6DE27FF-D448-41FB-8BDE-39DDFF0635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7</xdr:col>
      <xdr:colOff>228600</xdr:colOff>
      <xdr:row>923</xdr:row>
      <xdr:rowOff>137160</xdr:rowOff>
    </xdr:from>
    <xdr:to>
      <xdr:col>9</xdr:col>
      <xdr:colOff>533400</xdr:colOff>
      <xdr:row>938</xdr:row>
      <xdr:rowOff>22860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2CD0D9D9-033B-4C06-AE1C-A9E87AA25F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7</xdr:col>
      <xdr:colOff>228600</xdr:colOff>
      <xdr:row>922</xdr:row>
      <xdr:rowOff>137160</xdr:rowOff>
    </xdr:from>
    <xdr:to>
      <xdr:col>9</xdr:col>
      <xdr:colOff>533400</xdr:colOff>
      <xdr:row>937</xdr:row>
      <xdr:rowOff>22860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977FF6F7-AE2E-4735-AB03-9E3ECF8563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7</xdr:col>
      <xdr:colOff>228600</xdr:colOff>
      <xdr:row>922</xdr:row>
      <xdr:rowOff>137160</xdr:rowOff>
    </xdr:from>
    <xdr:to>
      <xdr:col>9</xdr:col>
      <xdr:colOff>533400</xdr:colOff>
      <xdr:row>937</xdr:row>
      <xdr:rowOff>22860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6B5C83FC-B7AD-4BD3-9290-0E2866F9CD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7</xdr:col>
      <xdr:colOff>228600</xdr:colOff>
      <xdr:row>921</xdr:row>
      <xdr:rowOff>137160</xdr:rowOff>
    </xdr:from>
    <xdr:to>
      <xdr:col>9</xdr:col>
      <xdr:colOff>533400</xdr:colOff>
      <xdr:row>936</xdr:row>
      <xdr:rowOff>22860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BDBEE1DF-1585-48D0-AC84-23C29C98A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7</xdr:col>
      <xdr:colOff>228600</xdr:colOff>
      <xdr:row>923</xdr:row>
      <xdr:rowOff>137160</xdr:rowOff>
    </xdr:from>
    <xdr:to>
      <xdr:col>9</xdr:col>
      <xdr:colOff>533400</xdr:colOff>
      <xdr:row>938</xdr:row>
      <xdr:rowOff>22860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07C75632-390E-4054-85AC-0B8CFB7B8E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7</xdr:col>
      <xdr:colOff>228600</xdr:colOff>
      <xdr:row>922</xdr:row>
      <xdr:rowOff>137160</xdr:rowOff>
    </xdr:from>
    <xdr:to>
      <xdr:col>9</xdr:col>
      <xdr:colOff>533400</xdr:colOff>
      <xdr:row>937</xdr:row>
      <xdr:rowOff>22860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88E227A5-30CF-42FB-A2C8-85F1D9DE01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7</xdr:col>
      <xdr:colOff>228600</xdr:colOff>
      <xdr:row>922</xdr:row>
      <xdr:rowOff>137160</xdr:rowOff>
    </xdr:from>
    <xdr:to>
      <xdr:col>9</xdr:col>
      <xdr:colOff>533400</xdr:colOff>
      <xdr:row>937</xdr:row>
      <xdr:rowOff>22860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7551D51C-0E01-4EFC-9BB2-32E5DE7D25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7</xdr:col>
      <xdr:colOff>228600</xdr:colOff>
      <xdr:row>921</xdr:row>
      <xdr:rowOff>137160</xdr:rowOff>
    </xdr:from>
    <xdr:to>
      <xdr:col>9</xdr:col>
      <xdr:colOff>533400</xdr:colOff>
      <xdr:row>936</xdr:row>
      <xdr:rowOff>22860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FBA7E80F-F788-445F-80CA-AE257036FE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7</xdr:col>
      <xdr:colOff>228600</xdr:colOff>
      <xdr:row>922</xdr:row>
      <xdr:rowOff>137160</xdr:rowOff>
    </xdr:from>
    <xdr:to>
      <xdr:col>9</xdr:col>
      <xdr:colOff>533400</xdr:colOff>
      <xdr:row>937</xdr:row>
      <xdr:rowOff>22860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515B2D52-5346-45A4-BA87-AA1B1B10D3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7</xdr:col>
      <xdr:colOff>228600</xdr:colOff>
      <xdr:row>921</xdr:row>
      <xdr:rowOff>137160</xdr:rowOff>
    </xdr:from>
    <xdr:to>
      <xdr:col>9</xdr:col>
      <xdr:colOff>533400</xdr:colOff>
      <xdr:row>936</xdr:row>
      <xdr:rowOff>22860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7D2F47B1-3ED5-4A68-A7CF-462360F423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7</xdr:col>
      <xdr:colOff>228600</xdr:colOff>
      <xdr:row>921</xdr:row>
      <xdr:rowOff>137160</xdr:rowOff>
    </xdr:from>
    <xdr:to>
      <xdr:col>9</xdr:col>
      <xdr:colOff>533400</xdr:colOff>
      <xdr:row>936</xdr:row>
      <xdr:rowOff>22860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119D79E9-17A7-4E1E-AC35-B4907A5752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7</xdr:col>
      <xdr:colOff>228600</xdr:colOff>
      <xdr:row>920</xdr:row>
      <xdr:rowOff>137160</xdr:rowOff>
    </xdr:from>
    <xdr:to>
      <xdr:col>9</xdr:col>
      <xdr:colOff>533400</xdr:colOff>
      <xdr:row>935</xdr:row>
      <xdr:rowOff>22860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DCD8DF0D-9B8B-485C-BE0C-1B3DFD8ECC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7</xdr:col>
      <xdr:colOff>228600</xdr:colOff>
      <xdr:row>923</xdr:row>
      <xdr:rowOff>137160</xdr:rowOff>
    </xdr:from>
    <xdr:to>
      <xdr:col>9</xdr:col>
      <xdr:colOff>533400</xdr:colOff>
      <xdr:row>938</xdr:row>
      <xdr:rowOff>22860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1024F36E-DAFE-4F00-B073-E472D35B79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7</xdr:col>
      <xdr:colOff>228600</xdr:colOff>
      <xdr:row>922</xdr:row>
      <xdr:rowOff>137160</xdr:rowOff>
    </xdr:from>
    <xdr:to>
      <xdr:col>9</xdr:col>
      <xdr:colOff>533400</xdr:colOff>
      <xdr:row>937</xdr:row>
      <xdr:rowOff>22860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A70F2E90-778D-4832-B45D-CFF9CB2CA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7</xdr:col>
      <xdr:colOff>228600</xdr:colOff>
      <xdr:row>922</xdr:row>
      <xdr:rowOff>137160</xdr:rowOff>
    </xdr:from>
    <xdr:to>
      <xdr:col>9</xdr:col>
      <xdr:colOff>533400</xdr:colOff>
      <xdr:row>937</xdr:row>
      <xdr:rowOff>22860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E396D6BB-10CA-4D9B-948E-DE030CDD1C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7</xdr:col>
      <xdr:colOff>228600</xdr:colOff>
      <xdr:row>921</xdr:row>
      <xdr:rowOff>137160</xdr:rowOff>
    </xdr:from>
    <xdr:to>
      <xdr:col>9</xdr:col>
      <xdr:colOff>533400</xdr:colOff>
      <xdr:row>936</xdr:row>
      <xdr:rowOff>22860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AB3A87E3-E573-403E-BF51-A5D7519308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7</xdr:col>
      <xdr:colOff>228600</xdr:colOff>
      <xdr:row>922</xdr:row>
      <xdr:rowOff>137160</xdr:rowOff>
    </xdr:from>
    <xdr:to>
      <xdr:col>9</xdr:col>
      <xdr:colOff>533400</xdr:colOff>
      <xdr:row>937</xdr:row>
      <xdr:rowOff>22860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637BF9B2-B7D8-4C30-B60A-B1EC6E1E2A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7</xdr:col>
      <xdr:colOff>228600</xdr:colOff>
      <xdr:row>921</xdr:row>
      <xdr:rowOff>137160</xdr:rowOff>
    </xdr:from>
    <xdr:to>
      <xdr:col>9</xdr:col>
      <xdr:colOff>533400</xdr:colOff>
      <xdr:row>936</xdr:row>
      <xdr:rowOff>22860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34033E7E-0EA9-406E-8690-A1025B6635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7</xdr:col>
      <xdr:colOff>228600</xdr:colOff>
      <xdr:row>921</xdr:row>
      <xdr:rowOff>137160</xdr:rowOff>
    </xdr:from>
    <xdr:to>
      <xdr:col>9</xdr:col>
      <xdr:colOff>533400</xdr:colOff>
      <xdr:row>936</xdr:row>
      <xdr:rowOff>22860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915D40D1-3CB0-4C26-9300-4563FD7A16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7</xdr:col>
      <xdr:colOff>228600</xdr:colOff>
      <xdr:row>920</xdr:row>
      <xdr:rowOff>137160</xdr:rowOff>
    </xdr:from>
    <xdr:to>
      <xdr:col>9</xdr:col>
      <xdr:colOff>533400</xdr:colOff>
      <xdr:row>935</xdr:row>
      <xdr:rowOff>22860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1CD131AF-CCC0-4701-BDC6-3856756206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7</xdr:col>
      <xdr:colOff>228600</xdr:colOff>
      <xdr:row>922</xdr:row>
      <xdr:rowOff>137160</xdr:rowOff>
    </xdr:from>
    <xdr:to>
      <xdr:col>9</xdr:col>
      <xdr:colOff>533400</xdr:colOff>
      <xdr:row>937</xdr:row>
      <xdr:rowOff>22860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B29D0C6B-C64D-4B6B-80E6-A19E785CEE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7</xdr:col>
      <xdr:colOff>228600</xdr:colOff>
      <xdr:row>921</xdr:row>
      <xdr:rowOff>137160</xdr:rowOff>
    </xdr:from>
    <xdr:to>
      <xdr:col>9</xdr:col>
      <xdr:colOff>533400</xdr:colOff>
      <xdr:row>936</xdr:row>
      <xdr:rowOff>22860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D8D80321-BDCB-4E50-A0E8-D5612B8D80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7</xdr:col>
      <xdr:colOff>228600</xdr:colOff>
      <xdr:row>921</xdr:row>
      <xdr:rowOff>137160</xdr:rowOff>
    </xdr:from>
    <xdr:to>
      <xdr:col>9</xdr:col>
      <xdr:colOff>533400</xdr:colOff>
      <xdr:row>936</xdr:row>
      <xdr:rowOff>22860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A0ADBC59-7EF4-47E5-94C8-091B2A6344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7</xdr:col>
      <xdr:colOff>228600</xdr:colOff>
      <xdr:row>920</xdr:row>
      <xdr:rowOff>137160</xdr:rowOff>
    </xdr:from>
    <xdr:to>
      <xdr:col>9</xdr:col>
      <xdr:colOff>533400</xdr:colOff>
      <xdr:row>935</xdr:row>
      <xdr:rowOff>22860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A3E17FFF-39F1-4A95-896B-F9B20ED287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7</xdr:col>
      <xdr:colOff>228600</xdr:colOff>
      <xdr:row>921</xdr:row>
      <xdr:rowOff>137160</xdr:rowOff>
    </xdr:from>
    <xdr:to>
      <xdr:col>9</xdr:col>
      <xdr:colOff>533400</xdr:colOff>
      <xdr:row>936</xdr:row>
      <xdr:rowOff>22860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54B99E5B-8797-49B9-A0D4-024320C71C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7</xdr:col>
      <xdr:colOff>228600</xdr:colOff>
      <xdr:row>920</xdr:row>
      <xdr:rowOff>137160</xdr:rowOff>
    </xdr:from>
    <xdr:to>
      <xdr:col>9</xdr:col>
      <xdr:colOff>533400</xdr:colOff>
      <xdr:row>935</xdr:row>
      <xdr:rowOff>22860</xdr:rowOff>
    </xdr:to>
    <xdr:graphicFrame macro="">
      <xdr:nvGraphicFramePr>
        <xdr:cNvPr id="65" name="Chart 64">
          <a:extLst>
            <a:ext uri="{FF2B5EF4-FFF2-40B4-BE49-F238E27FC236}">
              <a16:creationId xmlns:a16="http://schemas.microsoft.com/office/drawing/2014/main" id="{914E1A22-6EA8-4F85-977D-E4138FD6EE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7</xdr:col>
      <xdr:colOff>228600</xdr:colOff>
      <xdr:row>920</xdr:row>
      <xdr:rowOff>137160</xdr:rowOff>
    </xdr:from>
    <xdr:to>
      <xdr:col>9</xdr:col>
      <xdr:colOff>533400</xdr:colOff>
      <xdr:row>935</xdr:row>
      <xdr:rowOff>22860</xdr:rowOff>
    </xdr:to>
    <xdr:graphicFrame macro="">
      <xdr:nvGraphicFramePr>
        <xdr:cNvPr id="66" name="Chart 65">
          <a:extLst>
            <a:ext uri="{FF2B5EF4-FFF2-40B4-BE49-F238E27FC236}">
              <a16:creationId xmlns:a16="http://schemas.microsoft.com/office/drawing/2014/main" id="{80F379CC-4DCB-47E8-9CB7-130D7C8F78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7</xdr:col>
      <xdr:colOff>228600</xdr:colOff>
      <xdr:row>919</xdr:row>
      <xdr:rowOff>137160</xdr:rowOff>
    </xdr:from>
    <xdr:to>
      <xdr:col>9</xdr:col>
      <xdr:colOff>533400</xdr:colOff>
      <xdr:row>934</xdr:row>
      <xdr:rowOff>22860</xdr:rowOff>
    </xdr:to>
    <xdr:graphicFrame macro="">
      <xdr:nvGraphicFramePr>
        <xdr:cNvPr id="67" name="Chart 66">
          <a:extLst>
            <a:ext uri="{FF2B5EF4-FFF2-40B4-BE49-F238E27FC236}">
              <a16:creationId xmlns:a16="http://schemas.microsoft.com/office/drawing/2014/main" id="{7DAC788A-8DD5-47BE-ACE2-8E331A05F8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7</xdr:col>
      <xdr:colOff>228600</xdr:colOff>
      <xdr:row>924</xdr:row>
      <xdr:rowOff>137160</xdr:rowOff>
    </xdr:from>
    <xdr:to>
      <xdr:col>9</xdr:col>
      <xdr:colOff>533400</xdr:colOff>
      <xdr:row>939</xdr:row>
      <xdr:rowOff>22860</xdr:rowOff>
    </xdr:to>
    <xdr:graphicFrame macro="">
      <xdr:nvGraphicFramePr>
        <xdr:cNvPr id="68" name="Chart 67">
          <a:extLst>
            <a:ext uri="{FF2B5EF4-FFF2-40B4-BE49-F238E27FC236}">
              <a16:creationId xmlns:a16="http://schemas.microsoft.com/office/drawing/2014/main" id="{28A22613-D37C-4AE8-A122-168E1DF5F3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7</xdr:col>
      <xdr:colOff>228600</xdr:colOff>
      <xdr:row>923</xdr:row>
      <xdr:rowOff>137160</xdr:rowOff>
    </xdr:from>
    <xdr:to>
      <xdr:col>9</xdr:col>
      <xdr:colOff>533400</xdr:colOff>
      <xdr:row>938</xdr:row>
      <xdr:rowOff>22860</xdr:rowOff>
    </xdr:to>
    <xdr:graphicFrame macro="">
      <xdr:nvGraphicFramePr>
        <xdr:cNvPr id="69" name="Chart 68">
          <a:extLst>
            <a:ext uri="{FF2B5EF4-FFF2-40B4-BE49-F238E27FC236}">
              <a16:creationId xmlns:a16="http://schemas.microsoft.com/office/drawing/2014/main" id="{E48194DF-2DBD-4504-9EED-89CB963F72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7</xdr:col>
      <xdr:colOff>228600</xdr:colOff>
      <xdr:row>923</xdr:row>
      <xdr:rowOff>137160</xdr:rowOff>
    </xdr:from>
    <xdr:to>
      <xdr:col>9</xdr:col>
      <xdr:colOff>533400</xdr:colOff>
      <xdr:row>938</xdr:row>
      <xdr:rowOff>22860</xdr:rowOff>
    </xdr:to>
    <xdr:graphicFrame macro="">
      <xdr:nvGraphicFramePr>
        <xdr:cNvPr id="70" name="Chart 69">
          <a:extLst>
            <a:ext uri="{FF2B5EF4-FFF2-40B4-BE49-F238E27FC236}">
              <a16:creationId xmlns:a16="http://schemas.microsoft.com/office/drawing/2014/main" id="{3220802E-3F79-4958-8960-C189ABB0BA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7</xdr:col>
      <xdr:colOff>228600</xdr:colOff>
      <xdr:row>922</xdr:row>
      <xdr:rowOff>137160</xdr:rowOff>
    </xdr:from>
    <xdr:to>
      <xdr:col>9</xdr:col>
      <xdr:colOff>533400</xdr:colOff>
      <xdr:row>937</xdr:row>
      <xdr:rowOff>22860</xdr:rowOff>
    </xdr:to>
    <xdr:graphicFrame macro="">
      <xdr:nvGraphicFramePr>
        <xdr:cNvPr id="71" name="Chart 70">
          <a:extLst>
            <a:ext uri="{FF2B5EF4-FFF2-40B4-BE49-F238E27FC236}">
              <a16:creationId xmlns:a16="http://schemas.microsoft.com/office/drawing/2014/main" id="{EBC206DC-ADA5-4D79-864E-0057C6B28E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7</xdr:col>
      <xdr:colOff>228600</xdr:colOff>
      <xdr:row>923</xdr:row>
      <xdr:rowOff>137160</xdr:rowOff>
    </xdr:from>
    <xdr:to>
      <xdr:col>9</xdr:col>
      <xdr:colOff>533400</xdr:colOff>
      <xdr:row>938</xdr:row>
      <xdr:rowOff>22860</xdr:rowOff>
    </xdr:to>
    <xdr:graphicFrame macro="">
      <xdr:nvGraphicFramePr>
        <xdr:cNvPr id="72" name="Chart 71">
          <a:extLst>
            <a:ext uri="{FF2B5EF4-FFF2-40B4-BE49-F238E27FC236}">
              <a16:creationId xmlns:a16="http://schemas.microsoft.com/office/drawing/2014/main" id="{02C02521-88A1-4457-96F1-F4AEE773D3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7</xdr:col>
      <xdr:colOff>228600</xdr:colOff>
      <xdr:row>922</xdr:row>
      <xdr:rowOff>137160</xdr:rowOff>
    </xdr:from>
    <xdr:to>
      <xdr:col>9</xdr:col>
      <xdr:colOff>533400</xdr:colOff>
      <xdr:row>937</xdr:row>
      <xdr:rowOff>22860</xdr:rowOff>
    </xdr:to>
    <xdr:graphicFrame macro="">
      <xdr:nvGraphicFramePr>
        <xdr:cNvPr id="73" name="Chart 72">
          <a:extLst>
            <a:ext uri="{FF2B5EF4-FFF2-40B4-BE49-F238E27FC236}">
              <a16:creationId xmlns:a16="http://schemas.microsoft.com/office/drawing/2014/main" id="{03FFEC7D-D958-43C8-A8D5-D8D876BCAD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7</xdr:col>
      <xdr:colOff>228600</xdr:colOff>
      <xdr:row>922</xdr:row>
      <xdr:rowOff>137160</xdr:rowOff>
    </xdr:from>
    <xdr:to>
      <xdr:col>9</xdr:col>
      <xdr:colOff>533400</xdr:colOff>
      <xdr:row>937</xdr:row>
      <xdr:rowOff>22860</xdr:rowOff>
    </xdr:to>
    <xdr:graphicFrame macro="">
      <xdr:nvGraphicFramePr>
        <xdr:cNvPr id="74" name="Chart 73">
          <a:extLst>
            <a:ext uri="{FF2B5EF4-FFF2-40B4-BE49-F238E27FC236}">
              <a16:creationId xmlns:a16="http://schemas.microsoft.com/office/drawing/2014/main" id="{3A9CEED8-4ECB-4A1D-BA65-A2228CFB22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7</xdr:col>
      <xdr:colOff>228600</xdr:colOff>
      <xdr:row>921</xdr:row>
      <xdr:rowOff>137160</xdr:rowOff>
    </xdr:from>
    <xdr:to>
      <xdr:col>9</xdr:col>
      <xdr:colOff>533400</xdr:colOff>
      <xdr:row>936</xdr:row>
      <xdr:rowOff>22860</xdr:rowOff>
    </xdr:to>
    <xdr:graphicFrame macro="">
      <xdr:nvGraphicFramePr>
        <xdr:cNvPr id="75" name="Chart 74">
          <a:extLst>
            <a:ext uri="{FF2B5EF4-FFF2-40B4-BE49-F238E27FC236}">
              <a16:creationId xmlns:a16="http://schemas.microsoft.com/office/drawing/2014/main" id="{D46C2542-3279-4EA3-B55B-0DCE5ED2BF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7</xdr:col>
      <xdr:colOff>228600</xdr:colOff>
      <xdr:row>923</xdr:row>
      <xdr:rowOff>137160</xdr:rowOff>
    </xdr:from>
    <xdr:to>
      <xdr:col>9</xdr:col>
      <xdr:colOff>533400</xdr:colOff>
      <xdr:row>938</xdr:row>
      <xdr:rowOff>22860</xdr:rowOff>
    </xdr:to>
    <xdr:graphicFrame macro="">
      <xdr:nvGraphicFramePr>
        <xdr:cNvPr id="76" name="Chart 75">
          <a:extLst>
            <a:ext uri="{FF2B5EF4-FFF2-40B4-BE49-F238E27FC236}">
              <a16:creationId xmlns:a16="http://schemas.microsoft.com/office/drawing/2014/main" id="{C38C07A3-FFA7-47A6-9AD5-11913E4255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7</xdr:col>
      <xdr:colOff>228600</xdr:colOff>
      <xdr:row>922</xdr:row>
      <xdr:rowOff>137160</xdr:rowOff>
    </xdr:from>
    <xdr:to>
      <xdr:col>9</xdr:col>
      <xdr:colOff>533400</xdr:colOff>
      <xdr:row>937</xdr:row>
      <xdr:rowOff>22860</xdr:rowOff>
    </xdr:to>
    <xdr:graphicFrame macro="">
      <xdr:nvGraphicFramePr>
        <xdr:cNvPr id="77" name="Chart 76">
          <a:extLst>
            <a:ext uri="{FF2B5EF4-FFF2-40B4-BE49-F238E27FC236}">
              <a16:creationId xmlns:a16="http://schemas.microsoft.com/office/drawing/2014/main" id="{E0D27B31-99E8-4511-98D0-5CF5975C0E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7</xdr:col>
      <xdr:colOff>228600</xdr:colOff>
      <xdr:row>922</xdr:row>
      <xdr:rowOff>137160</xdr:rowOff>
    </xdr:from>
    <xdr:to>
      <xdr:col>9</xdr:col>
      <xdr:colOff>533400</xdr:colOff>
      <xdr:row>937</xdr:row>
      <xdr:rowOff>22860</xdr:rowOff>
    </xdr:to>
    <xdr:graphicFrame macro="">
      <xdr:nvGraphicFramePr>
        <xdr:cNvPr id="78" name="Chart 77">
          <a:extLst>
            <a:ext uri="{FF2B5EF4-FFF2-40B4-BE49-F238E27FC236}">
              <a16:creationId xmlns:a16="http://schemas.microsoft.com/office/drawing/2014/main" id="{ABD1DF26-1F85-41E0-AD9B-59D89B5392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7</xdr:col>
      <xdr:colOff>228600</xdr:colOff>
      <xdr:row>921</xdr:row>
      <xdr:rowOff>137160</xdr:rowOff>
    </xdr:from>
    <xdr:to>
      <xdr:col>9</xdr:col>
      <xdr:colOff>533400</xdr:colOff>
      <xdr:row>936</xdr:row>
      <xdr:rowOff>22860</xdr:rowOff>
    </xdr:to>
    <xdr:graphicFrame macro="">
      <xdr:nvGraphicFramePr>
        <xdr:cNvPr id="79" name="Chart 78">
          <a:extLst>
            <a:ext uri="{FF2B5EF4-FFF2-40B4-BE49-F238E27FC236}">
              <a16:creationId xmlns:a16="http://schemas.microsoft.com/office/drawing/2014/main" id="{8A20B33E-B0F5-4E9B-A36E-088E972CFB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7</xdr:col>
      <xdr:colOff>228600</xdr:colOff>
      <xdr:row>922</xdr:row>
      <xdr:rowOff>137160</xdr:rowOff>
    </xdr:from>
    <xdr:to>
      <xdr:col>9</xdr:col>
      <xdr:colOff>533400</xdr:colOff>
      <xdr:row>937</xdr:row>
      <xdr:rowOff>22860</xdr:rowOff>
    </xdr:to>
    <xdr:graphicFrame macro="">
      <xdr:nvGraphicFramePr>
        <xdr:cNvPr id="80" name="Chart 79">
          <a:extLst>
            <a:ext uri="{FF2B5EF4-FFF2-40B4-BE49-F238E27FC236}">
              <a16:creationId xmlns:a16="http://schemas.microsoft.com/office/drawing/2014/main" id="{47CE02EC-5595-430D-8F1C-306B404A24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7</xdr:col>
      <xdr:colOff>228600</xdr:colOff>
      <xdr:row>921</xdr:row>
      <xdr:rowOff>137160</xdr:rowOff>
    </xdr:from>
    <xdr:to>
      <xdr:col>9</xdr:col>
      <xdr:colOff>533400</xdr:colOff>
      <xdr:row>936</xdr:row>
      <xdr:rowOff>22860</xdr:rowOff>
    </xdr:to>
    <xdr:graphicFrame macro="">
      <xdr:nvGraphicFramePr>
        <xdr:cNvPr id="81" name="Chart 80">
          <a:extLst>
            <a:ext uri="{FF2B5EF4-FFF2-40B4-BE49-F238E27FC236}">
              <a16:creationId xmlns:a16="http://schemas.microsoft.com/office/drawing/2014/main" id="{1E7D107A-8D8B-4E24-AAC2-82CE2D0651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7</xdr:col>
      <xdr:colOff>228600</xdr:colOff>
      <xdr:row>921</xdr:row>
      <xdr:rowOff>137160</xdr:rowOff>
    </xdr:from>
    <xdr:to>
      <xdr:col>9</xdr:col>
      <xdr:colOff>533400</xdr:colOff>
      <xdr:row>936</xdr:row>
      <xdr:rowOff>22860</xdr:rowOff>
    </xdr:to>
    <xdr:graphicFrame macro="">
      <xdr:nvGraphicFramePr>
        <xdr:cNvPr id="82" name="Chart 81">
          <a:extLst>
            <a:ext uri="{FF2B5EF4-FFF2-40B4-BE49-F238E27FC236}">
              <a16:creationId xmlns:a16="http://schemas.microsoft.com/office/drawing/2014/main" id="{EAC928DF-FA1F-49A6-B715-4ED73672E0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7</xdr:col>
      <xdr:colOff>228600</xdr:colOff>
      <xdr:row>920</xdr:row>
      <xdr:rowOff>137160</xdr:rowOff>
    </xdr:from>
    <xdr:to>
      <xdr:col>9</xdr:col>
      <xdr:colOff>533400</xdr:colOff>
      <xdr:row>935</xdr:row>
      <xdr:rowOff>22860</xdr:rowOff>
    </xdr:to>
    <xdr:graphicFrame macro="">
      <xdr:nvGraphicFramePr>
        <xdr:cNvPr id="83" name="Chart 82">
          <a:extLst>
            <a:ext uri="{FF2B5EF4-FFF2-40B4-BE49-F238E27FC236}">
              <a16:creationId xmlns:a16="http://schemas.microsoft.com/office/drawing/2014/main" id="{77D2F6F4-ED8C-409B-AF10-F19B448DA4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7</xdr:col>
      <xdr:colOff>228600</xdr:colOff>
      <xdr:row>923</xdr:row>
      <xdr:rowOff>137160</xdr:rowOff>
    </xdr:from>
    <xdr:to>
      <xdr:col>9</xdr:col>
      <xdr:colOff>533400</xdr:colOff>
      <xdr:row>938</xdr:row>
      <xdr:rowOff>22860</xdr:rowOff>
    </xdr:to>
    <xdr:graphicFrame macro="">
      <xdr:nvGraphicFramePr>
        <xdr:cNvPr id="84" name="Chart 83">
          <a:extLst>
            <a:ext uri="{FF2B5EF4-FFF2-40B4-BE49-F238E27FC236}">
              <a16:creationId xmlns:a16="http://schemas.microsoft.com/office/drawing/2014/main" id="{303D80BF-FD59-4A6F-9A2F-EFAF94671D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7</xdr:col>
      <xdr:colOff>228600</xdr:colOff>
      <xdr:row>922</xdr:row>
      <xdr:rowOff>137160</xdr:rowOff>
    </xdr:from>
    <xdr:to>
      <xdr:col>9</xdr:col>
      <xdr:colOff>533400</xdr:colOff>
      <xdr:row>937</xdr:row>
      <xdr:rowOff>22860</xdr:rowOff>
    </xdr:to>
    <xdr:graphicFrame macro="">
      <xdr:nvGraphicFramePr>
        <xdr:cNvPr id="85" name="Chart 84">
          <a:extLst>
            <a:ext uri="{FF2B5EF4-FFF2-40B4-BE49-F238E27FC236}">
              <a16:creationId xmlns:a16="http://schemas.microsoft.com/office/drawing/2014/main" id="{6FAFFE12-2BBE-4AE3-B72B-5231F0176D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7</xdr:col>
      <xdr:colOff>228600</xdr:colOff>
      <xdr:row>922</xdr:row>
      <xdr:rowOff>137160</xdr:rowOff>
    </xdr:from>
    <xdr:to>
      <xdr:col>9</xdr:col>
      <xdr:colOff>533400</xdr:colOff>
      <xdr:row>937</xdr:row>
      <xdr:rowOff>22860</xdr:rowOff>
    </xdr:to>
    <xdr:graphicFrame macro="">
      <xdr:nvGraphicFramePr>
        <xdr:cNvPr id="86" name="Chart 85">
          <a:extLst>
            <a:ext uri="{FF2B5EF4-FFF2-40B4-BE49-F238E27FC236}">
              <a16:creationId xmlns:a16="http://schemas.microsoft.com/office/drawing/2014/main" id="{3BD5241B-C92C-4A89-8CE9-B7CA2990C5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7</xdr:col>
      <xdr:colOff>228600</xdr:colOff>
      <xdr:row>921</xdr:row>
      <xdr:rowOff>137160</xdr:rowOff>
    </xdr:from>
    <xdr:to>
      <xdr:col>9</xdr:col>
      <xdr:colOff>533400</xdr:colOff>
      <xdr:row>936</xdr:row>
      <xdr:rowOff>22860</xdr:rowOff>
    </xdr:to>
    <xdr:graphicFrame macro="">
      <xdr:nvGraphicFramePr>
        <xdr:cNvPr id="87" name="Chart 86">
          <a:extLst>
            <a:ext uri="{FF2B5EF4-FFF2-40B4-BE49-F238E27FC236}">
              <a16:creationId xmlns:a16="http://schemas.microsoft.com/office/drawing/2014/main" id="{325A235A-F5F3-4C27-82D9-2AFF1201FA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7</xdr:col>
      <xdr:colOff>228600</xdr:colOff>
      <xdr:row>922</xdr:row>
      <xdr:rowOff>137160</xdr:rowOff>
    </xdr:from>
    <xdr:to>
      <xdr:col>9</xdr:col>
      <xdr:colOff>533400</xdr:colOff>
      <xdr:row>937</xdr:row>
      <xdr:rowOff>22860</xdr:rowOff>
    </xdr:to>
    <xdr:graphicFrame macro="">
      <xdr:nvGraphicFramePr>
        <xdr:cNvPr id="88" name="Chart 87">
          <a:extLst>
            <a:ext uri="{FF2B5EF4-FFF2-40B4-BE49-F238E27FC236}">
              <a16:creationId xmlns:a16="http://schemas.microsoft.com/office/drawing/2014/main" id="{EBFACDCD-26CF-4DC6-A70A-6638E4B13D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7</xdr:col>
      <xdr:colOff>228600</xdr:colOff>
      <xdr:row>921</xdr:row>
      <xdr:rowOff>137160</xdr:rowOff>
    </xdr:from>
    <xdr:to>
      <xdr:col>9</xdr:col>
      <xdr:colOff>533400</xdr:colOff>
      <xdr:row>936</xdr:row>
      <xdr:rowOff>22860</xdr:rowOff>
    </xdr:to>
    <xdr:graphicFrame macro="">
      <xdr:nvGraphicFramePr>
        <xdr:cNvPr id="89" name="Chart 88">
          <a:extLst>
            <a:ext uri="{FF2B5EF4-FFF2-40B4-BE49-F238E27FC236}">
              <a16:creationId xmlns:a16="http://schemas.microsoft.com/office/drawing/2014/main" id="{39DFED6C-D58E-4158-B664-208357B8EE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7</xdr:col>
      <xdr:colOff>228600</xdr:colOff>
      <xdr:row>921</xdr:row>
      <xdr:rowOff>137160</xdr:rowOff>
    </xdr:from>
    <xdr:to>
      <xdr:col>9</xdr:col>
      <xdr:colOff>533400</xdr:colOff>
      <xdr:row>936</xdr:row>
      <xdr:rowOff>22860</xdr:rowOff>
    </xdr:to>
    <xdr:graphicFrame macro="">
      <xdr:nvGraphicFramePr>
        <xdr:cNvPr id="90" name="Chart 89">
          <a:extLst>
            <a:ext uri="{FF2B5EF4-FFF2-40B4-BE49-F238E27FC236}">
              <a16:creationId xmlns:a16="http://schemas.microsoft.com/office/drawing/2014/main" id="{07DDA7E5-0F8B-41E0-832B-3692DDFF9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7</xdr:col>
      <xdr:colOff>228600</xdr:colOff>
      <xdr:row>920</xdr:row>
      <xdr:rowOff>137160</xdr:rowOff>
    </xdr:from>
    <xdr:to>
      <xdr:col>9</xdr:col>
      <xdr:colOff>533400</xdr:colOff>
      <xdr:row>935</xdr:row>
      <xdr:rowOff>22860</xdr:rowOff>
    </xdr:to>
    <xdr:graphicFrame macro="">
      <xdr:nvGraphicFramePr>
        <xdr:cNvPr id="91" name="Chart 90">
          <a:extLst>
            <a:ext uri="{FF2B5EF4-FFF2-40B4-BE49-F238E27FC236}">
              <a16:creationId xmlns:a16="http://schemas.microsoft.com/office/drawing/2014/main" id="{66BA8BFE-1844-4021-A54B-5C36A24608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7</xdr:col>
      <xdr:colOff>228600</xdr:colOff>
      <xdr:row>922</xdr:row>
      <xdr:rowOff>137160</xdr:rowOff>
    </xdr:from>
    <xdr:to>
      <xdr:col>9</xdr:col>
      <xdr:colOff>533400</xdr:colOff>
      <xdr:row>937</xdr:row>
      <xdr:rowOff>22860</xdr:rowOff>
    </xdr:to>
    <xdr:graphicFrame macro="">
      <xdr:nvGraphicFramePr>
        <xdr:cNvPr id="92" name="Chart 91">
          <a:extLst>
            <a:ext uri="{FF2B5EF4-FFF2-40B4-BE49-F238E27FC236}">
              <a16:creationId xmlns:a16="http://schemas.microsoft.com/office/drawing/2014/main" id="{8423BD36-7EB5-4533-AD38-9D3E9798EA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7</xdr:col>
      <xdr:colOff>228600</xdr:colOff>
      <xdr:row>921</xdr:row>
      <xdr:rowOff>137160</xdr:rowOff>
    </xdr:from>
    <xdr:to>
      <xdr:col>9</xdr:col>
      <xdr:colOff>533400</xdr:colOff>
      <xdr:row>936</xdr:row>
      <xdr:rowOff>22860</xdr:rowOff>
    </xdr:to>
    <xdr:graphicFrame macro="">
      <xdr:nvGraphicFramePr>
        <xdr:cNvPr id="93" name="Chart 92">
          <a:extLst>
            <a:ext uri="{FF2B5EF4-FFF2-40B4-BE49-F238E27FC236}">
              <a16:creationId xmlns:a16="http://schemas.microsoft.com/office/drawing/2014/main" id="{F6BC8C33-9B15-49A6-9F9C-AB3DFDF328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7</xdr:col>
      <xdr:colOff>228600</xdr:colOff>
      <xdr:row>921</xdr:row>
      <xdr:rowOff>137160</xdr:rowOff>
    </xdr:from>
    <xdr:to>
      <xdr:col>9</xdr:col>
      <xdr:colOff>533400</xdr:colOff>
      <xdr:row>936</xdr:row>
      <xdr:rowOff>22860</xdr:rowOff>
    </xdr:to>
    <xdr:graphicFrame macro="">
      <xdr:nvGraphicFramePr>
        <xdr:cNvPr id="94" name="Chart 93">
          <a:extLst>
            <a:ext uri="{FF2B5EF4-FFF2-40B4-BE49-F238E27FC236}">
              <a16:creationId xmlns:a16="http://schemas.microsoft.com/office/drawing/2014/main" id="{D8067DFF-25B5-46D5-8428-853D4C3A4F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7</xdr:col>
      <xdr:colOff>228600</xdr:colOff>
      <xdr:row>920</xdr:row>
      <xdr:rowOff>137160</xdr:rowOff>
    </xdr:from>
    <xdr:to>
      <xdr:col>9</xdr:col>
      <xdr:colOff>533400</xdr:colOff>
      <xdr:row>935</xdr:row>
      <xdr:rowOff>22860</xdr:rowOff>
    </xdr:to>
    <xdr:graphicFrame macro="">
      <xdr:nvGraphicFramePr>
        <xdr:cNvPr id="95" name="Chart 94">
          <a:extLst>
            <a:ext uri="{FF2B5EF4-FFF2-40B4-BE49-F238E27FC236}">
              <a16:creationId xmlns:a16="http://schemas.microsoft.com/office/drawing/2014/main" id="{1740ED85-A594-4B0D-B3A9-8EC150A40D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7</xdr:col>
      <xdr:colOff>228600</xdr:colOff>
      <xdr:row>921</xdr:row>
      <xdr:rowOff>137160</xdr:rowOff>
    </xdr:from>
    <xdr:to>
      <xdr:col>9</xdr:col>
      <xdr:colOff>533400</xdr:colOff>
      <xdr:row>936</xdr:row>
      <xdr:rowOff>22860</xdr:rowOff>
    </xdr:to>
    <xdr:graphicFrame macro="">
      <xdr:nvGraphicFramePr>
        <xdr:cNvPr id="96" name="Chart 95">
          <a:extLst>
            <a:ext uri="{FF2B5EF4-FFF2-40B4-BE49-F238E27FC236}">
              <a16:creationId xmlns:a16="http://schemas.microsoft.com/office/drawing/2014/main" id="{D4F10129-0AEC-46D7-A39D-5D19F6608B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7</xdr:col>
      <xdr:colOff>228600</xdr:colOff>
      <xdr:row>920</xdr:row>
      <xdr:rowOff>137160</xdr:rowOff>
    </xdr:from>
    <xdr:to>
      <xdr:col>9</xdr:col>
      <xdr:colOff>533400</xdr:colOff>
      <xdr:row>935</xdr:row>
      <xdr:rowOff>22860</xdr:rowOff>
    </xdr:to>
    <xdr:graphicFrame macro="">
      <xdr:nvGraphicFramePr>
        <xdr:cNvPr id="97" name="Chart 96">
          <a:extLst>
            <a:ext uri="{FF2B5EF4-FFF2-40B4-BE49-F238E27FC236}">
              <a16:creationId xmlns:a16="http://schemas.microsoft.com/office/drawing/2014/main" id="{740594C9-8E84-4D33-BCD5-4B880DB468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7</xdr:col>
      <xdr:colOff>228600</xdr:colOff>
      <xdr:row>920</xdr:row>
      <xdr:rowOff>137160</xdr:rowOff>
    </xdr:from>
    <xdr:to>
      <xdr:col>9</xdr:col>
      <xdr:colOff>533400</xdr:colOff>
      <xdr:row>935</xdr:row>
      <xdr:rowOff>22860</xdr:rowOff>
    </xdr:to>
    <xdr:graphicFrame macro="">
      <xdr:nvGraphicFramePr>
        <xdr:cNvPr id="98" name="Chart 97">
          <a:extLst>
            <a:ext uri="{FF2B5EF4-FFF2-40B4-BE49-F238E27FC236}">
              <a16:creationId xmlns:a16="http://schemas.microsoft.com/office/drawing/2014/main" id="{AF7B05A3-F87C-4246-846C-ADC244A49E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7</xdr:col>
      <xdr:colOff>228600</xdr:colOff>
      <xdr:row>919</xdr:row>
      <xdr:rowOff>137160</xdr:rowOff>
    </xdr:from>
    <xdr:to>
      <xdr:col>9</xdr:col>
      <xdr:colOff>533400</xdr:colOff>
      <xdr:row>934</xdr:row>
      <xdr:rowOff>22860</xdr:rowOff>
    </xdr:to>
    <xdr:graphicFrame macro="">
      <xdr:nvGraphicFramePr>
        <xdr:cNvPr id="99" name="Chart 98">
          <a:extLst>
            <a:ext uri="{FF2B5EF4-FFF2-40B4-BE49-F238E27FC236}">
              <a16:creationId xmlns:a16="http://schemas.microsoft.com/office/drawing/2014/main" id="{2FB04A57-E010-45CC-8671-0BC3108F1F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7</xdr:col>
      <xdr:colOff>228600</xdr:colOff>
      <xdr:row>923</xdr:row>
      <xdr:rowOff>137160</xdr:rowOff>
    </xdr:from>
    <xdr:to>
      <xdr:col>9</xdr:col>
      <xdr:colOff>533400</xdr:colOff>
      <xdr:row>938</xdr:row>
      <xdr:rowOff>22860</xdr:rowOff>
    </xdr:to>
    <xdr:graphicFrame macro="">
      <xdr:nvGraphicFramePr>
        <xdr:cNvPr id="100" name="Chart 99">
          <a:extLst>
            <a:ext uri="{FF2B5EF4-FFF2-40B4-BE49-F238E27FC236}">
              <a16:creationId xmlns:a16="http://schemas.microsoft.com/office/drawing/2014/main" id="{E70D489B-5BD1-44FD-8F4F-084D7A406F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7</xdr:col>
      <xdr:colOff>228600</xdr:colOff>
      <xdr:row>922</xdr:row>
      <xdr:rowOff>137160</xdr:rowOff>
    </xdr:from>
    <xdr:to>
      <xdr:col>9</xdr:col>
      <xdr:colOff>533400</xdr:colOff>
      <xdr:row>937</xdr:row>
      <xdr:rowOff>22860</xdr:rowOff>
    </xdr:to>
    <xdr:graphicFrame macro="">
      <xdr:nvGraphicFramePr>
        <xdr:cNvPr id="101" name="Chart 100">
          <a:extLst>
            <a:ext uri="{FF2B5EF4-FFF2-40B4-BE49-F238E27FC236}">
              <a16:creationId xmlns:a16="http://schemas.microsoft.com/office/drawing/2014/main" id="{5AE53352-0F51-4C61-B294-DF814001EA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7</xdr:col>
      <xdr:colOff>228600</xdr:colOff>
      <xdr:row>922</xdr:row>
      <xdr:rowOff>137160</xdr:rowOff>
    </xdr:from>
    <xdr:to>
      <xdr:col>9</xdr:col>
      <xdr:colOff>533400</xdr:colOff>
      <xdr:row>937</xdr:row>
      <xdr:rowOff>22860</xdr:rowOff>
    </xdr:to>
    <xdr:graphicFrame macro="">
      <xdr:nvGraphicFramePr>
        <xdr:cNvPr id="102" name="Chart 101">
          <a:extLst>
            <a:ext uri="{FF2B5EF4-FFF2-40B4-BE49-F238E27FC236}">
              <a16:creationId xmlns:a16="http://schemas.microsoft.com/office/drawing/2014/main" id="{B0BC699C-B2F7-4784-991E-4AEC7CAED2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7</xdr:col>
      <xdr:colOff>228600</xdr:colOff>
      <xdr:row>921</xdr:row>
      <xdr:rowOff>137160</xdr:rowOff>
    </xdr:from>
    <xdr:to>
      <xdr:col>9</xdr:col>
      <xdr:colOff>533400</xdr:colOff>
      <xdr:row>936</xdr:row>
      <xdr:rowOff>22860</xdr:rowOff>
    </xdr:to>
    <xdr:graphicFrame macro="">
      <xdr:nvGraphicFramePr>
        <xdr:cNvPr id="103" name="Chart 102">
          <a:extLst>
            <a:ext uri="{FF2B5EF4-FFF2-40B4-BE49-F238E27FC236}">
              <a16:creationId xmlns:a16="http://schemas.microsoft.com/office/drawing/2014/main" id="{3B667121-8D93-4F8A-B9EB-C421A68021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7</xdr:col>
      <xdr:colOff>228600</xdr:colOff>
      <xdr:row>922</xdr:row>
      <xdr:rowOff>137160</xdr:rowOff>
    </xdr:from>
    <xdr:to>
      <xdr:col>9</xdr:col>
      <xdr:colOff>533400</xdr:colOff>
      <xdr:row>937</xdr:row>
      <xdr:rowOff>22860</xdr:rowOff>
    </xdr:to>
    <xdr:graphicFrame macro="">
      <xdr:nvGraphicFramePr>
        <xdr:cNvPr id="104" name="Chart 103">
          <a:extLst>
            <a:ext uri="{FF2B5EF4-FFF2-40B4-BE49-F238E27FC236}">
              <a16:creationId xmlns:a16="http://schemas.microsoft.com/office/drawing/2014/main" id="{CC39FD67-0C31-4D73-8B0F-7D4FB05E34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7</xdr:col>
      <xdr:colOff>228600</xdr:colOff>
      <xdr:row>921</xdr:row>
      <xdr:rowOff>137160</xdr:rowOff>
    </xdr:from>
    <xdr:to>
      <xdr:col>9</xdr:col>
      <xdr:colOff>533400</xdr:colOff>
      <xdr:row>936</xdr:row>
      <xdr:rowOff>22860</xdr:rowOff>
    </xdr:to>
    <xdr:graphicFrame macro="">
      <xdr:nvGraphicFramePr>
        <xdr:cNvPr id="105" name="Chart 104">
          <a:extLst>
            <a:ext uri="{FF2B5EF4-FFF2-40B4-BE49-F238E27FC236}">
              <a16:creationId xmlns:a16="http://schemas.microsoft.com/office/drawing/2014/main" id="{D3ACA4C6-DD94-400B-908E-DED3BE9BD3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7</xdr:col>
      <xdr:colOff>228600</xdr:colOff>
      <xdr:row>921</xdr:row>
      <xdr:rowOff>137160</xdr:rowOff>
    </xdr:from>
    <xdr:to>
      <xdr:col>9</xdr:col>
      <xdr:colOff>533400</xdr:colOff>
      <xdr:row>936</xdr:row>
      <xdr:rowOff>22860</xdr:rowOff>
    </xdr:to>
    <xdr:graphicFrame macro="">
      <xdr:nvGraphicFramePr>
        <xdr:cNvPr id="106" name="Chart 105">
          <a:extLst>
            <a:ext uri="{FF2B5EF4-FFF2-40B4-BE49-F238E27FC236}">
              <a16:creationId xmlns:a16="http://schemas.microsoft.com/office/drawing/2014/main" id="{C71A7882-85E4-48E3-AE06-B803A55C01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7</xdr:col>
      <xdr:colOff>228600</xdr:colOff>
      <xdr:row>920</xdr:row>
      <xdr:rowOff>137160</xdr:rowOff>
    </xdr:from>
    <xdr:to>
      <xdr:col>9</xdr:col>
      <xdr:colOff>533400</xdr:colOff>
      <xdr:row>935</xdr:row>
      <xdr:rowOff>22860</xdr:rowOff>
    </xdr:to>
    <xdr:graphicFrame macro="">
      <xdr:nvGraphicFramePr>
        <xdr:cNvPr id="107" name="Chart 106">
          <a:extLst>
            <a:ext uri="{FF2B5EF4-FFF2-40B4-BE49-F238E27FC236}">
              <a16:creationId xmlns:a16="http://schemas.microsoft.com/office/drawing/2014/main" id="{AEA5ADAC-B483-4A09-B708-F18313E2C2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7</xdr:col>
      <xdr:colOff>228600</xdr:colOff>
      <xdr:row>922</xdr:row>
      <xdr:rowOff>137160</xdr:rowOff>
    </xdr:from>
    <xdr:to>
      <xdr:col>9</xdr:col>
      <xdr:colOff>533400</xdr:colOff>
      <xdr:row>937</xdr:row>
      <xdr:rowOff>22860</xdr:rowOff>
    </xdr:to>
    <xdr:graphicFrame macro="">
      <xdr:nvGraphicFramePr>
        <xdr:cNvPr id="108" name="Chart 107">
          <a:extLst>
            <a:ext uri="{FF2B5EF4-FFF2-40B4-BE49-F238E27FC236}">
              <a16:creationId xmlns:a16="http://schemas.microsoft.com/office/drawing/2014/main" id="{7112C398-D02E-4A2D-B29F-82AAEF583B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7</xdr:col>
      <xdr:colOff>228600</xdr:colOff>
      <xdr:row>921</xdr:row>
      <xdr:rowOff>137160</xdr:rowOff>
    </xdr:from>
    <xdr:to>
      <xdr:col>9</xdr:col>
      <xdr:colOff>533400</xdr:colOff>
      <xdr:row>936</xdr:row>
      <xdr:rowOff>22860</xdr:rowOff>
    </xdr:to>
    <xdr:graphicFrame macro="">
      <xdr:nvGraphicFramePr>
        <xdr:cNvPr id="109" name="Chart 108">
          <a:extLst>
            <a:ext uri="{FF2B5EF4-FFF2-40B4-BE49-F238E27FC236}">
              <a16:creationId xmlns:a16="http://schemas.microsoft.com/office/drawing/2014/main" id="{818DFA69-13A9-4181-9186-3266CA839A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7</xdr:col>
      <xdr:colOff>228600</xdr:colOff>
      <xdr:row>921</xdr:row>
      <xdr:rowOff>137160</xdr:rowOff>
    </xdr:from>
    <xdr:to>
      <xdr:col>9</xdr:col>
      <xdr:colOff>533400</xdr:colOff>
      <xdr:row>936</xdr:row>
      <xdr:rowOff>22860</xdr:rowOff>
    </xdr:to>
    <xdr:graphicFrame macro="">
      <xdr:nvGraphicFramePr>
        <xdr:cNvPr id="110" name="Chart 109">
          <a:extLst>
            <a:ext uri="{FF2B5EF4-FFF2-40B4-BE49-F238E27FC236}">
              <a16:creationId xmlns:a16="http://schemas.microsoft.com/office/drawing/2014/main" id="{BE82E827-43EA-4C7D-A502-AF0A6FCDF1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7</xdr:col>
      <xdr:colOff>228600</xdr:colOff>
      <xdr:row>920</xdr:row>
      <xdr:rowOff>137160</xdr:rowOff>
    </xdr:from>
    <xdr:to>
      <xdr:col>9</xdr:col>
      <xdr:colOff>533400</xdr:colOff>
      <xdr:row>935</xdr:row>
      <xdr:rowOff>22860</xdr:rowOff>
    </xdr:to>
    <xdr:graphicFrame macro="">
      <xdr:nvGraphicFramePr>
        <xdr:cNvPr id="111" name="Chart 110">
          <a:extLst>
            <a:ext uri="{FF2B5EF4-FFF2-40B4-BE49-F238E27FC236}">
              <a16:creationId xmlns:a16="http://schemas.microsoft.com/office/drawing/2014/main" id="{F582D3B1-93BE-4EBB-A610-3A4A8C11A4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7</xdr:col>
      <xdr:colOff>228600</xdr:colOff>
      <xdr:row>921</xdr:row>
      <xdr:rowOff>137160</xdr:rowOff>
    </xdr:from>
    <xdr:to>
      <xdr:col>9</xdr:col>
      <xdr:colOff>533400</xdr:colOff>
      <xdr:row>936</xdr:row>
      <xdr:rowOff>22860</xdr:rowOff>
    </xdr:to>
    <xdr:graphicFrame macro="">
      <xdr:nvGraphicFramePr>
        <xdr:cNvPr id="112" name="Chart 111">
          <a:extLst>
            <a:ext uri="{FF2B5EF4-FFF2-40B4-BE49-F238E27FC236}">
              <a16:creationId xmlns:a16="http://schemas.microsoft.com/office/drawing/2014/main" id="{EFD387BF-2826-4F15-AD17-A41BB79DBF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7</xdr:col>
      <xdr:colOff>228600</xdr:colOff>
      <xdr:row>920</xdr:row>
      <xdr:rowOff>137160</xdr:rowOff>
    </xdr:from>
    <xdr:to>
      <xdr:col>9</xdr:col>
      <xdr:colOff>533400</xdr:colOff>
      <xdr:row>935</xdr:row>
      <xdr:rowOff>22860</xdr:rowOff>
    </xdr:to>
    <xdr:graphicFrame macro="">
      <xdr:nvGraphicFramePr>
        <xdr:cNvPr id="113" name="Chart 112">
          <a:extLst>
            <a:ext uri="{FF2B5EF4-FFF2-40B4-BE49-F238E27FC236}">
              <a16:creationId xmlns:a16="http://schemas.microsoft.com/office/drawing/2014/main" id="{68C9D20F-A166-4B4A-B1C1-BBE9FDA467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7</xdr:col>
      <xdr:colOff>228600</xdr:colOff>
      <xdr:row>920</xdr:row>
      <xdr:rowOff>137160</xdr:rowOff>
    </xdr:from>
    <xdr:to>
      <xdr:col>9</xdr:col>
      <xdr:colOff>533400</xdr:colOff>
      <xdr:row>935</xdr:row>
      <xdr:rowOff>22860</xdr:rowOff>
    </xdr:to>
    <xdr:graphicFrame macro="">
      <xdr:nvGraphicFramePr>
        <xdr:cNvPr id="114" name="Chart 113">
          <a:extLst>
            <a:ext uri="{FF2B5EF4-FFF2-40B4-BE49-F238E27FC236}">
              <a16:creationId xmlns:a16="http://schemas.microsoft.com/office/drawing/2014/main" id="{336B616B-3AFA-4A04-820F-84F58C23EB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7</xdr:col>
      <xdr:colOff>228600</xdr:colOff>
      <xdr:row>919</xdr:row>
      <xdr:rowOff>137160</xdr:rowOff>
    </xdr:from>
    <xdr:to>
      <xdr:col>9</xdr:col>
      <xdr:colOff>533400</xdr:colOff>
      <xdr:row>934</xdr:row>
      <xdr:rowOff>22860</xdr:rowOff>
    </xdr:to>
    <xdr:graphicFrame macro="">
      <xdr:nvGraphicFramePr>
        <xdr:cNvPr id="115" name="Chart 114">
          <a:extLst>
            <a:ext uri="{FF2B5EF4-FFF2-40B4-BE49-F238E27FC236}">
              <a16:creationId xmlns:a16="http://schemas.microsoft.com/office/drawing/2014/main" id="{C6E4E87E-2EF9-4F95-ACFF-99D45B060C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7</xdr:col>
      <xdr:colOff>228600</xdr:colOff>
      <xdr:row>922</xdr:row>
      <xdr:rowOff>137160</xdr:rowOff>
    </xdr:from>
    <xdr:to>
      <xdr:col>9</xdr:col>
      <xdr:colOff>533400</xdr:colOff>
      <xdr:row>937</xdr:row>
      <xdr:rowOff>22860</xdr:rowOff>
    </xdr:to>
    <xdr:graphicFrame macro="">
      <xdr:nvGraphicFramePr>
        <xdr:cNvPr id="116" name="Chart 115">
          <a:extLst>
            <a:ext uri="{FF2B5EF4-FFF2-40B4-BE49-F238E27FC236}">
              <a16:creationId xmlns:a16="http://schemas.microsoft.com/office/drawing/2014/main" id="{45E0846E-B946-4E27-9C9E-F316B8C103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7</xdr:col>
      <xdr:colOff>228600</xdr:colOff>
      <xdr:row>921</xdr:row>
      <xdr:rowOff>137160</xdr:rowOff>
    </xdr:from>
    <xdr:to>
      <xdr:col>9</xdr:col>
      <xdr:colOff>533400</xdr:colOff>
      <xdr:row>936</xdr:row>
      <xdr:rowOff>22860</xdr:rowOff>
    </xdr:to>
    <xdr:graphicFrame macro="">
      <xdr:nvGraphicFramePr>
        <xdr:cNvPr id="117" name="Chart 116">
          <a:extLst>
            <a:ext uri="{FF2B5EF4-FFF2-40B4-BE49-F238E27FC236}">
              <a16:creationId xmlns:a16="http://schemas.microsoft.com/office/drawing/2014/main" id="{AF0DB9CC-1DB1-4E3B-AA5C-700D125DDA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7</xdr:col>
      <xdr:colOff>228600</xdr:colOff>
      <xdr:row>921</xdr:row>
      <xdr:rowOff>137160</xdr:rowOff>
    </xdr:from>
    <xdr:to>
      <xdr:col>9</xdr:col>
      <xdr:colOff>533400</xdr:colOff>
      <xdr:row>936</xdr:row>
      <xdr:rowOff>22860</xdr:rowOff>
    </xdr:to>
    <xdr:graphicFrame macro="">
      <xdr:nvGraphicFramePr>
        <xdr:cNvPr id="118" name="Chart 117">
          <a:extLst>
            <a:ext uri="{FF2B5EF4-FFF2-40B4-BE49-F238E27FC236}">
              <a16:creationId xmlns:a16="http://schemas.microsoft.com/office/drawing/2014/main" id="{4678307D-8EEC-43AA-B4D9-A138CB0DBA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7</xdr:col>
      <xdr:colOff>228600</xdr:colOff>
      <xdr:row>920</xdr:row>
      <xdr:rowOff>137160</xdr:rowOff>
    </xdr:from>
    <xdr:to>
      <xdr:col>9</xdr:col>
      <xdr:colOff>533400</xdr:colOff>
      <xdr:row>935</xdr:row>
      <xdr:rowOff>22860</xdr:rowOff>
    </xdr:to>
    <xdr:graphicFrame macro="">
      <xdr:nvGraphicFramePr>
        <xdr:cNvPr id="119" name="Chart 118">
          <a:extLst>
            <a:ext uri="{FF2B5EF4-FFF2-40B4-BE49-F238E27FC236}">
              <a16:creationId xmlns:a16="http://schemas.microsoft.com/office/drawing/2014/main" id="{0002CF8B-BDF3-44D3-B289-B510494660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7</xdr:col>
      <xdr:colOff>228600</xdr:colOff>
      <xdr:row>921</xdr:row>
      <xdr:rowOff>137160</xdr:rowOff>
    </xdr:from>
    <xdr:to>
      <xdr:col>9</xdr:col>
      <xdr:colOff>533400</xdr:colOff>
      <xdr:row>936</xdr:row>
      <xdr:rowOff>22860</xdr:rowOff>
    </xdr:to>
    <xdr:graphicFrame macro="">
      <xdr:nvGraphicFramePr>
        <xdr:cNvPr id="120" name="Chart 119">
          <a:extLst>
            <a:ext uri="{FF2B5EF4-FFF2-40B4-BE49-F238E27FC236}">
              <a16:creationId xmlns:a16="http://schemas.microsoft.com/office/drawing/2014/main" id="{B9348925-B661-46C0-B69D-138231CD8A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  <xdr:twoCellAnchor>
    <xdr:from>
      <xdr:col>7</xdr:col>
      <xdr:colOff>228600</xdr:colOff>
      <xdr:row>920</xdr:row>
      <xdr:rowOff>137160</xdr:rowOff>
    </xdr:from>
    <xdr:to>
      <xdr:col>9</xdr:col>
      <xdr:colOff>533400</xdr:colOff>
      <xdr:row>935</xdr:row>
      <xdr:rowOff>22860</xdr:rowOff>
    </xdr:to>
    <xdr:graphicFrame macro="">
      <xdr:nvGraphicFramePr>
        <xdr:cNvPr id="121" name="Chart 120">
          <a:extLst>
            <a:ext uri="{FF2B5EF4-FFF2-40B4-BE49-F238E27FC236}">
              <a16:creationId xmlns:a16="http://schemas.microsoft.com/office/drawing/2014/main" id="{5D628509-659D-497B-B98B-B8C34B5272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xdr:graphicFrame>
    <xdr:clientData/>
  </xdr:twoCellAnchor>
  <xdr:twoCellAnchor>
    <xdr:from>
      <xdr:col>7</xdr:col>
      <xdr:colOff>228600</xdr:colOff>
      <xdr:row>920</xdr:row>
      <xdr:rowOff>137160</xdr:rowOff>
    </xdr:from>
    <xdr:to>
      <xdr:col>9</xdr:col>
      <xdr:colOff>533400</xdr:colOff>
      <xdr:row>935</xdr:row>
      <xdr:rowOff>22860</xdr:rowOff>
    </xdr:to>
    <xdr:graphicFrame macro="">
      <xdr:nvGraphicFramePr>
        <xdr:cNvPr id="122" name="Chart 121">
          <a:extLst>
            <a:ext uri="{FF2B5EF4-FFF2-40B4-BE49-F238E27FC236}">
              <a16:creationId xmlns:a16="http://schemas.microsoft.com/office/drawing/2014/main" id="{1723BBD6-F331-458C-865C-C49840DF16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xdr:graphicFrame>
    <xdr:clientData/>
  </xdr:twoCellAnchor>
  <xdr:twoCellAnchor>
    <xdr:from>
      <xdr:col>7</xdr:col>
      <xdr:colOff>228600</xdr:colOff>
      <xdr:row>919</xdr:row>
      <xdr:rowOff>137160</xdr:rowOff>
    </xdr:from>
    <xdr:to>
      <xdr:col>9</xdr:col>
      <xdr:colOff>533400</xdr:colOff>
      <xdr:row>934</xdr:row>
      <xdr:rowOff>22860</xdr:rowOff>
    </xdr:to>
    <xdr:graphicFrame macro="">
      <xdr:nvGraphicFramePr>
        <xdr:cNvPr id="123" name="Chart 122">
          <a:extLst>
            <a:ext uri="{FF2B5EF4-FFF2-40B4-BE49-F238E27FC236}">
              <a16:creationId xmlns:a16="http://schemas.microsoft.com/office/drawing/2014/main" id="{2D65738C-4CFD-428B-95BA-2CD88BE53F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xdr:graphicFrame>
    <xdr:clientData/>
  </xdr:twoCellAnchor>
  <xdr:twoCellAnchor>
    <xdr:from>
      <xdr:col>7</xdr:col>
      <xdr:colOff>228600</xdr:colOff>
      <xdr:row>921</xdr:row>
      <xdr:rowOff>137160</xdr:rowOff>
    </xdr:from>
    <xdr:to>
      <xdr:col>9</xdr:col>
      <xdr:colOff>533400</xdr:colOff>
      <xdr:row>936</xdr:row>
      <xdr:rowOff>22860</xdr:rowOff>
    </xdr:to>
    <xdr:graphicFrame macro="">
      <xdr:nvGraphicFramePr>
        <xdr:cNvPr id="124" name="Chart 123">
          <a:extLst>
            <a:ext uri="{FF2B5EF4-FFF2-40B4-BE49-F238E27FC236}">
              <a16:creationId xmlns:a16="http://schemas.microsoft.com/office/drawing/2014/main" id="{37D97E21-7265-40B4-B893-267516FB78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xdr:graphicFrame>
    <xdr:clientData/>
  </xdr:twoCellAnchor>
  <xdr:twoCellAnchor>
    <xdr:from>
      <xdr:col>7</xdr:col>
      <xdr:colOff>228600</xdr:colOff>
      <xdr:row>920</xdr:row>
      <xdr:rowOff>137160</xdr:rowOff>
    </xdr:from>
    <xdr:to>
      <xdr:col>9</xdr:col>
      <xdr:colOff>533400</xdr:colOff>
      <xdr:row>935</xdr:row>
      <xdr:rowOff>22860</xdr:rowOff>
    </xdr:to>
    <xdr:graphicFrame macro="">
      <xdr:nvGraphicFramePr>
        <xdr:cNvPr id="125" name="Chart 124">
          <a:extLst>
            <a:ext uri="{FF2B5EF4-FFF2-40B4-BE49-F238E27FC236}">
              <a16:creationId xmlns:a16="http://schemas.microsoft.com/office/drawing/2014/main" id="{D1963D57-A897-4943-8E3F-A52CC5ACBB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"/>
        </a:graphicData>
      </a:graphic>
    </xdr:graphicFrame>
    <xdr:clientData/>
  </xdr:twoCellAnchor>
  <xdr:twoCellAnchor>
    <xdr:from>
      <xdr:col>7</xdr:col>
      <xdr:colOff>228600</xdr:colOff>
      <xdr:row>920</xdr:row>
      <xdr:rowOff>137160</xdr:rowOff>
    </xdr:from>
    <xdr:to>
      <xdr:col>9</xdr:col>
      <xdr:colOff>533400</xdr:colOff>
      <xdr:row>935</xdr:row>
      <xdr:rowOff>22860</xdr:rowOff>
    </xdr:to>
    <xdr:graphicFrame macro="">
      <xdr:nvGraphicFramePr>
        <xdr:cNvPr id="126" name="Chart 125">
          <a:extLst>
            <a:ext uri="{FF2B5EF4-FFF2-40B4-BE49-F238E27FC236}">
              <a16:creationId xmlns:a16="http://schemas.microsoft.com/office/drawing/2014/main" id="{80886D8B-D3E8-4590-8FA2-761410279D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4"/>
        </a:graphicData>
      </a:graphic>
    </xdr:graphicFrame>
    <xdr:clientData/>
  </xdr:twoCellAnchor>
  <xdr:twoCellAnchor>
    <xdr:from>
      <xdr:col>7</xdr:col>
      <xdr:colOff>228600</xdr:colOff>
      <xdr:row>919</xdr:row>
      <xdr:rowOff>137160</xdr:rowOff>
    </xdr:from>
    <xdr:to>
      <xdr:col>9</xdr:col>
      <xdr:colOff>533400</xdr:colOff>
      <xdr:row>934</xdr:row>
      <xdr:rowOff>22860</xdr:rowOff>
    </xdr:to>
    <xdr:graphicFrame macro="">
      <xdr:nvGraphicFramePr>
        <xdr:cNvPr id="127" name="Chart 126">
          <a:extLst>
            <a:ext uri="{FF2B5EF4-FFF2-40B4-BE49-F238E27FC236}">
              <a16:creationId xmlns:a16="http://schemas.microsoft.com/office/drawing/2014/main" id="{A55DA5D3-632A-421A-B10E-5B72D1E667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5"/>
        </a:graphicData>
      </a:graphic>
    </xdr:graphicFrame>
    <xdr:clientData/>
  </xdr:twoCellAnchor>
  <xdr:twoCellAnchor>
    <xdr:from>
      <xdr:col>7</xdr:col>
      <xdr:colOff>228600</xdr:colOff>
      <xdr:row>920</xdr:row>
      <xdr:rowOff>137160</xdr:rowOff>
    </xdr:from>
    <xdr:to>
      <xdr:col>9</xdr:col>
      <xdr:colOff>533400</xdr:colOff>
      <xdr:row>935</xdr:row>
      <xdr:rowOff>22860</xdr:rowOff>
    </xdr:to>
    <xdr:graphicFrame macro="">
      <xdr:nvGraphicFramePr>
        <xdr:cNvPr id="128" name="Chart 127">
          <a:extLst>
            <a:ext uri="{FF2B5EF4-FFF2-40B4-BE49-F238E27FC236}">
              <a16:creationId xmlns:a16="http://schemas.microsoft.com/office/drawing/2014/main" id="{8D3483E3-48E5-411F-9750-5369EC2EA2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6"/>
        </a:graphicData>
      </a:graphic>
    </xdr:graphicFrame>
    <xdr:clientData/>
  </xdr:twoCellAnchor>
  <xdr:twoCellAnchor>
    <xdr:from>
      <xdr:col>7</xdr:col>
      <xdr:colOff>228600</xdr:colOff>
      <xdr:row>919</xdr:row>
      <xdr:rowOff>137160</xdr:rowOff>
    </xdr:from>
    <xdr:to>
      <xdr:col>9</xdr:col>
      <xdr:colOff>533400</xdr:colOff>
      <xdr:row>934</xdr:row>
      <xdr:rowOff>22860</xdr:rowOff>
    </xdr:to>
    <xdr:graphicFrame macro="">
      <xdr:nvGraphicFramePr>
        <xdr:cNvPr id="129" name="Chart 128">
          <a:extLst>
            <a:ext uri="{FF2B5EF4-FFF2-40B4-BE49-F238E27FC236}">
              <a16:creationId xmlns:a16="http://schemas.microsoft.com/office/drawing/2014/main" id="{B74C604F-9AA4-4B82-979D-997B1DD19A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7"/>
        </a:graphicData>
      </a:graphic>
    </xdr:graphicFrame>
    <xdr:clientData/>
  </xdr:twoCellAnchor>
  <xdr:twoCellAnchor>
    <xdr:from>
      <xdr:col>7</xdr:col>
      <xdr:colOff>228600</xdr:colOff>
      <xdr:row>919</xdr:row>
      <xdr:rowOff>137160</xdr:rowOff>
    </xdr:from>
    <xdr:to>
      <xdr:col>9</xdr:col>
      <xdr:colOff>533400</xdr:colOff>
      <xdr:row>934</xdr:row>
      <xdr:rowOff>22860</xdr:rowOff>
    </xdr:to>
    <xdr:graphicFrame macro="">
      <xdr:nvGraphicFramePr>
        <xdr:cNvPr id="130" name="Chart 129">
          <a:extLst>
            <a:ext uri="{FF2B5EF4-FFF2-40B4-BE49-F238E27FC236}">
              <a16:creationId xmlns:a16="http://schemas.microsoft.com/office/drawing/2014/main" id="{22926BC8-2F71-4B51-820B-97DC3485D0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8"/>
        </a:graphicData>
      </a:graphic>
    </xdr:graphicFrame>
    <xdr:clientData/>
  </xdr:twoCellAnchor>
  <xdr:twoCellAnchor>
    <xdr:from>
      <xdr:col>7</xdr:col>
      <xdr:colOff>228600</xdr:colOff>
      <xdr:row>918</xdr:row>
      <xdr:rowOff>137160</xdr:rowOff>
    </xdr:from>
    <xdr:to>
      <xdr:col>9</xdr:col>
      <xdr:colOff>533400</xdr:colOff>
      <xdr:row>933</xdr:row>
      <xdr:rowOff>22860</xdr:rowOff>
    </xdr:to>
    <xdr:graphicFrame macro="">
      <xdr:nvGraphicFramePr>
        <xdr:cNvPr id="131" name="Chart 130">
          <a:extLst>
            <a:ext uri="{FF2B5EF4-FFF2-40B4-BE49-F238E27FC236}">
              <a16:creationId xmlns:a16="http://schemas.microsoft.com/office/drawing/2014/main" id="{055495EB-815E-4098-BB01-64CCAAAFBA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123825</xdr:colOff>
      <xdr:row>2</xdr:row>
      <xdr:rowOff>57150</xdr:rowOff>
    </xdr:from>
    <xdr:to>
      <xdr:col>26</xdr:col>
      <xdr:colOff>428625</xdr:colOff>
      <xdr:row>17</xdr:row>
      <xdr:rowOff>133350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AA0F435C-7BFC-4980-A950-550BBB3E89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9525</xdr:colOff>
      <xdr:row>2</xdr:row>
      <xdr:rowOff>98425</xdr:rowOff>
    </xdr:from>
    <xdr:to>
      <xdr:col>34</xdr:col>
      <xdr:colOff>314325</xdr:colOff>
      <xdr:row>17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4551B-626D-415A-B7FD-007DBA95BB75}"/>
            </a:ext>
            <a:ext uri="{147F2762-F138-4A5C-976F-8EAC2B608ADB}">
              <a16:predDERef xmlns:a16="http://schemas.microsoft.com/office/drawing/2014/main" pred="{AA0F435C-7BFC-4980-A950-550BBB3E89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317500</xdr:colOff>
      <xdr:row>17</xdr:row>
      <xdr:rowOff>200025</xdr:rowOff>
    </xdr:from>
    <xdr:to>
      <xdr:col>9</xdr:col>
      <xdr:colOff>307975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7CBCAA-9036-4DA4-BE2C-178D3F7B9C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0.09805</cdr:x>
      <cdr:y>0.15591</cdr:y>
    </cdr:from>
    <cdr:to>
      <cdr:x>0.50443</cdr:x>
      <cdr:y>0.98817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C9379D8-361C-4999-86C0-886E560613DA}"/>
            </a:ext>
          </a:extLst>
        </cdr:cNvPr>
        <cdr:cNvSpPr/>
      </cdr:nvSpPr>
      <cdr:spPr>
        <a:xfrm xmlns:a="http://schemas.openxmlformats.org/drawingml/2006/main">
          <a:off x="527050" y="460375"/>
          <a:ext cx="2184400" cy="24574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9050">
          <a:solidFill>
            <a:srgbClr val="FF0000"/>
          </a:solidFill>
          <a:prstDash val="dash"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0.5065</cdr:x>
      <cdr:y>0.51183</cdr:y>
    </cdr:from>
    <cdr:to>
      <cdr:x>0.64125</cdr:x>
      <cdr:y>0.57849</cdr:y>
    </cdr:to>
    <cdr:sp macro="" textlink="">
      <cdr:nvSpPr>
        <cdr:cNvPr id="3" name="Arrow: Right 2">
          <a:extLst xmlns:a="http://schemas.openxmlformats.org/drawingml/2006/main">
            <a:ext uri="{FF2B5EF4-FFF2-40B4-BE49-F238E27FC236}">
              <a16:creationId xmlns:a16="http://schemas.microsoft.com/office/drawing/2014/main" id="{D8354C1C-2159-4D77-BCA3-D8E60F625933}"/>
            </a:ext>
          </a:extLst>
        </cdr:cNvPr>
        <cdr:cNvSpPr/>
      </cdr:nvSpPr>
      <cdr:spPr>
        <a:xfrm xmlns:a="http://schemas.openxmlformats.org/drawingml/2006/main">
          <a:off x="2720975" y="1511300"/>
          <a:ext cx="723900" cy="196850"/>
        </a:xfrm>
        <a:prstGeom xmlns:a="http://schemas.openxmlformats.org/drawingml/2006/main" prst="rightArrow">
          <a:avLst/>
        </a:prstGeom>
        <a:solidFill xmlns:a="http://schemas.openxmlformats.org/drawingml/2006/main">
          <a:srgbClr val="FF0000"/>
        </a:solidFill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82550</xdr:colOff>
      <xdr:row>0</xdr:row>
      <xdr:rowOff>107951</xdr:rowOff>
    </xdr:from>
    <xdr:to>
      <xdr:col>3</xdr:col>
      <xdr:colOff>605790</xdr:colOff>
      <xdr:row>7</xdr:row>
      <xdr:rowOff>124507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2B2FEB7-2C16-4E3B-8440-3D26568F2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" y="107951"/>
          <a:ext cx="3069590" cy="1261156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254000</xdr:colOff>
      <xdr:row>0</xdr:row>
      <xdr:rowOff>0</xdr:rowOff>
    </xdr:from>
    <xdr:to>
      <xdr:col>11</xdr:col>
      <xdr:colOff>192886</xdr:colOff>
      <xdr:row>7</xdr:row>
      <xdr:rowOff>8890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3A3F6F0-C1B1-464A-BA69-AFF396F75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99000" y="0"/>
          <a:ext cx="3704436" cy="125349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552449</xdr:colOff>
      <xdr:row>10</xdr:row>
      <xdr:rowOff>0</xdr:rowOff>
    </xdr:from>
    <xdr:to>
      <xdr:col>25</xdr:col>
      <xdr:colOff>47624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071F8E-950C-435D-AD8F-04F0C237F2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wner/Desktop/McMaster/4FB3%20-%20VALUATION/4FB3%20Assignments/LAB%20International/Lab%20International%20Group%201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oup members"/>
      <sheetName val="Model"/>
      <sheetName val="Consolidated Model"/>
      <sheetName val="WACC"/>
      <sheetName val="Peer Group Comps"/>
      <sheetName val="All Companies Comps"/>
      <sheetName val="LAB Pharma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bankofcanada.ca/rates/interest-rates/canadian-bonds/" TargetMode="Externa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355"/>
  <sheetViews>
    <sheetView workbookViewId="0"/>
  </sheetViews>
  <sheetFormatPr defaultRowHeight="15" x14ac:dyDescent="0.25"/>
  <cols>
    <col min="1" max="1" width="11.42578125" bestFit="1" customWidth="1"/>
    <col min="2" max="2" width="9.140625" style="3"/>
    <col min="4" max="4" width="10.7109375" bestFit="1" customWidth="1"/>
    <col min="5" max="5" width="11.42578125" bestFit="1" customWidth="1"/>
    <col min="6" max="7" width="9.140625" style="3"/>
    <col min="10" max="10" width="10.7109375" bestFit="1" customWidth="1"/>
  </cols>
  <sheetData>
    <row r="1" spans="1:11" x14ac:dyDescent="0.25">
      <c r="A1" t="s">
        <v>0</v>
      </c>
    </row>
    <row r="2" spans="1:11" x14ac:dyDescent="0.25">
      <c r="A2" s="1" t="str" cm="1">
        <f t="array" ref="A2">_xll.TR("SAP.TO","TR.PriceClose","EDate=20180101 CH=Fd RH=Date")</f>
        <v>Updated at 02:37:08</v>
      </c>
      <c r="B2" s="3" t="s">
        <v>1</v>
      </c>
      <c r="D2" t="s">
        <v>2</v>
      </c>
      <c r="E2" s="1" t="str" cm="1">
        <f t="array" ref="E2">_xll.TR(".sptse","TR.PriceClose","Edate=20180101 CH=Fd RH=Date")</f>
        <v>Updated at 02:37:08</v>
      </c>
      <c r="F2" s="3" t="s">
        <v>1</v>
      </c>
      <c r="H2" t="s">
        <v>2</v>
      </c>
      <c r="I2" s="5" t="s">
        <v>3</v>
      </c>
      <c r="J2" s="6">
        <v>44200</v>
      </c>
      <c r="K2" s="7">
        <v>35.75</v>
      </c>
    </row>
    <row r="3" spans="1:11" x14ac:dyDescent="0.25">
      <c r="A3" s="2">
        <v>44533</v>
      </c>
      <c r="B3" s="3">
        <v>28.08</v>
      </c>
      <c r="D3" s="4">
        <f>B3/$K$2-1</f>
        <v>-0.21454545454545459</v>
      </c>
      <c r="E3" s="2">
        <v>44533</v>
      </c>
      <c r="F3" s="3">
        <v>1251.5999999999999</v>
      </c>
      <c r="H3" s="4">
        <f>F3/$K$3-1</f>
        <v>0.20420258620689657</v>
      </c>
      <c r="I3" s="8" t="s">
        <v>4</v>
      </c>
      <c r="J3" s="9">
        <v>44200</v>
      </c>
      <c r="K3" s="10">
        <v>1039.3599999999999</v>
      </c>
    </row>
    <row r="4" spans="1:11" x14ac:dyDescent="0.25">
      <c r="A4" s="2">
        <v>44533</v>
      </c>
      <c r="B4" s="3">
        <v>28.08</v>
      </c>
      <c r="D4" s="4">
        <f t="shared" ref="D4:D67" si="0">B4/$K$2-1</f>
        <v>-0.21454545454545459</v>
      </c>
      <c r="E4" s="2">
        <v>44533</v>
      </c>
      <c r="F4" s="3">
        <v>1251.5999999999999</v>
      </c>
      <c r="H4" s="4">
        <f t="shared" ref="H4:H22" si="1">F4/$K$3-1</f>
        <v>0.20420258620689657</v>
      </c>
    </row>
    <row r="5" spans="1:11" x14ac:dyDescent="0.25">
      <c r="A5" s="2">
        <v>44532</v>
      </c>
      <c r="B5" s="3">
        <v>28.02</v>
      </c>
      <c r="D5" s="4">
        <f t="shared" si="0"/>
        <v>-0.2162237762237762</v>
      </c>
      <c r="E5" s="2">
        <v>44532</v>
      </c>
      <c r="F5" s="3">
        <v>1257.81</v>
      </c>
      <c r="H5" s="4">
        <f t="shared" si="1"/>
        <v>0.21017741687192126</v>
      </c>
      <c r="J5" t="b">
        <f>E5=A5</f>
        <v>1</v>
      </c>
    </row>
    <row r="6" spans="1:11" x14ac:dyDescent="0.25">
      <c r="A6" s="2">
        <v>44531</v>
      </c>
      <c r="B6" s="3">
        <v>27.69</v>
      </c>
      <c r="D6" s="4">
        <f t="shared" si="0"/>
        <v>-0.22545454545454546</v>
      </c>
      <c r="E6" s="2">
        <v>44531</v>
      </c>
      <c r="F6" s="3">
        <v>1239.33</v>
      </c>
      <c r="H6" s="4">
        <f t="shared" si="1"/>
        <v>0.19239724445812811</v>
      </c>
      <c r="J6" t="b">
        <f t="shared" ref="J6:J43" si="2">E6=A6</f>
        <v>1</v>
      </c>
    </row>
    <row r="7" spans="1:11" x14ac:dyDescent="0.25">
      <c r="A7" s="2">
        <v>44530</v>
      </c>
      <c r="B7" s="3">
        <v>28.28</v>
      </c>
      <c r="D7" s="4">
        <f t="shared" si="0"/>
        <v>-0.20895104895104888</v>
      </c>
      <c r="E7" s="2">
        <v>44530</v>
      </c>
      <c r="F7" s="3">
        <v>1248.56</v>
      </c>
      <c r="H7" s="4">
        <f t="shared" si="1"/>
        <v>0.20127770935960587</v>
      </c>
      <c r="J7" t="b">
        <f t="shared" si="2"/>
        <v>1</v>
      </c>
    </row>
    <row r="8" spans="1:11" x14ac:dyDescent="0.25">
      <c r="A8" s="2">
        <v>44529</v>
      </c>
      <c r="B8" s="3">
        <v>28.98</v>
      </c>
      <c r="D8" s="4">
        <f t="shared" si="0"/>
        <v>-0.18937062937062932</v>
      </c>
      <c r="E8" s="2">
        <v>44529</v>
      </c>
      <c r="F8" s="3">
        <v>1278.28</v>
      </c>
      <c r="H8" s="4">
        <f t="shared" si="1"/>
        <v>0.22987222906403959</v>
      </c>
      <c r="J8" t="b">
        <f t="shared" si="2"/>
        <v>1</v>
      </c>
    </row>
    <row r="9" spans="1:11" x14ac:dyDescent="0.25">
      <c r="A9" s="2">
        <v>44526</v>
      </c>
      <c r="B9" s="3">
        <v>29.22</v>
      </c>
      <c r="D9" s="4">
        <f t="shared" si="0"/>
        <v>-0.18265734265734268</v>
      </c>
      <c r="E9" s="2">
        <v>44526</v>
      </c>
      <c r="F9" s="3">
        <v>1277.4100000000001</v>
      </c>
      <c r="H9" s="4">
        <f t="shared" si="1"/>
        <v>0.22903517549261099</v>
      </c>
      <c r="J9" t="b">
        <f t="shared" si="2"/>
        <v>1</v>
      </c>
    </row>
    <row r="10" spans="1:11" x14ac:dyDescent="0.25">
      <c r="A10" s="2">
        <v>44525</v>
      </c>
      <c r="B10" s="3">
        <v>29.98</v>
      </c>
      <c r="D10" s="4">
        <f t="shared" si="0"/>
        <v>-0.1613986013986014</v>
      </c>
      <c r="E10" s="2">
        <v>44525</v>
      </c>
      <c r="F10" s="3">
        <v>1306.77</v>
      </c>
      <c r="H10" s="4">
        <f t="shared" si="1"/>
        <v>0.25728332820197064</v>
      </c>
      <c r="J10" t="b">
        <f t="shared" si="2"/>
        <v>1</v>
      </c>
    </row>
    <row r="11" spans="1:11" x14ac:dyDescent="0.25">
      <c r="A11" s="2">
        <v>44524</v>
      </c>
      <c r="B11" s="3">
        <v>30.02</v>
      </c>
      <c r="D11" s="4">
        <f t="shared" si="0"/>
        <v>-0.16027972027972026</v>
      </c>
      <c r="E11" s="2">
        <v>44524</v>
      </c>
      <c r="F11" s="3">
        <v>1302.3699999999999</v>
      </c>
      <c r="H11" s="4">
        <f t="shared" si="1"/>
        <v>0.25304995381773399</v>
      </c>
      <c r="J11" t="b">
        <f t="shared" si="2"/>
        <v>1</v>
      </c>
    </row>
    <row r="12" spans="1:11" x14ac:dyDescent="0.25">
      <c r="A12" s="2">
        <v>44523</v>
      </c>
      <c r="B12" s="3">
        <v>30.26</v>
      </c>
      <c r="D12" s="4">
        <f t="shared" si="0"/>
        <v>-0.15356643356643351</v>
      </c>
      <c r="E12" s="2">
        <v>44523</v>
      </c>
      <c r="F12" s="3">
        <v>1296.43</v>
      </c>
      <c r="H12" s="4">
        <f t="shared" si="1"/>
        <v>0.2473348983990149</v>
      </c>
      <c r="J12" t="b">
        <f t="shared" si="2"/>
        <v>1</v>
      </c>
    </row>
    <row r="13" spans="1:11" x14ac:dyDescent="0.25">
      <c r="A13" s="2">
        <v>44522</v>
      </c>
      <c r="B13" s="3">
        <v>30.4</v>
      </c>
      <c r="D13" s="4">
        <f t="shared" si="0"/>
        <v>-0.14965034965034973</v>
      </c>
      <c r="E13" s="2">
        <v>44522</v>
      </c>
      <c r="F13" s="3">
        <v>1292.1400000000001</v>
      </c>
      <c r="H13" s="4">
        <f t="shared" si="1"/>
        <v>0.24320735837438434</v>
      </c>
      <c r="J13" t="b">
        <f t="shared" si="2"/>
        <v>1</v>
      </c>
    </row>
    <row r="14" spans="1:11" x14ac:dyDescent="0.25">
      <c r="A14" s="2">
        <v>44519</v>
      </c>
      <c r="B14" s="3">
        <v>30.18</v>
      </c>
      <c r="D14" s="4">
        <f t="shared" si="0"/>
        <v>-0.1558041958041958</v>
      </c>
      <c r="E14" s="2">
        <v>44519</v>
      </c>
      <c r="F14" s="3">
        <v>1300.29</v>
      </c>
      <c r="H14" s="4">
        <f t="shared" si="1"/>
        <v>0.25104872229064057</v>
      </c>
      <c r="J14" t="b">
        <f t="shared" si="2"/>
        <v>1</v>
      </c>
    </row>
    <row r="15" spans="1:11" x14ac:dyDescent="0.25">
      <c r="A15" s="2">
        <v>44518</v>
      </c>
      <c r="B15" s="3">
        <v>30.04</v>
      </c>
      <c r="D15" s="4">
        <f t="shared" si="0"/>
        <v>-0.15972027972027969</v>
      </c>
      <c r="E15" s="2">
        <v>44518</v>
      </c>
      <c r="F15" s="3">
        <v>1304.79</v>
      </c>
      <c r="H15" s="4">
        <f t="shared" si="1"/>
        <v>0.25537830972906406</v>
      </c>
      <c r="J15" t="b">
        <f t="shared" si="2"/>
        <v>1</v>
      </c>
    </row>
    <row r="16" spans="1:11" x14ac:dyDescent="0.25">
      <c r="A16" s="2">
        <v>44517</v>
      </c>
      <c r="B16" s="3">
        <v>30.24</v>
      </c>
      <c r="D16" s="4">
        <f t="shared" si="0"/>
        <v>-0.1541258741258742</v>
      </c>
      <c r="E16" s="2">
        <v>44517</v>
      </c>
      <c r="F16" s="3">
        <v>1303.07</v>
      </c>
      <c r="H16" s="4">
        <f t="shared" si="1"/>
        <v>0.25372344519704448</v>
      </c>
      <c r="J16" t="b">
        <f t="shared" si="2"/>
        <v>1</v>
      </c>
    </row>
    <row r="17" spans="1:10" x14ac:dyDescent="0.25">
      <c r="A17" s="2">
        <v>44516</v>
      </c>
      <c r="B17" s="3">
        <v>30.65</v>
      </c>
      <c r="D17" s="4">
        <f t="shared" si="0"/>
        <v>-0.14265734265734265</v>
      </c>
      <c r="E17" s="2">
        <v>44516</v>
      </c>
      <c r="F17" s="3">
        <v>1307.01</v>
      </c>
      <c r="H17" s="4">
        <f t="shared" si="1"/>
        <v>0.2575142395320198</v>
      </c>
      <c r="J17" t="b">
        <f t="shared" si="2"/>
        <v>1</v>
      </c>
    </row>
    <row r="18" spans="1:10" x14ac:dyDescent="0.25">
      <c r="A18" s="2">
        <v>44515</v>
      </c>
      <c r="B18" s="3">
        <v>30.4</v>
      </c>
      <c r="D18" s="4">
        <f t="shared" si="0"/>
        <v>-0.14965034965034973</v>
      </c>
      <c r="E18" s="2">
        <v>44515</v>
      </c>
      <c r="F18" s="3">
        <v>1304.92</v>
      </c>
      <c r="H18" s="4">
        <f t="shared" si="1"/>
        <v>0.25550338669950756</v>
      </c>
      <c r="J18" t="b">
        <f t="shared" si="2"/>
        <v>1</v>
      </c>
    </row>
    <row r="19" spans="1:10" x14ac:dyDescent="0.25">
      <c r="A19" s="2">
        <v>44512</v>
      </c>
      <c r="B19" s="3">
        <v>30.73</v>
      </c>
      <c r="D19" s="4">
        <f t="shared" si="0"/>
        <v>-0.14041958041958036</v>
      </c>
      <c r="E19" s="2">
        <v>44512</v>
      </c>
      <c r="F19" s="3">
        <v>1309.76</v>
      </c>
      <c r="H19" s="4">
        <f t="shared" si="1"/>
        <v>0.2601600985221677</v>
      </c>
      <c r="J19" t="b">
        <f t="shared" si="2"/>
        <v>1</v>
      </c>
    </row>
    <row r="20" spans="1:10" x14ac:dyDescent="0.25">
      <c r="A20" s="2">
        <v>44511</v>
      </c>
      <c r="B20" s="3">
        <v>31.04</v>
      </c>
      <c r="D20" s="4">
        <f t="shared" si="0"/>
        <v>-0.13174825174825178</v>
      </c>
      <c r="E20" s="2">
        <v>44511</v>
      </c>
      <c r="F20" s="3">
        <v>1296.22</v>
      </c>
      <c r="H20" s="4">
        <f t="shared" si="1"/>
        <v>0.24713285098522175</v>
      </c>
      <c r="J20" t="b">
        <f t="shared" si="2"/>
        <v>1</v>
      </c>
    </row>
    <row r="21" spans="1:10" x14ac:dyDescent="0.25">
      <c r="A21" s="2">
        <v>44510</v>
      </c>
      <c r="B21" s="3">
        <v>31.03</v>
      </c>
      <c r="D21" s="4">
        <f t="shared" si="0"/>
        <v>-0.13202797202797201</v>
      </c>
      <c r="E21" s="2">
        <v>44510</v>
      </c>
      <c r="F21" s="3">
        <v>1290.78</v>
      </c>
      <c r="H21" s="4">
        <f t="shared" si="1"/>
        <v>0.24189886083743861</v>
      </c>
      <c r="J21" t="b">
        <f t="shared" si="2"/>
        <v>1</v>
      </c>
    </row>
    <row r="22" spans="1:10" x14ac:dyDescent="0.25">
      <c r="A22" s="2">
        <v>44509</v>
      </c>
      <c r="B22" s="3">
        <v>31.57</v>
      </c>
      <c r="D22" s="4">
        <f t="shared" si="0"/>
        <v>-0.11692307692307691</v>
      </c>
      <c r="E22" s="2">
        <v>44509</v>
      </c>
      <c r="F22" s="3">
        <v>1297.8499999999999</v>
      </c>
      <c r="H22" s="4">
        <f t="shared" si="1"/>
        <v>0.24870112376847286</v>
      </c>
      <c r="J22" t="b">
        <f t="shared" si="2"/>
        <v>1</v>
      </c>
    </row>
    <row r="23" spans="1:10" x14ac:dyDescent="0.25">
      <c r="A23" s="2">
        <v>44508</v>
      </c>
      <c r="B23" s="3">
        <v>30.82</v>
      </c>
      <c r="D23" s="4">
        <f t="shared" si="0"/>
        <v>-0.13790209790209784</v>
      </c>
      <c r="E23" s="2">
        <v>44508</v>
      </c>
      <c r="F23" s="3">
        <v>1294.47</v>
      </c>
      <c r="H23" s="4">
        <f t="shared" ref="H23:H43" si="3">F23/$K$3-1</f>
        <v>0.24544912253694595</v>
      </c>
      <c r="J23" t="b">
        <f t="shared" si="2"/>
        <v>1</v>
      </c>
    </row>
    <row r="24" spans="1:10" x14ac:dyDescent="0.25">
      <c r="A24" s="2">
        <v>44505</v>
      </c>
      <c r="B24" s="3">
        <v>31.6</v>
      </c>
      <c r="D24" s="4">
        <f t="shared" si="0"/>
        <v>-0.11608391608391599</v>
      </c>
      <c r="E24" s="2">
        <v>44505</v>
      </c>
      <c r="F24" s="3">
        <v>1290.01</v>
      </c>
      <c r="H24" s="4">
        <f t="shared" si="3"/>
        <v>0.24115802032019706</v>
      </c>
      <c r="J24" t="b">
        <f t="shared" si="2"/>
        <v>1</v>
      </c>
    </row>
    <row r="25" spans="1:10" x14ac:dyDescent="0.25">
      <c r="A25" s="2">
        <v>44504</v>
      </c>
      <c r="B25" s="3">
        <v>29.72</v>
      </c>
      <c r="D25" s="4">
        <f t="shared" si="0"/>
        <v>-0.16867132867132872</v>
      </c>
      <c r="E25" s="2">
        <v>44504</v>
      </c>
      <c r="F25" s="3">
        <v>1285.3499999999999</v>
      </c>
      <c r="H25" s="4">
        <f t="shared" si="3"/>
        <v>0.23667449199507384</v>
      </c>
      <c r="J25" t="b">
        <f t="shared" si="2"/>
        <v>1</v>
      </c>
    </row>
    <row r="26" spans="1:10" x14ac:dyDescent="0.25">
      <c r="A26" s="2">
        <v>44503</v>
      </c>
      <c r="B26" s="3">
        <v>30.09</v>
      </c>
      <c r="D26" s="4">
        <f t="shared" si="0"/>
        <v>-0.15832167832167832</v>
      </c>
      <c r="E26" s="2">
        <v>44503</v>
      </c>
      <c r="F26" s="3">
        <v>1278.2</v>
      </c>
      <c r="H26" s="4">
        <f t="shared" si="3"/>
        <v>0.22979525862068972</v>
      </c>
      <c r="J26" t="b">
        <f t="shared" si="2"/>
        <v>1</v>
      </c>
    </row>
    <row r="27" spans="1:10" x14ac:dyDescent="0.25">
      <c r="A27" s="2">
        <v>44502</v>
      </c>
      <c r="B27" s="3">
        <v>29.98</v>
      </c>
      <c r="D27" s="4">
        <f t="shared" si="0"/>
        <v>-0.1613986013986014</v>
      </c>
      <c r="E27" s="2">
        <v>44502</v>
      </c>
      <c r="F27" s="3">
        <v>1273.3699999999999</v>
      </c>
      <c r="H27" s="4">
        <f t="shared" si="3"/>
        <v>0.2251481681034484</v>
      </c>
      <c r="J27" t="b">
        <f t="shared" si="2"/>
        <v>1</v>
      </c>
    </row>
    <row r="28" spans="1:10" x14ac:dyDescent="0.25">
      <c r="A28" s="2">
        <v>44501</v>
      </c>
      <c r="B28" s="3">
        <v>29.93</v>
      </c>
      <c r="D28" s="4">
        <f t="shared" si="0"/>
        <v>-0.16279720279720278</v>
      </c>
      <c r="E28" s="2">
        <v>44501</v>
      </c>
      <c r="F28" s="3">
        <v>1277.8699999999999</v>
      </c>
      <c r="H28" s="4">
        <f t="shared" si="3"/>
        <v>0.22947775554187189</v>
      </c>
      <c r="J28" t="b">
        <f t="shared" si="2"/>
        <v>1</v>
      </c>
    </row>
    <row r="29" spans="1:10" x14ac:dyDescent="0.25">
      <c r="A29" s="2">
        <v>44498</v>
      </c>
      <c r="B29" s="3">
        <v>29.56</v>
      </c>
      <c r="D29" s="4">
        <f t="shared" si="0"/>
        <v>-0.17314685314685319</v>
      </c>
      <c r="E29" s="2">
        <v>44498</v>
      </c>
      <c r="F29" s="3">
        <v>1265.19</v>
      </c>
      <c r="H29" s="4">
        <f t="shared" si="3"/>
        <v>0.21727794027093617</v>
      </c>
      <c r="J29" t="b">
        <f t="shared" si="2"/>
        <v>1</v>
      </c>
    </row>
    <row r="30" spans="1:10" x14ac:dyDescent="0.25">
      <c r="A30" s="2">
        <v>44497</v>
      </c>
      <c r="B30" s="3">
        <v>30.34</v>
      </c>
      <c r="D30" s="4">
        <f t="shared" si="0"/>
        <v>-0.15132867132867134</v>
      </c>
      <c r="E30" s="2">
        <v>44497</v>
      </c>
      <c r="F30" s="3">
        <v>1274.18</v>
      </c>
      <c r="H30" s="4">
        <f t="shared" si="3"/>
        <v>0.22592749384236477</v>
      </c>
      <c r="J30" t="b">
        <f t="shared" si="2"/>
        <v>1</v>
      </c>
    </row>
    <row r="31" spans="1:10" x14ac:dyDescent="0.25">
      <c r="A31" s="2">
        <v>44496</v>
      </c>
      <c r="B31" s="3">
        <v>30.22</v>
      </c>
      <c r="D31" s="4">
        <f t="shared" si="0"/>
        <v>-0.15468531468531477</v>
      </c>
      <c r="E31" s="2">
        <v>44496</v>
      </c>
      <c r="F31" s="3">
        <v>1258.5</v>
      </c>
      <c r="H31" s="4">
        <f t="shared" si="3"/>
        <v>0.21084128694581294</v>
      </c>
      <c r="J31" t="b">
        <f t="shared" si="2"/>
        <v>1</v>
      </c>
    </row>
    <row r="32" spans="1:10" x14ac:dyDescent="0.25">
      <c r="A32" s="2">
        <v>44495</v>
      </c>
      <c r="B32" s="3">
        <v>30.77</v>
      </c>
      <c r="D32" s="4">
        <f t="shared" si="0"/>
        <v>-0.13930069930069933</v>
      </c>
      <c r="E32" s="2">
        <v>44495</v>
      </c>
      <c r="F32" s="3">
        <v>1270.9000000000001</v>
      </c>
      <c r="H32" s="4">
        <f t="shared" si="3"/>
        <v>0.22277170566502491</v>
      </c>
      <c r="J32" t="b">
        <f t="shared" si="2"/>
        <v>1</v>
      </c>
    </row>
    <row r="33" spans="1:10" x14ac:dyDescent="0.25">
      <c r="A33" s="2">
        <v>44494</v>
      </c>
      <c r="B33" s="3">
        <v>30.86</v>
      </c>
      <c r="D33" s="4">
        <f t="shared" si="0"/>
        <v>-0.13678321678321681</v>
      </c>
      <c r="E33" s="2">
        <v>44494</v>
      </c>
      <c r="F33" s="3">
        <v>1277.24</v>
      </c>
      <c r="H33" s="4">
        <f t="shared" si="3"/>
        <v>0.22887161330049266</v>
      </c>
      <c r="J33" t="b">
        <f t="shared" si="2"/>
        <v>1</v>
      </c>
    </row>
    <row r="34" spans="1:10" x14ac:dyDescent="0.25">
      <c r="A34" s="2">
        <v>44491</v>
      </c>
      <c r="B34" s="3">
        <v>31.04</v>
      </c>
      <c r="D34" s="4">
        <f t="shared" si="0"/>
        <v>-0.13174825174825178</v>
      </c>
      <c r="E34" s="2">
        <v>44491</v>
      </c>
      <c r="F34" s="3">
        <v>1274.54</v>
      </c>
      <c r="H34" s="4">
        <f t="shared" si="3"/>
        <v>0.22627386083743861</v>
      </c>
      <c r="J34" t="b">
        <f t="shared" si="2"/>
        <v>1</v>
      </c>
    </row>
    <row r="35" spans="1:10" x14ac:dyDescent="0.25">
      <c r="A35" s="2">
        <v>44490</v>
      </c>
      <c r="B35" s="3">
        <v>31.32</v>
      </c>
      <c r="D35" s="4">
        <f t="shared" si="0"/>
        <v>-0.12391608391608389</v>
      </c>
      <c r="E35" s="2">
        <v>44490</v>
      </c>
      <c r="F35" s="3">
        <v>1274.33</v>
      </c>
      <c r="H35" s="4">
        <f t="shared" si="3"/>
        <v>0.22607181342364546</v>
      </c>
      <c r="J35" t="b">
        <f t="shared" si="2"/>
        <v>1</v>
      </c>
    </row>
    <row r="36" spans="1:10" x14ac:dyDescent="0.25">
      <c r="A36" s="2">
        <v>44489</v>
      </c>
      <c r="B36" s="3">
        <v>31.4</v>
      </c>
      <c r="D36" s="4">
        <f t="shared" si="0"/>
        <v>-0.12167832167832171</v>
      </c>
      <c r="E36" s="2">
        <v>44489</v>
      </c>
      <c r="F36" s="3">
        <v>1272.92</v>
      </c>
      <c r="H36" s="4">
        <f t="shared" si="3"/>
        <v>0.22471520935960609</v>
      </c>
      <c r="J36" t="b">
        <f t="shared" si="2"/>
        <v>1</v>
      </c>
    </row>
    <row r="37" spans="1:10" x14ac:dyDescent="0.25">
      <c r="A37" s="2">
        <v>44488</v>
      </c>
      <c r="B37" s="3">
        <v>31.25</v>
      </c>
      <c r="D37" s="4">
        <f t="shared" si="0"/>
        <v>-0.12587412587412583</v>
      </c>
      <c r="E37" s="2">
        <v>44488</v>
      </c>
      <c r="F37" s="3">
        <v>1266.31</v>
      </c>
      <c r="H37" s="4">
        <f t="shared" si="3"/>
        <v>0.21835552647783252</v>
      </c>
      <c r="J37" t="b">
        <f t="shared" si="2"/>
        <v>1</v>
      </c>
    </row>
    <row r="38" spans="1:10" x14ac:dyDescent="0.25">
      <c r="A38" s="2">
        <v>44487</v>
      </c>
      <c r="B38" s="3">
        <v>30.9</v>
      </c>
      <c r="D38" s="4">
        <f t="shared" si="0"/>
        <v>-0.13566433566433567</v>
      </c>
      <c r="E38" s="2">
        <v>44487</v>
      </c>
      <c r="F38" s="3">
        <v>1261.31</v>
      </c>
      <c r="H38" s="4">
        <f t="shared" si="3"/>
        <v>0.21354487376847286</v>
      </c>
      <c r="J38" t="b">
        <f t="shared" si="2"/>
        <v>1</v>
      </c>
    </row>
    <row r="39" spans="1:10" x14ac:dyDescent="0.25">
      <c r="A39" s="2">
        <v>44484</v>
      </c>
      <c r="B39" s="3">
        <v>30.99</v>
      </c>
      <c r="D39" s="4">
        <f t="shared" si="0"/>
        <v>-0.13314685314685315</v>
      </c>
      <c r="E39" s="2">
        <v>44484</v>
      </c>
      <c r="F39" s="3">
        <v>1256.43</v>
      </c>
      <c r="H39" s="4">
        <f t="shared" si="3"/>
        <v>0.20884967672413812</v>
      </c>
      <c r="J39" t="b">
        <f t="shared" si="2"/>
        <v>1</v>
      </c>
    </row>
    <row r="40" spans="1:10" x14ac:dyDescent="0.25">
      <c r="A40" s="2">
        <v>44483</v>
      </c>
      <c r="B40" s="3">
        <v>31.18</v>
      </c>
      <c r="D40" s="4">
        <f t="shared" si="0"/>
        <v>-0.12783216783216789</v>
      </c>
      <c r="E40" s="2">
        <v>44483</v>
      </c>
      <c r="F40" s="3">
        <v>1247.8599999999999</v>
      </c>
      <c r="H40" s="4">
        <f t="shared" si="3"/>
        <v>0.2006042179802956</v>
      </c>
      <c r="J40" t="b">
        <f t="shared" si="2"/>
        <v>1</v>
      </c>
    </row>
    <row r="41" spans="1:10" x14ac:dyDescent="0.25">
      <c r="A41" s="2">
        <v>44482</v>
      </c>
      <c r="B41" s="3">
        <v>31.25</v>
      </c>
      <c r="D41" s="4">
        <f t="shared" si="0"/>
        <v>-0.12587412587412583</v>
      </c>
      <c r="E41" s="2">
        <v>44482</v>
      </c>
      <c r="F41" s="3">
        <v>1235.8499999999999</v>
      </c>
      <c r="H41" s="4">
        <f t="shared" si="3"/>
        <v>0.18904903017241392</v>
      </c>
      <c r="J41" t="b">
        <f t="shared" si="2"/>
        <v>1</v>
      </c>
    </row>
    <row r="42" spans="1:10" x14ac:dyDescent="0.25">
      <c r="A42" s="2">
        <v>44481</v>
      </c>
      <c r="B42" s="3">
        <v>31.2</v>
      </c>
      <c r="D42" s="4">
        <f t="shared" si="0"/>
        <v>-0.12727272727272732</v>
      </c>
      <c r="E42" s="2">
        <v>44481</v>
      </c>
      <c r="F42" s="3">
        <v>1226.31</v>
      </c>
      <c r="H42" s="4">
        <f t="shared" si="3"/>
        <v>0.17987030480295574</v>
      </c>
      <c r="J42" t="b">
        <f t="shared" si="2"/>
        <v>1</v>
      </c>
    </row>
    <row r="43" spans="1:10" x14ac:dyDescent="0.25">
      <c r="A43" s="2">
        <v>44477</v>
      </c>
      <c r="B43" s="3">
        <v>31.28</v>
      </c>
      <c r="D43" s="4">
        <f t="shared" si="0"/>
        <v>-0.12503496503496503</v>
      </c>
      <c r="E43" s="2">
        <v>44477</v>
      </c>
      <c r="F43" s="3">
        <v>1226.76</v>
      </c>
      <c r="H43" s="4">
        <f t="shared" si="3"/>
        <v>0.18030326354679804</v>
      </c>
      <c r="J43" t="b">
        <f t="shared" si="2"/>
        <v>1</v>
      </c>
    </row>
    <row r="44" spans="1:10" x14ac:dyDescent="0.25">
      <c r="A44" s="2">
        <v>44476</v>
      </c>
      <c r="B44" s="3">
        <v>31.81</v>
      </c>
      <c r="D44" s="4">
        <f t="shared" si="0"/>
        <v>-0.11020979020979027</v>
      </c>
      <c r="E44" s="2">
        <v>44477</v>
      </c>
      <c r="F44" s="3">
        <v>1226.76</v>
      </c>
      <c r="H44" s="4">
        <f t="shared" ref="H44:H67" si="4">F44/$K$3-1</f>
        <v>0.18030326354679804</v>
      </c>
      <c r="J44" t="b">
        <f t="shared" ref="J44:J67" si="5">E44=A44</f>
        <v>0</v>
      </c>
    </row>
    <row r="45" spans="1:10" x14ac:dyDescent="0.25">
      <c r="A45" s="2">
        <v>44475</v>
      </c>
      <c r="B45" s="3">
        <v>32.020000000000003</v>
      </c>
      <c r="D45" s="4">
        <f t="shared" si="0"/>
        <v>-0.10433566433566421</v>
      </c>
      <c r="E45" s="2">
        <v>44476</v>
      </c>
      <c r="F45" s="3">
        <v>1225.42</v>
      </c>
      <c r="H45" s="4">
        <f t="shared" si="4"/>
        <v>0.17901400862068995</v>
      </c>
      <c r="J45" t="b">
        <f t="shared" si="5"/>
        <v>0</v>
      </c>
    </row>
    <row r="46" spans="1:10" x14ac:dyDescent="0.25">
      <c r="A46" s="2">
        <v>44474</v>
      </c>
      <c r="B46" s="3">
        <v>32.07</v>
      </c>
      <c r="D46" s="4">
        <f t="shared" si="0"/>
        <v>-0.10293706293706295</v>
      </c>
      <c r="E46" s="2">
        <v>44475</v>
      </c>
      <c r="F46" s="3">
        <v>1213.0899999999999</v>
      </c>
      <c r="H46" s="4">
        <f t="shared" si="4"/>
        <v>0.16715093903940881</v>
      </c>
      <c r="J46" t="b">
        <f t="shared" si="5"/>
        <v>0</v>
      </c>
    </row>
    <row r="47" spans="1:10" x14ac:dyDescent="0.25">
      <c r="A47" s="2">
        <v>44473</v>
      </c>
      <c r="B47" s="3">
        <v>32.11</v>
      </c>
      <c r="D47" s="4">
        <f t="shared" si="0"/>
        <v>-0.10181818181818181</v>
      </c>
      <c r="E47" s="2">
        <v>44474</v>
      </c>
      <c r="F47" s="3">
        <v>1211.3900000000001</v>
      </c>
      <c r="H47" s="4">
        <f t="shared" si="4"/>
        <v>0.16551531711822687</v>
      </c>
      <c r="J47" t="b">
        <f t="shared" si="5"/>
        <v>0</v>
      </c>
    </row>
    <row r="48" spans="1:10" x14ac:dyDescent="0.25">
      <c r="A48" s="2">
        <v>44470</v>
      </c>
      <c r="B48" s="3">
        <v>32.06</v>
      </c>
      <c r="D48" s="4">
        <f t="shared" si="0"/>
        <v>-0.10321678321678318</v>
      </c>
      <c r="E48" s="2">
        <v>44473</v>
      </c>
      <c r="F48" s="3">
        <v>1203.8399999999999</v>
      </c>
      <c r="H48" s="4">
        <f t="shared" si="4"/>
        <v>0.15825123152709364</v>
      </c>
      <c r="J48" t="b">
        <f t="shared" si="5"/>
        <v>0</v>
      </c>
    </row>
    <row r="49" spans="1:10" x14ac:dyDescent="0.25">
      <c r="A49" s="2">
        <v>44469</v>
      </c>
      <c r="B49" s="3">
        <v>32.21</v>
      </c>
      <c r="D49" s="4">
        <f t="shared" si="0"/>
        <v>-9.902097902097895E-2</v>
      </c>
      <c r="E49" s="2">
        <v>44470</v>
      </c>
      <c r="F49" s="3">
        <v>1208.44</v>
      </c>
      <c r="H49" s="4">
        <f t="shared" si="4"/>
        <v>0.16267703201970463</v>
      </c>
      <c r="J49" t="b">
        <f t="shared" si="5"/>
        <v>0</v>
      </c>
    </row>
    <row r="50" spans="1:10" x14ac:dyDescent="0.25">
      <c r="A50" s="2">
        <v>44468</v>
      </c>
      <c r="B50" s="3">
        <v>32.159999999999997</v>
      </c>
      <c r="D50" s="4">
        <f t="shared" si="0"/>
        <v>-0.10041958041958055</v>
      </c>
      <c r="E50" s="2">
        <v>44469</v>
      </c>
      <c r="F50" s="3">
        <v>1203.3399999999999</v>
      </c>
      <c r="H50" s="4">
        <f t="shared" si="4"/>
        <v>0.1577701662561577</v>
      </c>
      <c r="J50" t="b">
        <f t="shared" si="5"/>
        <v>0</v>
      </c>
    </row>
    <row r="51" spans="1:10" x14ac:dyDescent="0.25">
      <c r="A51" s="2">
        <v>44467</v>
      </c>
      <c r="B51" s="3">
        <v>31.67</v>
      </c>
      <c r="D51" s="4">
        <f t="shared" si="0"/>
        <v>-0.11412587412587405</v>
      </c>
      <c r="E51" s="2">
        <v>44468</v>
      </c>
      <c r="F51" s="3">
        <v>1209.5999999999999</v>
      </c>
      <c r="H51" s="4">
        <f t="shared" si="4"/>
        <v>0.1637931034482758</v>
      </c>
      <c r="J51" t="b">
        <f t="shared" si="5"/>
        <v>0</v>
      </c>
    </row>
    <row r="52" spans="1:10" x14ac:dyDescent="0.25">
      <c r="A52" s="2">
        <v>44466</v>
      </c>
      <c r="B52" s="3">
        <v>32.25</v>
      </c>
      <c r="D52" s="4">
        <f t="shared" si="0"/>
        <v>-9.7902097902097918E-2</v>
      </c>
      <c r="E52" s="2">
        <v>44467</v>
      </c>
      <c r="F52" s="3">
        <v>1209</v>
      </c>
      <c r="H52" s="4">
        <f t="shared" si="4"/>
        <v>0.1632158251231528</v>
      </c>
      <c r="J52" t="b">
        <f t="shared" si="5"/>
        <v>0</v>
      </c>
    </row>
    <row r="53" spans="1:10" x14ac:dyDescent="0.25">
      <c r="A53" s="2">
        <v>44463</v>
      </c>
      <c r="B53" s="3">
        <v>32.18</v>
      </c>
      <c r="D53" s="4">
        <f t="shared" si="0"/>
        <v>-9.9860139860139863E-2</v>
      </c>
      <c r="E53" s="2">
        <v>44466</v>
      </c>
      <c r="F53" s="3">
        <v>1225.97</v>
      </c>
      <c r="H53" s="4">
        <f t="shared" si="4"/>
        <v>0.17954318041871931</v>
      </c>
      <c r="J53" t="b">
        <f t="shared" si="5"/>
        <v>0</v>
      </c>
    </row>
    <row r="54" spans="1:10" x14ac:dyDescent="0.25">
      <c r="A54" s="2">
        <v>44462</v>
      </c>
      <c r="B54" s="3">
        <v>32.369999999999997</v>
      </c>
      <c r="D54" s="4">
        <f t="shared" si="0"/>
        <v>-9.4545454545454599E-2</v>
      </c>
      <c r="E54" s="2">
        <v>44463</v>
      </c>
      <c r="F54" s="3">
        <v>1221.73</v>
      </c>
      <c r="H54" s="4">
        <f t="shared" si="4"/>
        <v>0.17546374692118238</v>
      </c>
      <c r="J54" t="b">
        <f t="shared" si="5"/>
        <v>0</v>
      </c>
    </row>
    <row r="55" spans="1:10" x14ac:dyDescent="0.25">
      <c r="A55" s="2">
        <v>44461</v>
      </c>
      <c r="B55" s="3">
        <v>33.11</v>
      </c>
      <c r="D55" s="4">
        <f t="shared" si="0"/>
        <v>-7.3846153846153895E-2</v>
      </c>
      <c r="E55" s="2">
        <v>44462</v>
      </c>
      <c r="F55" s="3">
        <v>1224.77</v>
      </c>
      <c r="H55" s="4">
        <f t="shared" si="4"/>
        <v>0.17838862376847309</v>
      </c>
      <c r="J55" t="b">
        <f t="shared" si="5"/>
        <v>0</v>
      </c>
    </row>
    <row r="56" spans="1:10" x14ac:dyDescent="0.25">
      <c r="A56" s="2">
        <v>44460</v>
      </c>
      <c r="B56" s="3">
        <v>32.31</v>
      </c>
      <c r="D56" s="4">
        <f t="shared" si="0"/>
        <v>-9.6223776223776203E-2</v>
      </c>
      <c r="E56" s="2">
        <v>44461</v>
      </c>
      <c r="F56" s="3">
        <v>1220.32</v>
      </c>
      <c r="H56" s="4">
        <f t="shared" si="4"/>
        <v>0.17410714285714302</v>
      </c>
      <c r="J56" t="b">
        <f t="shared" si="5"/>
        <v>0</v>
      </c>
    </row>
    <row r="57" spans="1:10" x14ac:dyDescent="0.25">
      <c r="A57" s="2">
        <v>44459</v>
      </c>
      <c r="B57" s="3">
        <v>33.15</v>
      </c>
      <c r="D57" s="4">
        <f t="shared" si="0"/>
        <v>-7.2727272727272751E-2</v>
      </c>
      <c r="E57" s="2">
        <v>44460</v>
      </c>
      <c r="F57" s="3">
        <v>1211.1400000000001</v>
      </c>
      <c r="H57" s="4">
        <f t="shared" si="4"/>
        <v>0.1652747844827589</v>
      </c>
      <c r="J57" t="b">
        <f t="shared" si="5"/>
        <v>0</v>
      </c>
    </row>
    <row r="58" spans="1:10" x14ac:dyDescent="0.25">
      <c r="A58" s="2">
        <v>44456</v>
      </c>
      <c r="B58" s="3">
        <v>34.090000000000003</v>
      </c>
      <c r="D58" s="4">
        <f t="shared" si="0"/>
        <v>-4.6433566433566331E-2</v>
      </c>
      <c r="E58" s="2">
        <v>44459</v>
      </c>
      <c r="F58" s="3">
        <v>1205.22</v>
      </c>
      <c r="H58" s="4">
        <f t="shared" si="4"/>
        <v>0.159578971674877</v>
      </c>
      <c r="J58" t="b">
        <f t="shared" si="5"/>
        <v>0</v>
      </c>
    </row>
    <row r="59" spans="1:10" x14ac:dyDescent="0.25">
      <c r="A59" s="2">
        <v>44455</v>
      </c>
      <c r="B59" s="3">
        <v>33.950000000000003</v>
      </c>
      <c r="D59" s="4">
        <f t="shared" si="0"/>
        <v>-5.0349650349650221E-2</v>
      </c>
      <c r="E59" s="2">
        <v>44456</v>
      </c>
      <c r="F59" s="3">
        <v>1224.44</v>
      </c>
      <c r="H59" s="4">
        <f t="shared" si="4"/>
        <v>0.17807112068965525</v>
      </c>
      <c r="J59" t="b">
        <f t="shared" si="5"/>
        <v>0</v>
      </c>
    </row>
    <row r="60" spans="1:10" x14ac:dyDescent="0.25">
      <c r="A60" s="2">
        <v>44454</v>
      </c>
      <c r="B60" s="3">
        <v>33.75</v>
      </c>
      <c r="D60" s="4">
        <f t="shared" si="0"/>
        <v>-5.5944055944055937E-2</v>
      </c>
      <c r="E60" s="2">
        <v>44455</v>
      </c>
      <c r="F60" s="3">
        <v>1231.76</v>
      </c>
      <c r="H60" s="4">
        <f t="shared" si="4"/>
        <v>0.1851139162561577</v>
      </c>
      <c r="J60" t="b">
        <f t="shared" si="5"/>
        <v>0</v>
      </c>
    </row>
    <row r="61" spans="1:10" x14ac:dyDescent="0.25">
      <c r="A61" s="2">
        <v>44453</v>
      </c>
      <c r="B61" s="3">
        <v>34.46</v>
      </c>
      <c r="D61" s="4">
        <f t="shared" si="0"/>
        <v>-3.6083916083916034E-2</v>
      </c>
      <c r="E61" s="2">
        <v>44454</v>
      </c>
      <c r="F61" s="3">
        <v>1237.06</v>
      </c>
      <c r="H61" s="4">
        <f t="shared" si="4"/>
        <v>0.19021320812807896</v>
      </c>
      <c r="J61" t="b">
        <f t="shared" si="5"/>
        <v>0</v>
      </c>
    </row>
    <row r="62" spans="1:10" x14ac:dyDescent="0.25">
      <c r="A62" s="2">
        <v>44452</v>
      </c>
      <c r="B62" s="3">
        <v>34.68</v>
      </c>
      <c r="D62" s="4">
        <f t="shared" si="0"/>
        <v>-2.9930069930069969E-2</v>
      </c>
      <c r="E62" s="2">
        <v>44453</v>
      </c>
      <c r="F62" s="3">
        <v>1228.46</v>
      </c>
      <c r="H62" s="4">
        <f t="shared" si="4"/>
        <v>0.18193888546798043</v>
      </c>
      <c r="J62" t="b">
        <f t="shared" si="5"/>
        <v>0</v>
      </c>
    </row>
    <row r="63" spans="1:10" x14ac:dyDescent="0.25">
      <c r="A63" s="2">
        <v>44449</v>
      </c>
      <c r="B63" s="3">
        <v>34.35</v>
      </c>
      <c r="D63" s="4">
        <f t="shared" si="0"/>
        <v>-3.9160839160839123E-2</v>
      </c>
      <c r="E63" s="2">
        <v>44452</v>
      </c>
      <c r="F63" s="3">
        <v>1236.52</v>
      </c>
      <c r="H63" s="4">
        <f t="shared" si="4"/>
        <v>0.18969365763546797</v>
      </c>
      <c r="J63" t="b">
        <f t="shared" si="5"/>
        <v>0</v>
      </c>
    </row>
    <row r="64" spans="1:10" x14ac:dyDescent="0.25">
      <c r="A64" s="2">
        <v>44448</v>
      </c>
      <c r="B64" s="3">
        <v>34.200000000000003</v>
      </c>
      <c r="D64" s="4">
        <f t="shared" si="0"/>
        <v>-4.3356643356643243E-2</v>
      </c>
      <c r="E64" s="2">
        <v>44449</v>
      </c>
      <c r="F64" s="3">
        <v>1234.46</v>
      </c>
      <c r="H64" s="4">
        <f t="shared" si="4"/>
        <v>0.18771166871921197</v>
      </c>
      <c r="J64" t="b">
        <f t="shared" si="5"/>
        <v>0</v>
      </c>
    </row>
    <row r="65" spans="1:10" x14ac:dyDescent="0.25">
      <c r="A65" s="2">
        <v>44447</v>
      </c>
      <c r="B65" s="3">
        <v>34.75</v>
      </c>
      <c r="D65" s="4">
        <f t="shared" si="0"/>
        <v>-2.7972027972028024E-2</v>
      </c>
      <c r="E65" s="2">
        <v>44448</v>
      </c>
      <c r="F65" s="3">
        <v>1239.6300000000001</v>
      </c>
      <c r="H65" s="4">
        <f t="shared" si="4"/>
        <v>0.19268588362068995</v>
      </c>
      <c r="J65" t="b">
        <f t="shared" si="5"/>
        <v>0</v>
      </c>
    </row>
    <row r="66" spans="1:10" x14ac:dyDescent="0.25">
      <c r="A66" s="2">
        <v>44446</v>
      </c>
      <c r="B66" s="3">
        <v>35.020000000000003</v>
      </c>
      <c r="D66" s="4">
        <f t="shared" si="0"/>
        <v>-2.0419580419580363E-2</v>
      </c>
      <c r="E66" s="2">
        <v>44447</v>
      </c>
      <c r="F66" s="3">
        <v>1242.5899999999999</v>
      </c>
      <c r="H66" s="4">
        <f t="shared" si="4"/>
        <v>0.19553379002463056</v>
      </c>
      <c r="J66" t="b">
        <f t="shared" si="5"/>
        <v>0</v>
      </c>
    </row>
    <row r="67" spans="1:10" x14ac:dyDescent="0.25">
      <c r="A67" s="2">
        <v>44442</v>
      </c>
      <c r="B67" s="3">
        <v>35.21</v>
      </c>
      <c r="D67" s="4">
        <f t="shared" si="0"/>
        <v>-1.51048951048951E-2</v>
      </c>
      <c r="E67" s="2">
        <v>44446</v>
      </c>
      <c r="F67" s="3">
        <v>1245.92</v>
      </c>
      <c r="H67" s="4">
        <f t="shared" si="4"/>
        <v>0.19873768472906428</v>
      </c>
      <c r="J67" t="b">
        <f t="shared" si="5"/>
        <v>0</v>
      </c>
    </row>
    <row r="68" spans="1:10" x14ac:dyDescent="0.25">
      <c r="A68" s="2">
        <v>44441</v>
      </c>
      <c r="B68" s="3">
        <v>35.6</v>
      </c>
      <c r="D68" s="4">
        <f t="shared" ref="D68:D131" si="6">B68/$K$2-1</f>
        <v>-4.1958041958041203E-3</v>
      </c>
      <c r="E68" s="2">
        <v>44442</v>
      </c>
      <c r="F68" s="3">
        <v>1245.6600000000001</v>
      </c>
      <c r="H68" s="4">
        <f t="shared" ref="H68:H91" si="7">F68/$K$3-1</f>
        <v>0.19848753078817749</v>
      </c>
      <c r="J68" t="b">
        <f t="shared" ref="J68:J91" si="8">E68=A68</f>
        <v>0</v>
      </c>
    </row>
    <row r="69" spans="1:10" x14ac:dyDescent="0.25">
      <c r="A69" s="2">
        <v>44440</v>
      </c>
      <c r="B69" s="3">
        <v>35.68</v>
      </c>
      <c r="D69" s="4">
        <f t="shared" si="6"/>
        <v>-1.958041958041945E-3</v>
      </c>
      <c r="E69" s="2">
        <v>44442</v>
      </c>
      <c r="F69" s="3">
        <v>1245.6600000000001</v>
      </c>
      <c r="H69" s="4">
        <f t="shared" si="7"/>
        <v>0.19848753078817749</v>
      </c>
      <c r="J69" t="b">
        <f t="shared" si="8"/>
        <v>0</v>
      </c>
    </row>
    <row r="70" spans="1:10" x14ac:dyDescent="0.25">
      <c r="A70" s="2">
        <v>44439</v>
      </c>
      <c r="B70" s="3">
        <v>35.49</v>
      </c>
      <c r="D70" s="4">
        <f t="shared" si="6"/>
        <v>-7.2727272727272085E-3</v>
      </c>
      <c r="E70" s="2">
        <v>44441</v>
      </c>
      <c r="F70" s="3">
        <v>1244.94</v>
      </c>
      <c r="H70" s="4">
        <f t="shared" si="7"/>
        <v>0.1977947967980298</v>
      </c>
      <c r="J70" t="b">
        <f t="shared" si="8"/>
        <v>0</v>
      </c>
    </row>
    <row r="71" spans="1:10" x14ac:dyDescent="0.25">
      <c r="A71" s="2">
        <v>44438</v>
      </c>
      <c r="B71" s="3">
        <v>35.46</v>
      </c>
      <c r="D71" s="4">
        <f t="shared" si="6"/>
        <v>-8.1118881118881214E-3</v>
      </c>
      <c r="E71" s="2">
        <v>44440</v>
      </c>
      <c r="F71" s="3">
        <v>1238.1099999999999</v>
      </c>
      <c r="H71" s="4">
        <f t="shared" si="7"/>
        <v>0.19122344519704426</v>
      </c>
      <c r="J71" t="b">
        <f t="shared" si="8"/>
        <v>0</v>
      </c>
    </row>
    <row r="72" spans="1:10" x14ac:dyDescent="0.25">
      <c r="A72" s="2">
        <v>44435</v>
      </c>
      <c r="B72" s="3">
        <v>35.42</v>
      </c>
      <c r="D72" s="4">
        <f t="shared" si="6"/>
        <v>-9.2307692307691536E-3</v>
      </c>
      <c r="E72" s="2">
        <v>44439</v>
      </c>
      <c r="F72" s="3">
        <v>1231.33</v>
      </c>
      <c r="H72" s="4">
        <f t="shared" si="7"/>
        <v>0.1847002001231528</v>
      </c>
      <c r="J72" t="b">
        <f t="shared" si="8"/>
        <v>0</v>
      </c>
    </row>
    <row r="73" spans="1:10" x14ac:dyDescent="0.25">
      <c r="A73" s="2">
        <v>44434</v>
      </c>
      <c r="B73" s="3">
        <v>35.53</v>
      </c>
      <c r="D73" s="4">
        <f t="shared" si="6"/>
        <v>-6.1538461538461764E-3</v>
      </c>
      <c r="E73" s="2">
        <v>44438</v>
      </c>
      <c r="F73" s="3">
        <v>1233.55</v>
      </c>
      <c r="H73" s="4">
        <f t="shared" si="7"/>
        <v>0.18683612992610854</v>
      </c>
      <c r="J73" t="b">
        <f t="shared" si="8"/>
        <v>0</v>
      </c>
    </row>
    <row r="74" spans="1:10" x14ac:dyDescent="0.25">
      <c r="A74" s="2">
        <v>44433</v>
      </c>
      <c r="B74" s="3">
        <v>35.479999999999997</v>
      </c>
      <c r="D74" s="4">
        <f t="shared" si="6"/>
        <v>-7.5524475524476609E-3</v>
      </c>
      <c r="E74" s="2">
        <v>44435</v>
      </c>
      <c r="F74" s="3">
        <v>1236.8699999999999</v>
      </c>
      <c r="H74" s="4">
        <f t="shared" si="7"/>
        <v>0.19003040332512322</v>
      </c>
      <c r="J74" t="b">
        <f t="shared" si="8"/>
        <v>0</v>
      </c>
    </row>
    <row r="75" spans="1:10" x14ac:dyDescent="0.25">
      <c r="A75" s="2">
        <v>44432</v>
      </c>
      <c r="B75" s="3">
        <v>35.51</v>
      </c>
      <c r="D75" s="4">
        <f t="shared" si="6"/>
        <v>-6.713286713286748E-3</v>
      </c>
      <c r="E75" s="2">
        <v>44434</v>
      </c>
      <c r="F75" s="3">
        <v>1229.6300000000001</v>
      </c>
      <c r="H75" s="4">
        <f t="shared" si="7"/>
        <v>0.18306457820197064</v>
      </c>
      <c r="J75" t="b">
        <f t="shared" si="8"/>
        <v>0</v>
      </c>
    </row>
    <row r="76" spans="1:10" x14ac:dyDescent="0.25">
      <c r="A76" s="2">
        <v>44431</v>
      </c>
      <c r="B76" s="3">
        <v>35.56</v>
      </c>
      <c r="D76" s="4">
        <f t="shared" si="6"/>
        <v>-5.3146853146852635E-3</v>
      </c>
      <c r="E76" s="2">
        <v>44433</v>
      </c>
      <c r="F76" s="3">
        <v>1236.3</v>
      </c>
      <c r="H76" s="4">
        <f t="shared" si="7"/>
        <v>0.18948198891625623</v>
      </c>
      <c r="J76" t="b">
        <f t="shared" si="8"/>
        <v>0</v>
      </c>
    </row>
    <row r="77" spans="1:10" x14ac:dyDescent="0.25">
      <c r="A77" s="2">
        <v>44428</v>
      </c>
      <c r="B77" s="3">
        <v>35.700000000000003</v>
      </c>
      <c r="D77" s="4">
        <f t="shared" si="6"/>
        <v>-1.3986013986013734E-3</v>
      </c>
      <c r="E77" s="2">
        <v>44432</v>
      </c>
      <c r="F77" s="3">
        <v>1233.5999999999999</v>
      </c>
      <c r="H77" s="4">
        <f t="shared" si="7"/>
        <v>0.18688423645320196</v>
      </c>
      <c r="J77" t="b">
        <f t="shared" si="8"/>
        <v>0</v>
      </c>
    </row>
    <row r="78" spans="1:10" x14ac:dyDescent="0.25">
      <c r="A78" s="2">
        <v>44427</v>
      </c>
      <c r="B78" s="3">
        <v>35.270000000000003</v>
      </c>
      <c r="D78" s="4">
        <f t="shared" si="6"/>
        <v>-1.3426573426573385E-2</v>
      </c>
      <c r="E78" s="2">
        <v>44431</v>
      </c>
      <c r="F78" s="3">
        <v>1230.3699999999999</v>
      </c>
      <c r="H78" s="4">
        <f t="shared" si="7"/>
        <v>0.18377655480295574</v>
      </c>
      <c r="J78" t="b">
        <f t="shared" si="8"/>
        <v>0</v>
      </c>
    </row>
    <row r="79" spans="1:10" x14ac:dyDescent="0.25">
      <c r="A79" s="2">
        <v>44426</v>
      </c>
      <c r="B79" s="3">
        <v>35.270000000000003</v>
      </c>
      <c r="D79" s="4">
        <f t="shared" si="6"/>
        <v>-1.3426573426573385E-2</v>
      </c>
      <c r="E79" s="2">
        <v>44428</v>
      </c>
      <c r="F79" s="3">
        <v>1224.43</v>
      </c>
      <c r="H79" s="4">
        <f t="shared" si="7"/>
        <v>0.17806149938423665</v>
      </c>
      <c r="J79" t="b">
        <f t="shared" si="8"/>
        <v>0</v>
      </c>
    </row>
    <row r="80" spans="1:10" x14ac:dyDescent="0.25">
      <c r="A80" s="2">
        <v>44425</v>
      </c>
      <c r="B80" s="3">
        <v>35.4</v>
      </c>
      <c r="D80" s="4">
        <f t="shared" si="6"/>
        <v>-9.7902097902098362E-3</v>
      </c>
      <c r="E80" s="2">
        <v>44427</v>
      </c>
      <c r="F80" s="3">
        <v>1217.52</v>
      </c>
      <c r="H80" s="4">
        <f t="shared" si="7"/>
        <v>0.17141317733990147</v>
      </c>
      <c r="J80" t="b">
        <f t="shared" si="8"/>
        <v>0</v>
      </c>
    </row>
    <row r="81" spans="1:10" x14ac:dyDescent="0.25">
      <c r="A81" s="2">
        <v>44424</v>
      </c>
      <c r="B81" s="3">
        <v>35.549999999999997</v>
      </c>
      <c r="D81" s="4">
        <f t="shared" si="6"/>
        <v>-5.5944055944057158E-3</v>
      </c>
      <c r="E81" s="2">
        <v>44426</v>
      </c>
      <c r="F81" s="3">
        <v>1221.68</v>
      </c>
      <c r="H81" s="4">
        <f t="shared" si="7"/>
        <v>0.17541564039408875</v>
      </c>
      <c r="J81" t="b">
        <f t="shared" si="8"/>
        <v>0</v>
      </c>
    </row>
    <row r="82" spans="1:10" x14ac:dyDescent="0.25">
      <c r="A82" s="2">
        <v>44421</v>
      </c>
      <c r="B82" s="3">
        <v>36.15</v>
      </c>
      <c r="D82" s="4">
        <f t="shared" si="6"/>
        <v>1.118881118881121E-2</v>
      </c>
      <c r="E82" s="2">
        <v>44425</v>
      </c>
      <c r="F82" s="3">
        <v>1225.72</v>
      </c>
      <c r="H82" s="4">
        <f t="shared" si="7"/>
        <v>0.17930264778325133</v>
      </c>
      <c r="J82" t="b">
        <f t="shared" si="8"/>
        <v>0</v>
      </c>
    </row>
    <row r="83" spans="1:10" x14ac:dyDescent="0.25">
      <c r="A83" s="2">
        <v>44420</v>
      </c>
      <c r="B83" s="3">
        <v>36.43</v>
      </c>
      <c r="D83" s="4">
        <f t="shared" si="6"/>
        <v>1.902097902097899E-2</v>
      </c>
      <c r="E83" s="2">
        <v>44424</v>
      </c>
      <c r="F83" s="3">
        <v>1231.7</v>
      </c>
      <c r="H83" s="4">
        <f t="shared" si="7"/>
        <v>0.18505618842364546</v>
      </c>
      <c r="J83" t="b">
        <f t="shared" si="8"/>
        <v>0</v>
      </c>
    </row>
    <row r="84" spans="1:10" x14ac:dyDescent="0.25">
      <c r="A84" s="2">
        <v>44419</v>
      </c>
      <c r="B84" s="3">
        <v>36.68</v>
      </c>
      <c r="D84" s="4">
        <f t="shared" si="6"/>
        <v>2.6013986013986079E-2</v>
      </c>
      <c r="E84" s="2">
        <v>44421</v>
      </c>
      <c r="F84" s="3">
        <v>1233.0899999999999</v>
      </c>
      <c r="H84" s="4">
        <f t="shared" si="7"/>
        <v>0.18639354987684742</v>
      </c>
      <c r="J84" t="b">
        <f t="shared" si="8"/>
        <v>0</v>
      </c>
    </row>
    <row r="85" spans="1:10" x14ac:dyDescent="0.25">
      <c r="A85" s="2">
        <v>44418</v>
      </c>
      <c r="B85" s="3">
        <v>36.4</v>
      </c>
      <c r="D85" s="4">
        <f t="shared" si="6"/>
        <v>1.8181818181818077E-2</v>
      </c>
      <c r="E85" s="2">
        <v>44420</v>
      </c>
      <c r="F85" s="3">
        <v>1233.55</v>
      </c>
      <c r="H85" s="4">
        <f t="shared" si="7"/>
        <v>0.18683612992610854</v>
      </c>
      <c r="J85" t="b">
        <f t="shared" si="8"/>
        <v>0</v>
      </c>
    </row>
    <row r="86" spans="1:10" x14ac:dyDescent="0.25">
      <c r="A86" s="2">
        <v>44417</v>
      </c>
      <c r="B86" s="3">
        <v>36.409999999999997</v>
      </c>
      <c r="D86" s="4">
        <f t="shared" si="6"/>
        <v>1.8461538461538307E-2</v>
      </c>
      <c r="E86" s="2">
        <v>44419</v>
      </c>
      <c r="F86" s="3">
        <v>1235.57</v>
      </c>
      <c r="H86" s="4">
        <f t="shared" si="7"/>
        <v>0.18877963362068972</v>
      </c>
      <c r="J86" t="b">
        <f t="shared" si="8"/>
        <v>0</v>
      </c>
    </row>
    <row r="87" spans="1:10" x14ac:dyDescent="0.25">
      <c r="A87" s="2">
        <v>44414</v>
      </c>
      <c r="B87" s="3">
        <v>36.56</v>
      </c>
      <c r="D87" s="4">
        <f t="shared" si="6"/>
        <v>2.265734265734265E-2</v>
      </c>
      <c r="E87" s="2">
        <v>44418</v>
      </c>
      <c r="F87" s="3">
        <v>1233.3699999999999</v>
      </c>
      <c r="H87" s="4">
        <f t="shared" si="7"/>
        <v>0.1866629464285714</v>
      </c>
      <c r="J87" t="b">
        <f t="shared" si="8"/>
        <v>0</v>
      </c>
    </row>
    <row r="88" spans="1:10" x14ac:dyDescent="0.25">
      <c r="A88" s="2">
        <v>44413</v>
      </c>
      <c r="B88" s="3">
        <v>36.14</v>
      </c>
      <c r="D88" s="4">
        <f t="shared" si="6"/>
        <v>1.0909090909090979E-2</v>
      </c>
      <c r="E88" s="2">
        <v>44417</v>
      </c>
      <c r="F88" s="3">
        <v>1230.0999999999999</v>
      </c>
      <c r="H88" s="4">
        <f t="shared" si="7"/>
        <v>0.18351677955665036</v>
      </c>
      <c r="J88" t="b">
        <f t="shared" si="8"/>
        <v>0</v>
      </c>
    </row>
    <row r="89" spans="1:10" x14ac:dyDescent="0.25">
      <c r="A89" s="2">
        <v>44412</v>
      </c>
      <c r="B89" s="3">
        <v>35.950000000000003</v>
      </c>
      <c r="D89" s="4">
        <f t="shared" si="6"/>
        <v>5.5944055944057158E-3</v>
      </c>
      <c r="E89" s="2">
        <v>44414</v>
      </c>
      <c r="F89" s="3">
        <v>1231.5</v>
      </c>
      <c r="H89" s="4">
        <f t="shared" si="7"/>
        <v>0.18486376231527113</v>
      </c>
      <c r="J89" t="b">
        <f t="shared" si="8"/>
        <v>0</v>
      </c>
    </row>
    <row r="90" spans="1:10" x14ac:dyDescent="0.25">
      <c r="A90" s="2">
        <v>44411</v>
      </c>
      <c r="B90" s="3">
        <v>36.020000000000003</v>
      </c>
      <c r="D90" s="4">
        <f t="shared" si="6"/>
        <v>7.5524475524475498E-3</v>
      </c>
      <c r="E90" s="2">
        <v>44413</v>
      </c>
      <c r="F90" s="3">
        <v>1223.68</v>
      </c>
      <c r="H90" s="4">
        <f t="shared" si="7"/>
        <v>0.17733990147783274</v>
      </c>
      <c r="J90" t="b">
        <f t="shared" si="8"/>
        <v>0</v>
      </c>
    </row>
    <row r="91" spans="1:10" x14ac:dyDescent="0.25">
      <c r="A91" s="2">
        <v>44407</v>
      </c>
      <c r="B91" s="3">
        <v>36</v>
      </c>
      <c r="D91" s="4">
        <f t="shared" si="6"/>
        <v>6.9930069930070893E-3</v>
      </c>
      <c r="E91" s="2">
        <v>44412</v>
      </c>
      <c r="F91" s="3">
        <v>1221.3</v>
      </c>
      <c r="H91" s="4">
        <f t="shared" si="7"/>
        <v>0.17505003078817749</v>
      </c>
      <c r="J91" t="b">
        <f t="shared" si="8"/>
        <v>0</v>
      </c>
    </row>
    <row r="92" spans="1:10" x14ac:dyDescent="0.25">
      <c r="A92" s="2">
        <v>44406</v>
      </c>
      <c r="B92" s="3">
        <v>36.08</v>
      </c>
      <c r="D92" s="4">
        <f t="shared" si="6"/>
        <v>9.2307692307691536E-3</v>
      </c>
      <c r="E92" s="2">
        <v>44411</v>
      </c>
      <c r="F92" s="3">
        <v>1222.7</v>
      </c>
      <c r="H92" s="4">
        <f t="shared" ref="H92:H112" si="9">F92/$K$3-1</f>
        <v>0.17639701354679826</v>
      </c>
      <c r="J92" t="b">
        <f t="shared" ref="J92:J112" si="10">E92=A92</f>
        <v>0</v>
      </c>
    </row>
    <row r="93" spans="1:10" x14ac:dyDescent="0.25">
      <c r="A93" s="2">
        <v>44405</v>
      </c>
      <c r="B93" s="3">
        <v>35.85</v>
      </c>
      <c r="D93" s="4">
        <f t="shared" si="6"/>
        <v>2.7972027972027469E-3</v>
      </c>
      <c r="E93" s="2">
        <v>44407</v>
      </c>
      <c r="F93" s="3">
        <v>1216.51</v>
      </c>
      <c r="H93" s="4">
        <f t="shared" si="9"/>
        <v>0.17044142549261099</v>
      </c>
      <c r="J93" t="b">
        <f t="shared" si="10"/>
        <v>0</v>
      </c>
    </row>
    <row r="94" spans="1:10" x14ac:dyDescent="0.25">
      <c r="A94" s="2">
        <v>44404</v>
      </c>
      <c r="B94" s="3">
        <v>35.630000000000003</v>
      </c>
      <c r="D94" s="4">
        <f t="shared" si="6"/>
        <v>-3.3566433566433185E-3</v>
      </c>
      <c r="E94" s="2">
        <v>44407</v>
      </c>
      <c r="F94" s="3">
        <v>1216.51</v>
      </c>
      <c r="H94" s="4">
        <f t="shared" si="9"/>
        <v>0.17044142549261099</v>
      </c>
      <c r="J94" t="b">
        <f t="shared" si="10"/>
        <v>0</v>
      </c>
    </row>
    <row r="95" spans="1:10" x14ac:dyDescent="0.25">
      <c r="A95" s="2">
        <v>44403</v>
      </c>
      <c r="B95" s="3">
        <v>35.869999999999997</v>
      </c>
      <c r="D95" s="4">
        <f t="shared" si="6"/>
        <v>3.3566433566432075E-3</v>
      </c>
      <c r="E95" s="2">
        <v>44406</v>
      </c>
      <c r="F95" s="3">
        <v>1218.49</v>
      </c>
      <c r="H95" s="4">
        <f t="shared" si="9"/>
        <v>0.17234644396551735</v>
      </c>
      <c r="J95" t="b">
        <f t="shared" si="10"/>
        <v>0</v>
      </c>
    </row>
    <row r="96" spans="1:10" x14ac:dyDescent="0.25">
      <c r="A96" s="2">
        <v>44400</v>
      </c>
      <c r="B96" s="3">
        <v>36.090000000000003</v>
      </c>
      <c r="D96" s="4">
        <f t="shared" si="6"/>
        <v>9.5104895104896059E-3</v>
      </c>
      <c r="E96" s="2">
        <v>44405</v>
      </c>
      <c r="F96" s="3">
        <v>1213.79</v>
      </c>
      <c r="H96" s="4">
        <f t="shared" si="9"/>
        <v>0.16782443041871931</v>
      </c>
      <c r="J96" t="b">
        <f t="shared" si="10"/>
        <v>0</v>
      </c>
    </row>
    <row r="97" spans="1:10" x14ac:dyDescent="0.25">
      <c r="A97" s="2">
        <v>44399</v>
      </c>
      <c r="B97" s="3">
        <v>35.869999999999997</v>
      </c>
      <c r="D97" s="4">
        <f t="shared" si="6"/>
        <v>3.3566433566432075E-3</v>
      </c>
      <c r="E97" s="2">
        <v>44404</v>
      </c>
      <c r="F97" s="3">
        <v>1211.98</v>
      </c>
      <c r="H97" s="4">
        <f t="shared" si="9"/>
        <v>0.16608297413793127</v>
      </c>
      <c r="J97" t="b">
        <f t="shared" si="10"/>
        <v>0</v>
      </c>
    </row>
    <row r="98" spans="1:10" x14ac:dyDescent="0.25">
      <c r="A98" s="2">
        <v>44398</v>
      </c>
      <c r="B98" s="3">
        <v>36.25</v>
      </c>
      <c r="D98" s="4">
        <f t="shared" si="6"/>
        <v>1.3986013986013957E-2</v>
      </c>
      <c r="E98" s="2">
        <v>44403</v>
      </c>
      <c r="F98" s="3">
        <v>1211.01</v>
      </c>
      <c r="H98" s="4">
        <f t="shared" si="9"/>
        <v>0.16514970751231539</v>
      </c>
      <c r="J98" t="b">
        <f t="shared" si="10"/>
        <v>0</v>
      </c>
    </row>
    <row r="99" spans="1:10" x14ac:dyDescent="0.25">
      <c r="A99" s="2">
        <v>44397</v>
      </c>
      <c r="B99" s="3">
        <v>36.4</v>
      </c>
      <c r="D99" s="4">
        <f t="shared" si="6"/>
        <v>1.8181818181818077E-2</v>
      </c>
      <c r="E99" s="2">
        <v>44400</v>
      </c>
      <c r="F99" s="3">
        <v>1214.1099999999999</v>
      </c>
      <c r="H99" s="4">
        <f t="shared" si="9"/>
        <v>0.16813231219211833</v>
      </c>
      <c r="J99" t="b">
        <f t="shared" si="10"/>
        <v>0</v>
      </c>
    </row>
    <row r="100" spans="1:10" x14ac:dyDescent="0.25">
      <c r="A100" s="2">
        <v>44396</v>
      </c>
      <c r="B100" s="3">
        <v>36.04</v>
      </c>
      <c r="D100" s="4">
        <f t="shared" si="6"/>
        <v>8.1118881118880104E-3</v>
      </c>
      <c r="E100" s="2">
        <v>44399</v>
      </c>
      <c r="F100" s="3">
        <v>1207.95</v>
      </c>
      <c r="H100" s="4">
        <f t="shared" si="9"/>
        <v>0.16220558805418728</v>
      </c>
      <c r="J100" t="b">
        <f t="shared" si="10"/>
        <v>0</v>
      </c>
    </row>
    <row r="101" spans="1:10" x14ac:dyDescent="0.25">
      <c r="A101" s="2">
        <v>44393</v>
      </c>
      <c r="B101" s="3">
        <v>36.340000000000003</v>
      </c>
      <c r="D101" s="4">
        <f t="shared" si="6"/>
        <v>1.6503496503496695E-2</v>
      </c>
      <c r="E101" s="2">
        <v>44398</v>
      </c>
      <c r="F101" s="3">
        <v>1207.8900000000001</v>
      </c>
      <c r="H101" s="4">
        <f t="shared" si="9"/>
        <v>0.16214786022167504</v>
      </c>
      <c r="J101" t="b">
        <f t="shared" si="10"/>
        <v>0</v>
      </c>
    </row>
    <row r="102" spans="1:10" x14ac:dyDescent="0.25">
      <c r="A102" s="2">
        <v>44392</v>
      </c>
      <c r="B102" s="3">
        <v>36.56</v>
      </c>
      <c r="D102" s="4">
        <f t="shared" si="6"/>
        <v>2.265734265734265E-2</v>
      </c>
      <c r="E102" s="2">
        <v>44397</v>
      </c>
      <c r="F102" s="3">
        <v>1199.32</v>
      </c>
      <c r="H102" s="4">
        <f t="shared" si="9"/>
        <v>0.15390240147783252</v>
      </c>
      <c r="J102" t="b">
        <f t="shared" si="10"/>
        <v>0</v>
      </c>
    </row>
    <row r="103" spans="1:10" x14ac:dyDescent="0.25">
      <c r="A103" s="2">
        <v>44391</v>
      </c>
      <c r="B103" s="3">
        <v>36.42</v>
      </c>
      <c r="D103" s="4">
        <f t="shared" si="6"/>
        <v>1.8741258741258759E-2</v>
      </c>
      <c r="E103" s="2">
        <v>44396</v>
      </c>
      <c r="F103" s="3">
        <v>1187.5899999999999</v>
      </c>
      <c r="H103" s="4">
        <f t="shared" si="9"/>
        <v>0.14261661022167482</v>
      </c>
      <c r="J103" t="b">
        <f t="shared" si="10"/>
        <v>0</v>
      </c>
    </row>
    <row r="104" spans="1:10" x14ac:dyDescent="0.25">
      <c r="A104" s="2">
        <v>44390</v>
      </c>
      <c r="B104" s="3">
        <v>36.590000000000003</v>
      </c>
      <c r="D104" s="4">
        <f t="shared" si="6"/>
        <v>2.3496503496503562E-2</v>
      </c>
      <c r="E104" s="2">
        <v>44393</v>
      </c>
      <c r="F104" s="3">
        <v>1202.43</v>
      </c>
      <c r="H104" s="4">
        <f t="shared" si="9"/>
        <v>0.15689462746305427</v>
      </c>
      <c r="J104" t="b">
        <f t="shared" si="10"/>
        <v>0</v>
      </c>
    </row>
    <row r="105" spans="1:10" x14ac:dyDescent="0.25">
      <c r="A105" s="2">
        <v>44389</v>
      </c>
      <c r="B105" s="3">
        <v>36.68</v>
      </c>
      <c r="D105" s="4">
        <f t="shared" si="6"/>
        <v>2.6013986013986079E-2</v>
      </c>
      <c r="E105" s="2">
        <v>44392</v>
      </c>
      <c r="F105" s="3">
        <v>1213.2</v>
      </c>
      <c r="H105" s="4">
        <f t="shared" si="9"/>
        <v>0.1672567733990149</v>
      </c>
      <c r="J105" t="b">
        <f t="shared" si="10"/>
        <v>0</v>
      </c>
    </row>
    <row r="106" spans="1:10" x14ac:dyDescent="0.25">
      <c r="A106" s="2">
        <v>44386</v>
      </c>
      <c r="B106" s="3">
        <v>37</v>
      </c>
      <c r="D106" s="4">
        <f t="shared" si="6"/>
        <v>3.4965034965035002E-2</v>
      </c>
      <c r="E106" s="2">
        <v>44391</v>
      </c>
      <c r="F106" s="3">
        <v>1209.6199999999999</v>
      </c>
      <c r="H106" s="4">
        <f t="shared" si="9"/>
        <v>0.16381234605911321</v>
      </c>
      <c r="J106" t="b">
        <f t="shared" si="10"/>
        <v>0</v>
      </c>
    </row>
    <row r="107" spans="1:10" x14ac:dyDescent="0.25">
      <c r="A107" s="2">
        <v>44385</v>
      </c>
      <c r="B107" s="3">
        <v>37.409999999999997</v>
      </c>
      <c r="D107" s="4">
        <f t="shared" si="6"/>
        <v>4.6433566433566442E-2</v>
      </c>
      <c r="E107" s="2">
        <v>44390</v>
      </c>
      <c r="F107" s="3">
        <v>1217.9000000000001</v>
      </c>
      <c r="H107" s="4">
        <f t="shared" si="9"/>
        <v>0.17177878694581294</v>
      </c>
      <c r="J107" t="b">
        <f t="shared" si="10"/>
        <v>0</v>
      </c>
    </row>
    <row r="108" spans="1:10" x14ac:dyDescent="0.25">
      <c r="A108" s="2">
        <v>44384</v>
      </c>
      <c r="B108" s="3">
        <v>37.46</v>
      </c>
      <c r="D108" s="4">
        <f t="shared" si="6"/>
        <v>4.7832167832167816E-2</v>
      </c>
      <c r="E108" s="2">
        <v>44389</v>
      </c>
      <c r="F108" s="3">
        <v>1214.29</v>
      </c>
      <c r="H108" s="4">
        <f t="shared" si="9"/>
        <v>0.16830549568965525</v>
      </c>
      <c r="J108" t="b">
        <f t="shared" si="10"/>
        <v>0</v>
      </c>
    </row>
    <row r="109" spans="1:10" x14ac:dyDescent="0.25">
      <c r="A109" s="2">
        <v>44383</v>
      </c>
      <c r="B109" s="3">
        <v>37.450000000000003</v>
      </c>
      <c r="D109" s="4">
        <f t="shared" si="6"/>
        <v>4.7552447552447585E-2</v>
      </c>
      <c r="E109" s="2">
        <v>44386</v>
      </c>
      <c r="F109" s="3">
        <v>1214.79</v>
      </c>
      <c r="H109" s="4">
        <f t="shared" si="9"/>
        <v>0.16878656096059119</v>
      </c>
      <c r="J109" t="b">
        <f t="shared" si="10"/>
        <v>0</v>
      </c>
    </row>
    <row r="110" spans="1:10" x14ac:dyDescent="0.25">
      <c r="A110" s="2">
        <v>44382</v>
      </c>
      <c r="B110" s="3">
        <v>37.31</v>
      </c>
      <c r="D110" s="4">
        <f t="shared" si="6"/>
        <v>4.3636363636363695E-2</v>
      </c>
      <c r="E110" s="2">
        <v>44385</v>
      </c>
      <c r="F110" s="3">
        <v>1202.82</v>
      </c>
      <c r="H110" s="4">
        <f t="shared" si="9"/>
        <v>0.15726985837438434</v>
      </c>
      <c r="J110" t="b">
        <f t="shared" si="10"/>
        <v>0</v>
      </c>
    </row>
    <row r="111" spans="1:10" x14ac:dyDescent="0.25">
      <c r="A111" s="2">
        <v>44379</v>
      </c>
      <c r="B111" s="3">
        <v>37.24</v>
      </c>
      <c r="D111" s="4">
        <f t="shared" si="6"/>
        <v>4.1678321678321639E-2</v>
      </c>
      <c r="E111" s="2">
        <v>44384</v>
      </c>
      <c r="F111" s="3">
        <v>1218.67</v>
      </c>
      <c r="H111" s="4">
        <f t="shared" si="9"/>
        <v>0.17251962746305427</v>
      </c>
      <c r="J111" t="b">
        <f t="shared" si="10"/>
        <v>0</v>
      </c>
    </row>
    <row r="112" spans="1:10" x14ac:dyDescent="0.25">
      <c r="A112" s="2">
        <v>44377</v>
      </c>
      <c r="B112" s="3">
        <v>36.97</v>
      </c>
      <c r="D112" s="4">
        <f t="shared" si="6"/>
        <v>3.4125874125874089E-2</v>
      </c>
      <c r="E112" s="2">
        <v>44383</v>
      </c>
      <c r="F112" s="3">
        <v>1217.8</v>
      </c>
      <c r="H112" s="4">
        <f t="shared" si="9"/>
        <v>0.17168257389162567</v>
      </c>
      <c r="J112" t="b">
        <f t="shared" si="10"/>
        <v>0</v>
      </c>
    </row>
    <row r="113" spans="1:10" x14ac:dyDescent="0.25">
      <c r="A113" s="2">
        <v>44376</v>
      </c>
      <c r="B113" s="3">
        <v>37.08</v>
      </c>
      <c r="D113" s="4">
        <f t="shared" si="6"/>
        <v>3.7202797202797067E-2</v>
      </c>
      <c r="E113" s="2">
        <v>44382</v>
      </c>
      <c r="F113" s="3">
        <v>1215.5</v>
      </c>
      <c r="H113" s="4">
        <f t="shared" ref="H113:H139" si="11">F113/$K$3-1</f>
        <v>0.16946967364532028</v>
      </c>
      <c r="J113" t="b">
        <f t="shared" ref="J113:J139" si="12">E113=A113</f>
        <v>0</v>
      </c>
    </row>
    <row r="114" spans="1:10" x14ac:dyDescent="0.25">
      <c r="A114" s="2">
        <v>44375</v>
      </c>
      <c r="B114" s="3">
        <v>37.03</v>
      </c>
      <c r="D114" s="4">
        <f t="shared" si="6"/>
        <v>3.5804195804195915E-2</v>
      </c>
      <c r="E114" s="2">
        <v>44379</v>
      </c>
      <c r="F114" s="3">
        <v>1212.3800000000001</v>
      </c>
      <c r="H114" s="4">
        <f t="shared" si="11"/>
        <v>0.16646782635467994</v>
      </c>
      <c r="J114" t="b">
        <f t="shared" si="12"/>
        <v>0</v>
      </c>
    </row>
    <row r="115" spans="1:10" x14ac:dyDescent="0.25">
      <c r="A115" s="2">
        <v>44372</v>
      </c>
      <c r="B115" s="3">
        <v>36.85</v>
      </c>
      <c r="D115" s="4">
        <f t="shared" si="6"/>
        <v>3.0769230769230882E-2</v>
      </c>
      <c r="E115" s="2">
        <v>44377</v>
      </c>
      <c r="F115" s="3">
        <v>1209.1500000000001</v>
      </c>
      <c r="H115" s="4">
        <f t="shared" si="11"/>
        <v>0.16336014470443372</v>
      </c>
      <c r="J115" t="b">
        <f t="shared" si="12"/>
        <v>0</v>
      </c>
    </row>
    <row r="116" spans="1:10" x14ac:dyDescent="0.25">
      <c r="A116" s="2">
        <v>44371</v>
      </c>
      <c r="B116" s="3">
        <v>36.67</v>
      </c>
      <c r="D116" s="4">
        <f t="shared" si="6"/>
        <v>2.5734265734265849E-2</v>
      </c>
      <c r="E116" s="2">
        <v>44377</v>
      </c>
      <c r="F116" s="3">
        <v>1209.1500000000001</v>
      </c>
      <c r="H116" s="4">
        <f t="shared" si="11"/>
        <v>0.16336014470443372</v>
      </c>
      <c r="J116" t="b">
        <f t="shared" si="12"/>
        <v>0</v>
      </c>
    </row>
    <row r="117" spans="1:10" x14ac:dyDescent="0.25">
      <c r="A117" s="2">
        <v>44370</v>
      </c>
      <c r="B117" s="3">
        <v>36.6</v>
      </c>
      <c r="D117" s="4">
        <f t="shared" si="6"/>
        <v>2.3776223776223793E-2</v>
      </c>
      <c r="E117" s="2">
        <v>44376</v>
      </c>
      <c r="F117" s="3">
        <v>1210.22</v>
      </c>
      <c r="H117" s="4">
        <f t="shared" si="11"/>
        <v>0.16438962438423665</v>
      </c>
      <c r="J117" t="b">
        <f t="shared" si="12"/>
        <v>0</v>
      </c>
    </row>
    <row r="118" spans="1:10" x14ac:dyDescent="0.25">
      <c r="A118" s="2">
        <v>44369</v>
      </c>
      <c r="B118" s="3">
        <v>36.69</v>
      </c>
      <c r="D118" s="4">
        <f t="shared" si="6"/>
        <v>2.6293706293706309E-2</v>
      </c>
      <c r="E118" s="2">
        <v>44375</v>
      </c>
      <c r="F118" s="3">
        <v>1208.1199999999999</v>
      </c>
      <c r="H118" s="4">
        <f t="shared" si="11"/>
        <v>0.16236915024630538</v>
      </c>
      <c r="J118" t="b">
        <f t="shared" si="12"/>
        <v>0</v>
      </c>
    </row>
    <row r="119" spans="1:10" x14ac:dyDescent="0.25">
      <c r="A119" s="2">
        <v>44368</v>
      </c>
      <c r="B119" s="3">
        <v>36.549999999999997</v>
      </c>
      <c r="D119" s="4">
        <f t="shared" si="6"/>
        <v>2.2377622377622197E-2</v>
      </c>
      <c r="E119" s="2">
        <v>44372</v>
      </c>
      <c r="F119" s="3">
        <v>1213.5</v>
      </c>
      <c r="H119" s="4">
        <f t="shared" si="11"/>
        <v>0.16754541256157651</v>
      </c>
      <c r="J119" t="b">
        <f t="shared" si="12"/>
        <v>0</v>
      </c>
    </row>
    <row r="120" spans="1:10" x14ac:dyDescent="0.25">
      <c r="A120" s="2">
        <v>44365</v>
      </c>
      <c r="B120" s="3">
        <v>36.590000000000003</v>
      </c>
      <c r="D120" s="4">
        <f t="shared" si="6"/>
        <v>2.3496503496503562E-2</v>
      </c>
      <c r="E120" s="2">
        <v>44371</v>
      </c>
      <c r="F120" s="3">
        <v>1211.67</v>
      </c>
      <c r="H120" s="4">
        <f t="shared" si="11"/>
        <v>0.16578471366995085</v>
      </c>
      <c r="J120" t="b">
        <f t="shared" si="12"/>
        <v>0</v>
      </c>
    </row>
    <row r="121" spans="1:10" x14ac:dyDescent="0.25">
      <c r="A121" s="2">
        <v>44364</v>
      </c>
      <c r="B121" s="3">
        <v>36.5</v>
      </c>
      <c r="D121" s="4">
        <f t="shared" si="6"/>
        <v>2.0979020979021046E-2</v>
      </c>
      <c r="E121" s="2">
        <v>44370</v>
      </c>
      <c r="F121" s="3">
        <v>1208.6500000000001</v>
      </c>
      <c r="H121" s="4">
        <f t="shared" si="11"/>
        <v>0.16287907943349778</v>
      </c>
      <c r="J121" t="b">
        <f t="shared" si="12"/>
        <v>0</v>
      </c>
    </row>
    <row r="122" spans="1:10" x14ac:dyDescent="0.25">
      <c r="A122" s="2">
        <v>44363</v>
      </c>
      <c r="B122" s="3">
        <v>36.67</v>
      </c>
      <c r="D122" s="4">
        <f t="shared" si="6"/>
        <v>2.5734265734265849E-2</v>
      </c>
      <c r="E122" s="2">
        <v>44369</v>
      </c>
      <c r="F122" s="3">
        <v>1211.6199999999999</v>
      </c>
      <c r="H122" s="4">
        <f t="shared" si="11"/>
        <v>0.16573660714285721</v>
      </c>
      <c r="J122" t="b">
        <f t="shared" si="12"/>
        <v>0</v>
      </c>
    </row>
    <row r="123" spans="1:10" x14ac:dyDescent="0.25">
      <c r="A123" s="2">
        <v>44362</v>
      </c>
      <c r="B123" s="3">
        <v>36.72</v>
      </c>
      <c r="D123" s="4">
        <f t="shared" si="6"/>
        <v>2.7132867132867E-2</v>
      </c>
      <c r="E123" s="2">
        <v>44368</v>
      </c>
      <c r="F123" s="3">
        <v>1210.23</v>
      </c>
      <c r="H123" s="4">
        <f t="shared" si="11"/>
        <v>0.16439924568965525</v>
      </c>
      <c r="J123" t="b">
        <f t="shared" si="12"/>
        <v>0</v>
      </c>
    </row>
    <row r="124" spans="1:10" x14ac:dyDescent="0.25">
      <c r="A124" s="2">
        <v>44361</v>
      </c>
      <c r="B124" s="3">
        <v>36.700000000000003</v>
      </c>
      <c r="D124" s="4">
        <f t="shared" si="6"/>
        <v>2.6573426573426762E-2</v>
      </c>
      <c r="E124" s="2">
        <v>44365</v>
      </c>
      <c r="F124" s="3">
        <v>1201.6500000000001</v>
      </c>
      <c r="H124" s="4">
        <f t="shared" si="11"/>
        <v>0.15614416564039435</v>
      </c>
      <c r="J124" t="b">
        <f t="shared" si="12"/>
        <v>0</v>
      </c>
    </row>
    <row r="125" spans="1:10" x14ac:dyDescent="0.25">
      <c r="A125" s="2">
        <v>44358</v>
      </c>
      <c r="B125" s="3">
        <v>36.51</v>
      </c>
      <c r="D125" s="4">
        <f t="shared" si="6"/>
        <v>2.1258741258741276E-2</v>
      </c>
      <c r="E125" s="2">
        <v>44364</v>
      </c>
      <c r="F125" s="3">
        <v>1209.8499999999999</v>
      </c>
      <c r="H125" s="4">
        <f t="shared" si="11"/>
        <v>0.16403363608374377</v>
      </c>
      <c r="J125" t="b">
        <f t="shared" si="12"/>
        <v>0</v>
      </c>
    </row>
    <row r="126" spans="1:10" x14ac:dyDescent="0.25">
      <c r="A126" s="2">
        <v>44357</v>
      </c>
      <c r="B126" s="3">
        <v>36.479999999999997</v>
      </c>
      <c r="D126" s="4">
        <f t="shared" si="6"/>
        <v>2.0419580419580363E-2</v>
      </c>
      <c r="E126" s="2">
        <v>44363</v>
      </c>
      <c r="F126" s="3">
        <v>1212.95</v>
      </c>
      <c r="H126" s="4">
        <f t="shared" si="11"/>
        <v>0.16701624076354693</v>
      </c>
      <c r="J126" t="b">
        <f t="shared" si="12"/>
        <v>0</v>
      </c>
    </row>
    <row r="127" spans="1:10" x14ac:dyDescent="0.25">
      <c r="A127" s="2">
        <v>44356</v>
      </c>
      <c r="B127" s="3">
        <v>36.49</v>
      </c>
      <c r="D127" s="4">
        <f t="shared" si="6"/>
        <v>2.0699300699300816E-2</v>
      </c>
      <c r="E127" s="2">
        <v>44362</v>
      </c>
      <c r="F127" s="3">
        <v>1212.02</v>
      </c>
      <c r="H127" s="4">
        <f t="shared" si="11"/>
        <v>0.16612145935960609</v>
      </c>
      <c r="J127" t="b">
        <f t="shared" si="12"/>
        <v>0</v>
      </c>
    </row>
    <row r="128" spans="1:10" x14ac:dyDescent="0.25">
      <c r="A128" s="2">
        <v>44355</v>
      </c>
      <c r="B128" s="3">
        <v>36.6</v>
      </c>
      <c r="D128" s="4">
        <f t="shared" si="6"/>
        <v>2.3776223776223793E-2</v>
      </c>
      <c r="E128" s="2">
        <v>44361</v>
      </c>
      <c r="F128" s="3">
        <v>1205.45</v>
      </c>
      <c r="H128" s="4">
        <f t="shared" si="11"/>
        <v>0.15980026169950756</v>
      </c>
      <c r="J128" t="b">
        <f t="shared" si="12"/>
        <v>0</v>
      </c>
    </row>
    <row r="129" spans="1:10" x14ac:dyDescent="0.25">
      <c r="A129" s="2">
        <v>44354</v>
      </c>
      <c r="B129" s="3">
        <v>36.81</v>
      </c>
      <c r="D129" s="4">
        <f t="shared" si="6"/>
        <v>2.9650349650349739E-2</v>
      </c>
      <c r="E129" s="2">
        <v>44358</v>
      </c>
      <c r="F129" s="3">
        <v>1202.83</v>
      </c>
      <c r="H129" s="4">
        <f t="shared" si="11"/>
        <v>0.15727947967980294</v>
      </c>
      <c r="J129" t="b">
        <f t="shared" si="12"/>
        <v>0</v>
      </c>
    </row>
    <row r="130" spans="1:10" x14ac:dyDescent="0.25">
      <c r="A130" s="2">
        <v>44351</v>
      </c>
      <c r="B130" s="3">
        <v>37.58</v>
      </c>
      <c r="D130" s="4">
        <f t="shared" si="6"/>
        <v>5.1188811188811245E-2</v>
      </c>
      <c r="E130" s="2">
        <v>44357</v>
      </c>
      <c r="F130" s="3">
        <v>1197.19</v>
      </c>
      <c r="H130" s="4">
        <f t="shared" si="11"/>
        <v>0.15185306342364546</v>
      </c>
      <c r="J130" t="b">
        <f t="shared" si="12"/>
        <v>0</v>
      </c>
    </row>
    <row r="131" spans="1:10" x14ac:dyDescent="0.25">
      <c r="A131" s="2">
        <v>44350</v>
      </c>
      <c r="B131" s="3">
        <v>39.31</v>
      </c>
      <c r="D131" s="4">
        <f t="shared" si="6"/>
        <v>9.9580419580419743E-2</v>
      </c>
      <c r="E131" s="2">
        <v>44356</v>
      </c>
      <c r="F131" s="3">
        <v>1195.1500000000001</v>
      </c>
      <c r="H131" s="4">
        <f t="shared" si="11"/>
        <v>0.14989031711822687</v>
      </c>
      <c r="J131" t="b">
        <f t="shared" si="12"/>
        <v>0</v>
      </c>
    </row>
    <row r="132" spans="1:10" x14ac:dyDescent="0.25">
      <c r="A132" s="2">
        <v>44349</v>
      </c>
      <c r="B132" s="3">
        <v>42.05</v>
      </c>
      <c r="D132" s="4">
        <f t="shared" ref="D132:D195" si="13">B132/$K$2-1</f>
        <v>0.17622377622377616</v>
      </c>
      <c r="E132" s="2">
        <v>44355</v>
      </c>
      <c r="F132" s="3">
        <v>1200.1199999999999</v>
      </c>
      <c r="H132" s="4">
        <f t="shared" si="11"/>
        <v>0.15467210591133007</v>
      </c>
      <c r="J132" t="b">
        <f t="shared" si="12"/>
        <v>0</v>
      </c>
    </row>
    <row r="133" spans="1:10" x14ac:dyDescent="0.25">
      <c r="A133" s="2">
        <v>44348</v>
      </c>
      <c r="B133" s="3">
        <v>41.86</v>
      </c>
      <c r="D133" s="4">
        <f t="shared" si="13"/>
        <v>0.1709090909090909</v>
      </c>
      <c r="E133" s="2">
        <v>44354</v>
      </c>
      <c r="F133" s="3">
        <v>1199.33</v>
      </c>
      <c r="H133" s="4">
        <f t="shared" si="11"/>
        <v>0.15391202278325133</v>
      </c>
      <c r="J133" t="b">
        <f t="shared" si="12"/>
        <v>0</v>
      </c>
    </row>
    <row r="134" spans="1:10" x14ac:dyDescent="0.25">
      <c r="A134" s="2">
        <v>44347</v>
      </c>
      <c r="B134" s="3">
        <v>41.25</v>
      </c>
      <c r="D134" s="4">
        <f t="shared" si="13"/>
        <v>0.15384615384615374</v>
      </c>
      <c r="E134" s="2">
        <v>44351</v>
      </c>
      <c r="F134" s="3">
        <v>1199.19</v>
      </c>
      <c r="H134" s="4">
        <f t="shared" si="11"/>
        <v>0.15377732450738923</v>
      </c>
      <c r="J134" t="b">
        <f t="shared" si="12"/>
        <v>0</v>
      </c>
    </row>
    <row r="135" spans="1:10" x14ac:dyDescent="0.25">
      <c r="A135" s="2">
        <v>44344</v>
      </c>
      <c r="B135" s="3">
        <v>41.92</v>
      </c>
      <c r="D135" s="4">
        <f t="shared" si="13"/>
        <v>0.17258741258741273</v>
      </c>
      <c r="E135" s="2">
        <v>44350</v>
      </c>
      <c r="F135" s="3">
        <v>1193.3699999999999</v>
      </c>
      <c r="H135" s="4">
        <f t="shared" si="11"/>
        <v>0.14817772475369462</v>
      </c>
      <c r="J135" t="b">
        <f t="shared" si="12"/>
        <v>0</v>
      </c>
    </row>
    <row r="136" spans="1:10" x14ac:dyDescent="0.25">
      <c r="A136" s="2">
        <v>44343</v>
      </c>
      <c r="B136" s="3">
        <v>41.32</v>
      </c>
      <c r="D136" s="4">
        <f t="shared" si="13"/>
        <v>0.1558041958041958</v>
      </c>
      <c r="E136" s="2">
        <v>44349</v>
      </c>
      <c r="F136" s="3">
        <v>1194.77</v>
      </c>
      <c r="H136" s="4">
        <f t="shared" si="11"/>
        <v>0.14952470751231539</v>
      </c>
      <c r="J136" t="b">
        <f t="shared" si="12"/>
        <v>0</v>
      </c>
    </row>
    <row r="137" spans="1:10" x14ac:dyDescent="0.25">
      <c r="A137" s="2">
        <v>44342</v>
      </c>
      <c r="B137" s="3">
        <v>41.03</v>
      </c>
      <c r="D137" s="4">
        <f t="shared" si="13"/>
        <v>0.14769230769230779</v>
      </c>
      <c r="E137" s="2">
        <v>44348</v>
      </c>
      <c r="F137" s="3">
        <v>1196.46</v>
      </c>
      <c r="H137" s="4">
        <f t="shared" si="11"/>
        <v>0.15115070812807896</v>
      </c>
      <c r="J137" t="b">
        <f t="shared" si="12"/>
        <v>0</v>
      </c>
    </row>
    <row r="138" spans="1:10" x14ac:dyDescent="0.25">
      <c r="A138" s="2">
        <v>44341</v>
      </c>
      <c r="B138" s="3">
        <v>40.26</v>
      </c>
      <c r="D138" s="4">
        <f t="shared" si="13"/>
        <v>0.12615384615384606</v>
      </c>
      <c r="E138" s="2">
        <v>44347</v>
      </c>
      <c r="F138" s="3">
        <v>1180.1400000000001</v>
      </c>
      <c r="H138" s="4">
        <f t="shared" si="11"/>
        <v>0.13544873768472931</v>
      </c>
      <c r="J138" t="b">
        <f t="shared" si="12"/>
        <v>0</v>
      </c>
    </row>
    <row r="139" spans="1:10" x14ac:dyDescent="0.25">
      <c r="A139" s="2">
        <v>44337</v>
      </c>
      <c r="B139" s="3">
        <v>39.61</v>
      </c>
      <c r="D139" s="4">
        <f t="shared" si="13"/>
        <v>0.10797202797202798</v>
      </c>
      <c r="E139" s="2">
        <v>44344</v>
      </c>
      <c r="F139" s="3">
        <v>1189.5999999999999</v>
      </c>
      <c r="H139" s="4">
        <f t="shared" si="11"/>
        <v>0.14455049261083741</v>
      </c>
      <c r="J139" t="b">
        <f t="shared" si="12"/>
        <v>0</v>
      </c>
    </row>
    <row r="140" spans="1:10" x14ac:dyDescent="0.25">
      <c r="A140" s="2">
        <v>44336</v>
      </c>
      <c r="B140" s="3">
        <v>39.619999999999997</v>
      </c>
      <c r="D140" s="4">
        <f t="shared" si="13"/>
        <v>0.10825174825174821</v>
      </c>
      <c r="E140" s="2">
        <v>44343</v>
      </c>
      <c r="F140" s="3">
        <v>1184.3599999999999</v>
      </c>
      <c r="H140" s="4">
        <f t="shared" ref="H140:H174" si="14">F140/$K$3-1</f>
        <v>0.1395089285714286</v>
      </c>
      <c r="J140" t="b">
        <f t="shared" ref="J140:J174" si="15">E140=A140</f>
        <v>0</v>
      </c>
    </row>
    <row r="141" spans="1:10" x14ac:dyDescent="0.25">
      <c r="A141" s="2">
        <v>44335</v>
      </c>
      <c r="B141" s="3">
        <v>39.479999999999997</v>
      </c>
      <c r="D141" s="4">
        <f t="shared" si="13"/>
        <v>0.10433566433566432</v>
      </c>
      <c r="E141" s="2">
        <v>44342</v>
      </c>
      <c r="F141" s="3">
        <v>1183.6500000000001</v>
      </c>
      <c r="H141" s="4">
        <f t="shared" si="14"/>
        <v>0.13882581588669973</v>
      </c>
      <c r="J141" t="b">
        <f t="shared" si="15"/>
        <v>0</v>
      </c>
    </row>
    <row r="142" spans="1:10" x14ac:dyDescent="0.25">
      <c r="A142" s="2">
        <v>44334</v>
      </c>
      <c r="B142" s="3">
        <v>39.61</v>
      </c>
      <c r="D142" s="4">
        <f t="shared" si="13"/>
        <v>0.10797202797202798</v>
      </c>
      <c r="E142" s="2">
        <v>44341</v>
      </c>
      <c r="F142" s="3">
        <v>1172.46</v>
      </c>
      <c r="H142" s="4">
        <f t="shared" si="14"/>
        <v>0.1280595751231528</v>
      </c>
      <c r="J142" t="b">
        <f t="shared" si="15"/>
        <v>0</v>
      </c>
    </row>
    <row r="143" spans="1:10" x14ac:dyDescent="0.25">
      <c r="A143" s="2">
        <v>44333</v>
      </c>
      <c r="B143" s="3">
        <v>39.270000000000003</v>
      </c>
      <c r="D143" s="4">
        <f t="shared" si="13"/>
        <v>9.84615384615386E-2</v>
      </c>
      <c r="E143" s="2">
        <v>44337</v>
      </c>
      <c r="F143" s="3">
        <v>1169.48</v>
      </c>
      <c r="H143" s="4">
        <f t="shared" si="14"/>
        <v>0.12519242610837455</v>
      </c>
      <c r="J143" t="b">
        <f t="shared" si="15"/>
        <v>0</v>
      </c>
    </row>
    <row r="144" spans="1:10" x14ac:dyDescent="0.25">
      <c r="A144" s="2">
        <v>44330</v>
      </c>
      <c r="B144" s="3">
        <v>39.54</v>
      </c>
      <c r="D144" s="4">
        <f t="shared" si="13"/>
        <v>0.10601398601398593</v>
      </c>
      <c r="E144" s="2">
        <v>44337</v>
      </c>
      <c r="F144" s="3">
        <v>1169.48</v>
      </c>
      <c r="H144" s="4">
        <f t="shared" si="14"/>
        <v>0.12519242610837455</v>
      </c>
      <c r="J144" t="b">
        <f t="shared" si="15"/>
        <v>0</v>
      </c>
    </row>
    <row r="145" spans="1:10" x14ac:dyDescent="0.25">
      <c r="A145" s="2">
        <v>44329</v>
      </c>
      <c r="B145" s="3">
        <v>38.89</v>
      </c>
      <c r="D145" s="4">
        <f t="shared" si="13"/>
        <v>8.7832167832167851E-2</v>
      </c>
      <c r="E145" s="2">
        <v>44336</v>
      </c>
      <c r="F145" s="3">
        <v>1170.7</v>
      </c>
      <c r="H145" s="4">
        <f t="shared" si="14"/>
        <v>0.12636622536945818</v>
      </c>
      <c r="J145" t="b">
        <f t="shared" si="15"/>
        <v>0</v>
      </c>
    </row>
    <row r="146" spans="1:10" x14ac:dyDescent="0.25">
      <c r="A146" s="2">
        <v>44328</v>
      </c>
      <c r="B146" s="3">
        <v>39.15</v>
      </c>
      <c r="D146" s="4">
        <f t="shared" si="13"/>
        <v>9.5104895104895171E-2</v>
      </c>
      <c r="E146" s="2">
        <v>44335</v>
      </c>
      <c r="F146" s="3">
        <v>1162.69</v>
      </c>
      <c r="H146" s="4">
        <f t="shared" si="14"/>
        <v>0.11865955972906428</v>
      </c>
      <c r="J146" t="b">
        <f t="shared" si="15"/>
        <v>0</v>
      </c>
    </row>
    <row r="147" spans="1:10" x14ac:dyDescent="0.25">
      <c r="A147" s="2">
        <v>44327</v>
      </c>
      <c r="B147" s="3">
        <v>39.409999999999997</v>
      </c>
      <c r="D147" s="4">
        <f t="shared" si="13"/>
        <v>0.10237762237762227</v>
      </c>
      <c r="E147" s="2">
        <v>44334</v>
      </c>
      <c r="F147" s="3">
        <v>1168.08</v>
      </c>
      <c r="H147" s="4">
        <f t="shared" si="14"/>
        <v>0.12384544334975378</v>
      </c>
      <c r="J147" t="b">
        <f t="shared" si="15"/>
        <v>0</v>
      </c>
    </row>
    <row r="148" spans="1:10" x14ac:dyDescent="0.25">
      <c r="A148" s="2">
        <v>44326</v>
      </c>
      <c r="B148" s="3">
        <v>39.67</v>
      </c>
      <c r="D148" s="4">
        <f t="shared" si="13"/>
        <v>0.10965034965034959</v>
      </c>
      <c r="E148" s="2">
        <v>44333</v>
      </c>
      <c r="F148" s="3">
        <v>1166.5</v>
      </c>
      <c r="H148" s="4">
        <f t="shared" si="14"/>
        <v>0.12232527709359609</v>
      </c>
      <c r="J148" t="b">
        <f t="shared" si="15"/>
        <v>0</v>
      </c>
    </row>
    <row r="149" spans="1:10" x14ac:dyDescent="0.25">
      <c r="A149" s="2">
        <v>44323</v>
      </c>
      <c r="B149" s="3">
        <v>39.700000000000003</v>
      </c>
      <c r="D149" s="4">
        <f t="shared" si="13"/>
        <v>0.1104895104895105</v>
      </c>
      <c r="E149" s="2">
        <v>44330</v>
      </c>
      <c r="F149" s="3">
        <v>1160.06</v>
      </c>
      <c r="H149" s="4">
        <f t="shared" si="14"/>
        <v>0.11612915640394084</v>
      </c>
      <c r="J149" t="b">
        <f t="shared" si="15"/>
        <v>0</v>
      </c>
    </row>
    <row r="150" spans="1:10" x14ac:dyDescent="0.25">
      <c r="A150" s="2">
        <v>44322</v>
      </c>
      <c r="B150" s="3">
        <v>39.36</v>
      </c>
      <c r="D150" s="4">
        <f t="shared" si="13"/>
        <v>0.10097902097902089</v>
      </c>
      <c r="E150" s="2">
        <v>44329</v>
      </c>
      <c r="F150" s="3">
        <v>1147.21</v>
      </c>
      <c r="H150" s="4">
        <f t="shared" si="14"/>
        <v>0.10376577894088679</v>
      </c>
      <c r="J150" t="b">
        <f t="shared" si="15"/>
        <v>0</v>
      </c>
    </row>
    <row r="151" spans="1:10" x14ac:dyDescent="0.25">
      <c r="A151" s="2">
        <v>44321</v>
      </c>
      <c r="B151" s="3">
        <v>39.380000000000003</v>
      </c>
      <c r="D151" s="4">
        <f t="shared" si="13"/>
        <v>0.10153846153846158</v>
      </c>
      <c r="E151" s="2">
        <v>44328</v>
      </c>
      <c r="F151" s="3">
        <v>1143.95</v>
      </c>
      <c r="H151" s="4">
        <f t="shared" si="14"/>
        <v>0.10062923337438434</v>
      </c>
      <c r="J151" t="b">
        <f t="shared" si="15"/>
        <v>0</v>
      </c>
    </row>
    <row r="152" spans="1:10" x14ac:dyDescent="0.25">
      <c r="A152" s="2">
        <v>44320</v>
      </c>
      <c r="B152" s="3">
        <v>39.159999999999997</v>
      </c>
      <c r="D152" s="4">
        <f t="shared" si="13"/>
        <v>9.5384615384615179E-2</v>
      </c>
      <c r="E152" s="2">
        <v>44327</v>
      </c>
      <c r="F152" s="3">
        <v>1151.07</v>
      </c>
      <c r="H152" s="4">
        <f t="shared" si="14"/>
        <v>0.10747960283251246</v>
      </c>
      <c r="J152" t="b">
        <f t="shared" si="15"/>
        <v>0</v>
      </c>
    </row>
    <row r="153" spans="1:10" x14ac:dyDescent="0.25">
      <c r="A153" s="2">
        <v>44319</v>
      </c>
      <c r="B153" s="3">
        <v>39.26</v>
      </c>
      <c r="D153" s="4">
        <f t="shared" si="13"/>
        <v>9.8181818181818148E-2</v>
      </c>
      <c r="E153" s="2">
        <v>44326</v>
      </c>
      <c r="F153" s="3">
        <v>1155.97</v>
      </c>
      <c r="H153" s="4">
        <f t="shared" si="14"/>
        <v>0.11219404248768483</v>
      </c>
      <c r="J153" t="b">
        <f t="shared" si="15"/>
        <v>0</v>
      </c>
    </row>
    <row r="154" spans="1:10" x14ac:dyDescent="0.25">
      <c r="A154" s="2">
        <v>44316</v>
      </c>
      <c r="B154" s="3">
        <v>39.06</v>
      </c>
      <c r="D154" s="4">
        <f t="shared" si="13"/>
        <v>9.2587412587412654E-2</v>
      </c>
      <c r="E154" s="2">
        <v>44323</v>
      </c>
      <c r="F154" s="3">
        <v>1161.5899999999999</v>
      </c>
      <c r="H154" s="4">
        <f t="shared" si="14"/>
        <v>0.11760121613300489</v>
      </c>
      <c r="J154" t="b">
        <f t="shared" si="15"/>
        <v>0</v>
      </c>
    </row>
    <row r="155" spans="1:10" x14ac:dyDescent="0.25">
      <c r="A155" s="2">
        <v>44315</v>
      </c>
      <c r="B155" s="3">
        <v>39.46</v>
      </c>
      <c r="D155" s="4">
        <f t="shared" si="13"/>
        <v>0.10377622377622386</v>
      </c>
      <c r="E155" s="2">
        <v>44322</v>
      </c>
      <c r="F155" s="3">
        <v>1150.9100000000001</v>
      </c>
      <c r="H155" s="4">
        <f t="shared" si="14"/>
        <v>0.10732566194581294</v>
      </c>
      <c r="J155" t="b">
        <f t="shared" si="15"/>
        <v>0</v>
      </c>
    </row>
    <row r="156" spans="1:10" x14ac:dyDescent="0.25">
      <c r="A156" s="2">
        <v>44314</v>
      </c>
      <c r="B156" s="3">
        <v>39.49</v>
      </c>
      <c r="D156" s="4">
        <f t="shared" si="13"/>
        <v>0.10461538461538478</v>
      </c>
      <c r="E156" s="2">
        <v>44321</v>
      </c>
      <c r="F156" s="3">
        <v>1152.01</v>
      </c>
      <c r="H156" s="4">
        <f t="shared" si="14"/>
        <v>0.10838400554187211</v>
      </c>
      <c r="J156" t="b">
        <f t="shared" si="15"/>
        <v>0</v>
      </c>
    </row>
    <row r="157" spans="1:10" x14ac:dyDescent="0.25">
      <c r="A157" s="2">
        <v>44313</v>
      </c>
      <c r="B157" s="3">
        <v>39.06</v>
      </c>
      <c r="D157" s="4">
        <f t="shared" si="13"/>
        <v>9.2587412587412654E-2</v>
      </c>
      <c r="E157" s="2">
        <v>44320</v>
      </c>
      <c r="F157" s="3">
        <v>1144</v>
      </c>
      <c r="H157" s="4">
        <f t="shared" si="14"/>
        <v>0.10067733990147798</v>
      </c>
      <c r="J157" t="b">
        <f t="shared" si="15"/>
        <v>0</v>
      </c>
    </row>
    <row r="158" spans="1:10" x14ac:dyDescent="0.25">
      <c r="A158" s="2">
        <v>44312</v>
      </c>
      <c r="B158" s="3">
        <v>39.409999999999997</v>
      </c>
      <c r="D158" s="4">
        <f t="shared" si="13"/>
        <v>0.10237762237762227</v>
      </c>
      <c r="E158" s="2">
        <v>44319</v>
      </c>
      <c r="F158" s="3">
        <v>1143.26</v>
      </c>
      <c r="H158" s="4">
        <f t="shared" si="14"/>
        <v>9.996536330049266E-2</v>
      </c>
      <c r="J158" t="b">
        <f t="shared" si="15"/>
        <v>0</v>
      </c>
    </row>
    <row r="159" spans="1:10" x14ac:dyDescent="0.25">
      <c r="A159" s="2">
        <v>44309</v>
      </c>
      <c r="B159" s="3">
        <v>39.85</v>
      </c>
      <c r="D159" s="4">
        <f t="shared" si="13"/>
        <v>0.11468531468531462</v>
      </c>
      <c r="E159" s="2">
        <v>44316</v>
      </c>
      <c r="F159" s="3">
        <v>1138.8499999999999</v>
      </c>
      <c r="H159" s="4">
        <f t="shared" si="14"/>
        <v>9.5722367610837411E-2</v>
      </c>
      <c r="J159" t="b">
        <f t="shared" si="15"/>
        <v>0</v>
      </c>
    </row>
    <row r="160" spans="1:10" x14ac:dyDescent="0.25">
      <c r="A160" s="2">
        <v>44308</v>
      </c>
      <c r="B160" s="3">
        <v>40.090000000000003</v>
      </c>
      <c r="D160" s="4">
        <f t="shared" si="13"/>
        <v>0.12139860139860148</v>
      </c>
      <c r="E160" s="2">
        <v>44315</v>
      </c>
      <c r="F160" s="3">
        <v>1147.95</v>
      </c>
      <c r="H160" s="4">
        <f t="shared" si="14"/>
        <v>0.10447775554187211</v>
      </c>
      <c r="J160" t="b">
        <f t="shared" si="15"/>
        <v>0</v>
      </c>
    </row>
    <row r="161" spans="1:10" x14ac:dyDescent="0.25">
      <c r="A161" s="2">
        <v>44307</v>
      </c>
      <c r="B161" s="3">
        <v>40.520000000000003</v>
      </c>
      <c r="D161" s="4">
        <f t="shared" si="13"/>
        <v>0.1334265734265736</v>
      </c>
      <c r="E161" s="2">
        <v>44314</v>
      </c>
      <c r="F161" s="3">
        <v>1153.3900000000001</v>
      </c>
      <c r="H161" s="4">
        <f t="shared" si="14"/>
        <v>0.10971174568965547</v>
      </c>
      <c r="J161" t="b">
        <f t="shared" si="15"/>
        <v>0</v>
      </c>
    </row>
    <row r="162" spans="1:10" x14ac:dyDescent="0.25">
      <c r="A162" s="2">
        <v>44306</v>
      </c>
      <c r="B162" s="3">
        <v>40.380000000000003</v>
      </c>
      <c r="D162" s="4">
        <f t="shared" si="13"/>
        <v>0.12951048951048949</v>
      </c>
      <c r="E162" s="2">
        <v>44313</v>
      </c>
      <c r="F162" s="3">
        <v>1141.1400000000001</v>
      </c>
      <c r="H162" s="4">
        <f t="shared" si="14"/>
        <v>9.7925646551724421E-2</v>
      </c>
      <c r="J162" t="b">
        <f t="shared" si="15"/>
        <v>0</v>
      </c>
    </row>
    <row r="163" spans="1:10" x14ac:dyDescent="0.25">
      <c r="A163" s="2">
        <v>44305</v>
      </c>
      <c r="B163" s="3">
        <v>39.57</v>
      </c>
      <c r="D163" s="4">
        <f t="shared" si="13"/>
        <v>0.10685314685314684</v>
      </c>
      <c r="E163" s="2">
        <v>44312</v>
      </c>
      <c r="F163" s="3">
        <v>1140.45</v>
      </c>
      <c r="H163" s="4">
        <f t="shared" si="14"/>
        <v>9.726177647783274E-2</v>
      </c>
      <c r="J163" t="b">
        <f t="shared" si="15"/>
        <v>0</v>
      </c>
    </row>
    <row r="164" spans="1:10" x14ac:dyDescent="0.25">
      <c r="A164" s="2">
        <v>44302</v>
      </c>
      <c r="B164" s="3">
        <v>39.630000000000003</v>
      </c>
      <c r="D164" s="4">
        <f t="shared" si="13"/>
        <v>0.10853146853146867</v>
      </c>
      <c r="E164" s="2">
        <v>44309</v>
      </c>
      <c r="F164" s="3">
        <v>1136.4000000000001</v>
      </c>
      <c r="H164" s="4">
        <f t="shared" si="14"/>
        <v>9.3365147783251334E-2</v>
      </c>
      <c r="J164" t="b">
        <f t="shared" si="15"/>
        <v>0</v>
      </c>
    </row>
    <row r="165" spans="1:10" x14ac:dyDescent="0.25">
      <c r="A165" s="2">
        <v>44301</v>
      </c>
      <c r="B165" s="3">
        <v>39.299999999999997</v>
      </c>
      <c r="D165" s="4">
        <f t="shared" si="13"/>
        <v>9.9300699300699291E-2</v>
      </c>
      <c r="E165" s="2">
        <v>44308</v>
      </c>
      <c r="F165" s="3">
        <v>1132.47</v>
      </c>
      <c r="H165" s="4">
        <f t="shared" si="14"/>
        <v>8.9583974753694617E-2</v>
      </c>
      <c r="J165" t="b">
        <f t="shared" si="15"/>
        <v>0</v>
      </c>
    </row>
    <row r="166" spans="1:10" x14ac:dyDescent="0.25">
      <c r="A166" s="2">
        <v>44300</v>
      </c>
      <c r="B166" s="3">
        <v>38.85</v>
      </c>
      <c r="D166" s="4">
        <f t="shared" si="13"/>
        <v>8.6713286713286708E-2</v>
      </c>
      <c r="E166" s="2">
        <v>44307</v>
      </c>
      <c r="F166" s="3">
        <v>1139.72</v>
      </c>
      <c r="H166" s="4">
        <f t="shared" si="14"/>
        <v>9.6559421182266236E-2</v>
      </c>
      <c r="J166" t="b">
        <f t="shared" si="15"/>
        <v>0</v>
      </c>
    </row>
    <row r="167" spans="1:10" x14ac:dyDescent="0.25">
      <c r="A167" s="2">
        <v>44299</v>
      </c>
      <c r="B167" s="3">
        <v>38.78</v>
      </c>
      <c r="D167" s="4">
        <f t="shared" si="13"/>
        <v>8.4755244755244874E-2</v>
      </c>
      <c r="E167" s="2">
        <v>44306</v>
      </c>
      <c r="F167" s="3">
        <v>1134.03</v>
      </c>
      <c r="H167" s="4">
        <f t="shared" si="14"/>
        <v>9.1084898399014902E-2</v>
      </c>
      <c r="J167" t="b">
        <f t="shared" si="15"/>
        <v>0</v>
      </c>
    </row>
    <row r="168" spans="1:10" x14ac:dyDescent="0.25">
      <c r="A168" s="2">
        <v>44298</v>
      </c>
      <c r="B168" s="3">
        <v>38.840000000000003</v>
      </c>
      <c r="D168" s="4">
        <f t="shared" si="13"/>
        <v>8.6433566433566478E-2</v>
      </c>
      <c r="E168" s="2">
        <v>44305</v>
      </c>
      <c r="F168" s="3">
        <v>1145.18</v>
      </c>
      <c r="H168" s="4">
        <f t="shared" si="14"/>
        <v>0.10181265394088679</v>
      </c>
      <c r="J168" t="b">
        <f t="shared" si="15"/>
        <v>0</v>
      </c>
    </row>
    <row r="169" spans="1:10" x14ac:dyDescent="0.25">
      <c r="A169" s="2">
        <v>44295</v>
      </c>
      <c r="B169" s="3">
        <v>38.92</v>
      </c>
      <c r="D169" s="4">
        <f t="shared" si="13"/>
        <v>8.8671328671328764E-2</v>
      </c>
      <c r="E169" s="2">
        <v>44302</v>
      </c>
      <c r="F169" s="3">
        <v>1153.58</v>
      </c>
      <c r="H169" s="4">
        <f t="shared" si="14"/>
        <v>0.10989455049261077</v>
      </c>
      <c r="J169" t="b">
        <f t="shared" si="15"/>
        <v>0</v>
      </c>
    </row>
    <row r="170" spans="1:10" x14ac:dyDescent="0.25">
      <c r="A170" s="2">
        <v>44294</v>
      </c>
      <c r="B170" s="3">
        <v>39.479999999999997</v>
      </c>
      <c r="D170" s="4">
        <f t="shared" si="13"/>
        <v>0.10433566433566432</v>
      </c>
      <c r="E170" s="2">
        <v>44301</v>
      </c>
      <c r="F170" s="3">
        <v>1152.02</v>
      </c>
      <c r="H170" s="4">
        <f t="shared" si="14"/>
        <v>0.1083936268472907</v>
      </c>
      <c r="J170" t="b">
        <f t="shared" si="15"/>
        <v>0</v>
      </c>
    </row>
    <row r="171" spans="1:10" x14ac:dyDescent="0.25">
      <c r="A171" s="2">
        <v>44293</v>
      </c>
      <c r="B171" s="3">
        <v>39.26</v>
      </c>
      <c r="D171" s="4">
        <f t="shared" si="13"/>
        <v>9.8181818181818148E-2</v>
      </c>
      <c r="E171" s="2">
        <v>44300</v>
      </c>
      <c r="F171" s="3">
        <v>1143.56</v>
      </c>
      <c r="H171" s="4">
        <f t="shared" si="14"/>
        <v>0.10025400246305427</v>
      </c>
      <c r="J171" t="b">
        <f t="shared" si="15"/>
        <v>0</v>
      </c>
    </row>
    <row r="172" spans="1:10" x14ac:dyDescent="0.25">
      <c r="A172" s="2">
        <v>44292</v>
      </c>
      <c r="B172" s="3">
        <v>38.71</v>
      </c>
      <c r="D172" s="4">
        <f t="shared" si="13"/>
        <v>8.2797202797202818E-2</v>
      </c>
      <c r="E172" s="2">
        <v>44299</v>
      </c>
      <c r="F172" s="3">
        <v>1145.02</v>
      </c>
      <c r="H172" s="4">
        <f t="shared" si="14"/>
        <v>0.10165871305418728</v>
      </c>
      <c r="J172" t="b">
        <f t="shared" si="15"/>
        <v>0</v>
      </c>
    </row>
    <row r="173" spans="1:10" x14ac:dyDescent="0.25">
      <c r="A173" s="2">
        <v>44291</v>
      </c>
      <c r="B173" s="3">
        <v>38.520000000000003</v>
      </c>
      <c r="D173" s="4">
        <f t="shared" si="13"/>
        <v>7.7482517482517554E-2</v>
      </c>
      <c r="E173" s="2">
        <v>44298</v>
      </c>
      <c r="F173" s="3">
        <v>1145.77</v>
      </c>
      <c r="H173" s="4">
        <f t="shared" si="14"/>
        <v>0.10238031096059119</v>
      </c>
      <c r="J173" t="b">
        <f t="shared" si="15"/>
        <v>0</v>
      </c>
    </row>
    <row r="174" spans="1:10" x14ac:dyDescent="0.25">
      <c r="A174" s="2">
        <v>44287</v>
      </c>
      <c r="B174" s="3">
        <v>38.24</v>
      </c>
      <c r="D174" s="4">
        <f t="shared" si="13"/>
        <v>6.9650349650349774E-2</v>
      </c>
      <c r="E174" s="2">
        <v>44295</v>
      </c>
      <c r="F174" s="3">
        <v>1145.49</v>
      </c>
      <c r="H174" s="4">
        <f t="shared" si="14"/>
        <v>0.10211091440886721</v>
      </c>
      <c r="J174" t="b">
        <f t="shared" si="15"/>
        <v>0</v>
      </c>
    </row>
    <row r="175" spans="1:10" x14ac:dyDescent="0.25">
      <c r="A175" s="2">
        <v>44286</v>
      </c>
      <c r="B175" s="3">
        <v>37.79</v>
      </c>
      <c r="D175" s="4">
        <f t="shared" si="13"/>
        <v>5.7062937062936969E-2</v>
      </c>
      <c r="E175" s="2">
        <v>44294</v>
      </c>
      <c r="F175" s="3">
        <v>1145.19</v>
      </c>
      <c r="H175" s="4">
        <f t="shared" ref="H175:H207" si="16">F175/$K$3-1</f>
        <v>0.1018222752463056</v>
      </c>
      <c r="J175" t="b">
        <f t="shared" ref="J175:J207" si="17">E175=A175</f>
        <v>0</v>
      </c>
    </row>
    <row r="176" spans="1:10" x14ac:dyDescent="0.25">
      <c r="A176" s="2">
        <v>44285</v>
      </c>
      <c r="B176" s="3">
        <v>37.700000000000003</v>
      </c>
      <c r="D176" s="4">
        <f t="shared" si="13"/>
        <v>5.4545454545454675E-2</v>
      </c>
      <c r="E176" s="2">
        <v>44293</v>
      </c>
      <c r="F176" s="3">
        <v>1141.5</v>
      </c>
      <c r="H176" s="4">
        <f t="shared" si="16"/>
        <v>9.8272013546798043E-2</v>
      </c>
      <c r="J176" t="b">
        <f t="shared" si="17"/>
        <v>0</v>
      </c>
    </row>
    <row r="177" spans="1:10" x14ac:dyDescent="0.25">
      <c r="A177" s="2">
        <v>44284</v>
      </c>
      <c r="B177" s="3">
        <v>37.5</v>
      </c>
      <c r="D177" s="4">
        <f t="shared" si="13"/>
        <v>4.8951048951048959E-2</v>
      </c>
      <c r="E177" s="2">
        <v>44292</v>
      </c>
      <c r="F177" s="3">
        <v>1138.25</v>
      </c>
      <c r="H177" s="4">
        <f t="shared" si="16"/>
        <v>9.5145089285714413E-2</v>
      </c>
      <c r="J177" t="b">
        <f t="shared" si="17"/>
        <v>0</v>
      </c>
    </row>
    <row r="178" spans="1:10" x14ac:dyDescent="0.25">
      <c r="A178" s="2">
        <v>44281</v>
      </c>
      <c r="B178" s="3">
        <v>37.340000000000003</v>
      </c>
      <c r="D178" s="4">
        <f t="shared" si="13"/>
        <v>4.4475524475524608E-2</v>
      </c>
      <c r="E178" s="2">
        <v>44291</v>
      </c>
      <c r="F178" s="3">
        <v>1135.31</v>
      </c>
      <c r="H178" s="4">
        <f t="shared" si="16"/>
        <v>9.2316425492610987E-2</v>
      </c>
      <c r="J178" t="b">
        <f t="shared" si="17"/>
        <v>0</v>
      </c>
    </row>
    <row r="179" spans="1:10" x14ac:dyDescent="0.25">
      <c r="A179" s="2">
        <v>44280</v>
      </c>
      <c r="B179" s="3">
        <v>37.340000000000003</v>
      </c>
      <c r="D179" s="4">
        <f t="shared" si="13"/>
        <v>4.4475524475524608E-2</v>
      </c>
      <c r="E179" s="2">
        <v>44287</v>
      </c>
      <c r="F179" s="3">
        <v>1133.01</v>
      </c>
      <c r="H179" s="4">
        <f t="shared" si="16"/>
        <v>9.0103525246305605E-2</v>
      </c>
      <c r="J179" t="b">
        <f t="shared" si="17"/>
        <v>0</v>
      </c>
    </row>
    <row r="180" spans="1:10" x14ac:dyDescent="0.25">
      <c r="A180" s="2">
        <v>44279</v>
      </c>
      <c r="B180" s="3">
        <v>37.39</v>
      </c>
      <c r="D180" s="4">
        <f t="shared" si="13"/>
        <v>4.5874125874125982E-2</v>
      </c>
      <c r="E180" s="2">
        <v>44287</v>
      </c>
      <c r="F180" s="3">
        <v>1133.01</v>
      </c>
      <c r="H180" s="4">
        <f t="shared" si="16"/>
        <v>9.0103525246305605E-2</v>
      </c>
      <c r="J180" t="b">
        <f t="shared" si="17"/>
        <v>0</v>
      </c>
    </row>
    <row r="181" spans="1:10" x14ac:dyDescent="0.25">
      <c r="A181" s="2">
        <v>44278</v>
      </c>
      <c r="B181" s="3">
        <v>38.11</v>
      </c>
      <c r="D181" s="4">
        <f t="shared" si="13"/>
        <v>6.6013986013985892E-2</v>
      </c>
      <c r="E181" s="2">
        <v>44286</v>
      </c>
      <c r="F181" s="3">
        <v>1117.1500000000001</v>
      </c>
      <c r="H181" s="4">
        <f t="shared" si="16"/>
        <v>7.4844134852216859E-2</v>
      </c>
      <c r="J181" t="b">
        <f t="shared" si="17"/>
        <v>0</v>
      </c>
    </row>
    <row r="182" spans="1:10" x14ac:dyDescent="0.25">
      <c r="A182" s="2">
        <v>44277</v>
      </c>
      <c r="B182" s="3">
        <v>38.159999999999997</v>
      </c>
      <c r="D182" s="4">
        <f t="shared" si="13"/>
        <v>6.7412587412587266E-2</v>
      </c>
      <c r="E182" s="2">
        <v>44285</v>
      </c>
      <c r="F182" s="3">
        <v>1118.8599999999999</v>
      </c>
      <c r="H182" s="4">
        <f t="shared" si="16"/>
        <v>7.6489378078817838E-2</v>
      </c>
      <c r="J182" t="b">
        <f t="shared" si="17"/>
        <v>0</v>
      </c>
    </row>
    <row r="183" spans="1:10" x14ac:dyDescent="0.25">
      <c r="A183" s="2">
        <v>44274</v>
      </c>
      <c r="B183" s="3">
        <v>37.78</v>
      </c>
      <c r="D183" s="4">
        <f t="shared" si="13"/>
        <v>5.6783216783216739E-2</v>
      </c>
      <c r="E183" s="2">
        <v>44284</v>
      </c>
      <c r="F183" s="3">
        <v>1119.8699999999999</v>
      </c>
      <c r="H183" s="4">
        <f t="shared" si="16"/>
        <v>7.7461129926108319E-2</v>
      </c>
      <c r="J183" t="b">
        <f t="shared" si="17"/>
        <v>0</v>
      </c>
    </row>
    <row r="184" spans="1:10" x14ac:dyDescent="0.25">
      <c r="A184" s="2">
        <v>44273</v>
      </c>
      <c r="B184" s="3">
        <v>38.11</v>
      </c>
      <c r="D184" s="4">
        <f t="shared" si="13"/>
        <v>6.6013986013985892E-2</v>
      </c>
      <c r="E184" s="2">
        <v>44281</v>
      </c>
      <c r="F184" s="3">
        <v>1120.51</v>
      </c>
      <c r="H184" s="4">
        <f t="shared" si="16"/>
        <v>7.8076893472906583E-2</v>
      </c>
      <c r="J184" t="b">
        <f t="shared" si="17"/>
        <v>0</v>
      </c>
    </row>
    <row r="185" spans="1:10" x14ac:dyDescent="0.25">
      <c r="A185" s="2">
        <v>44272</v>
      </c>
      <c r="B185" s="3">
        <v>38.450000000000003</v>
      </c>
      <c r="D185" s="4">
        <f t="shared" si="13"/>
        <v>7.5524475524475498E-2</v>
      </c>
      <c r="E185" s="2">
        <v>44280</v>
      </c>
      <c r="F185" s="3">
        <v>1115.42</v>
      </c>
      <c r="H185" s="4">
        <f t="shared" si="16"/>
        <v>7.317964901477847E-2</v>
      </c>
      <c r="J185" t="b">
        <f t="shared" si="17"/>
        <v>0</v>
      </c>
    </row>
    <row r="186" spans="1:10" x14ac:dyDescent="0.25">
      <c r="A186" s="2">
        <v>44271</v>
      </c>
      <c r="B186" s="3">
        <v>38.4</v>
      </c>
      <c r="D186" s="4">
        <f t="shared" si="13"/>
        <v>7.4125874125874125E-2</v>
      </c>
      <c r="E186" s="2">
        <v>44279</v>
      </c>
      <c r="F186" s="3">
        <v>1114.68</v>
      </c>
      <c r="H186" s="4">
        <f t="shared" si="16"/>
        <v>7.2467672413793371E-2</v>
      </c>
      <c r="J186" t="b">
        <f t="shared" si="17"/>
        <v>0</v>
      </c>
    </row>
    <row r="187" spans="1:10" x14ac:dyDescent="0.25">
      <c r="A187" s="2">
        <v>44270</v>
      </c>
      <c r="B187" s="3">
        <v>38.369999999999997</v>
      </c>
      <c r="D187" s="4">
        <f t="shared" si="13"/>
        <v>7.3286713286713212E-2</v>
      </c>
      <c r="E187" s="2">
        <v>44278</v>
      </c>
      <c r="F187" s="3">
        <v>1115.77</v>
      </c>
      <c r="H187" s="4">
        <f t="shared" si="16"/>
        <v>7.3516394704433496E-2</v>
      </c>
      <c r="J187" t="b">
        <f t="shared" si="17"/>
        <v>0</v>
      </c>
    </row>
    <row r="188" spans="1:10" x14ac:dyDescent="0.25">
      <c r="A188" s="2">
        <v>44267</v>
      </c>
      <c r="B188" s="3">
        <v>38.39</v>
      </c>
      <c r="D188" s="4">
        <f t="shared" si="13"/>
        <v>7.3846153846153895E-2</v>
      </c>
      <c r="E188" s="2">
        <v>44277</v>
      </c>
      <c r="F188" s="3">
        <v>1121.45</v>
      </c>
      <c r="H188" s="4">
        <f t="shared" si="16"/>
        <v>7.8981296182266236E-2</v>
      </c>
      <c r="J188" t="b">
        <f t="shared" si="17"/>
        <v>0</v>
      </c>
    </row>
    <row r="189" spans="1:10" x14ac:dyDescent="0.25">
      <c r="A189" s="2">
        <v>44266</v>
      </c>
      <c r="B189" s="3">
        <v>38.35</v>
      </c>
      <c r="D189" s="4">
        <f t="shared" si="13"/>
        <v>7.2727272727272751E-2</v>
      </c>
      <c r="E189" s="2">
        <v>44274</v>
      </c>
      <c r="F189" s="3">
        <v>1124.1500000000001</v>
      </c>
      <c r="H189" s="4">
        <f t="shared" si="16"/>
        <v>8.1579048645320285E-2</v>
      </c>
      <c r="J189" t="b">
        <f t="shared" si="17"/>
        <v>0</v>
      </c>
    </row>
    <row r="190" spans="1:10" x14ac:dyDescent="0.25">
      <c r="A190" s="2">
        <v>44265</v>
      </c>
      <c r="B190" s="3">
        <v>37.880000000000003</v>
      </c>
      <c r="D190" s="4">
        <f t="shared" si="13"/>
        <v>5.9580419580419708E-2</v>
      </c>
      <c r="E190" s="2">
        <v>44273</v>
      </c>
      <c r="F190" s="3">
        <v>1124.56</v>
      </c>
      <c r="H190" s="4">
        <f t="shared" si="16"/>
        <v>8.1973522167487767E-2</v>
      </c>
      <c r="J190" t="b">
        <f t="shared" si="17"/>
        <v>0</v>
      </c>
    </row>
    <row r="191" spans="1:10" x14ac:dyDescent="0.25">
      <c r="A191" s="2">
        <v>44264</v>
      </c>
      <c r="B191" s="3">
        <v>37.26</v>
      </c>
      <c r="D191" s="4">
        <f t="shared" si="13"/>
        <v>4.22377622377621E-2</v>
      </c>
      <c r="E191" s="2">
        <v>44272</v>
      </c>
      <c r="F191" s="3">
        <v>1130.83</v>
      </c>
      <c r="H191" s="4">
        <f t="shared" si="16"/>
        <v>8.8006080665024689E-2</v>
      </c>
      <c r="J191" t="b">
        <f t="shared" si="17"/>
        <v>0</v>
      </c>
    </row>
    <row r="192" spans="1:10" x14ac:dyDescent="0.25">
      <c r="A192" s="2">
        <v>44263</v>
      </c>
      <c r="B192" s="3">
        <v>37.06</v>
      </c>
      <c r="D192" s="4">
        <f t="shared" si="13"/>
        <v>3.6643356643356606E-2</v>
      </c>
      <c r="E192" s="2">
        <v>44271</v>
      </c>
      <c r="F192" s="3">
        <v>1123.74</v>
      </c>
      <c r="H192" s="4">
        <f t="shared" si="16"/>
        <v>8.1184575123152802E-2</v>
      </c>
      <c r="J192" t="b">
        <f t="shared" si="17"/>
        <v>0</v>
      </c>
    </row>
    <row r="193" spans="1:10" x14ac:dyDescent="0.25">
      <c r="A193" s="2">
        <v>44260</v>
      </c>
      <c r="B193" s="3">
        <v>36.81</v>
      </c>
      <c r="D193" s="4">
        <f t="shared" si="13"/>
        <v>2.9650349650349739E-2</v>
      </c>
      <c r="E193" s="2">
        <v>44270</v>
      </c>
      <c r="F193" s="3">
        <v>1128.08</v>
      </c>
      <c r="H193" s="4">
        <f t="shared" si="16"/>
        <v>8.5360221674876779E-2</v>
      </c>
      <c r="J193" t="b">
        <f t="shared" si="17"/>
        <v>0</v>
      </c>
    </row>
    <row r="194" spans="1:10" x14ac:dyDescent="0.25">
      <c r="A194" s="2">
        <v>44259</v>
      </c>
      <c r="B194" s="3">
        <v>36.1</v>
      </c>
      <c r="D194" s="4">
        <f t="shared" si="13"/>
        <v>9.7902097902098362E-3</v>
      </c>
      <c r="E194" s="2">
        <v>44267</v>
      </c>
      <c r="F194" s="3">
        <v>1121.71</v>
      </c>
      <c r="H194" s="4">
        <f t="shared" si="16"/>
        <v>7.9231450123152802E-2</v>
      </c>
      <c r="J194" t="b">
        <f t="shared" si="17"/>
        <v>0</v>
      </c>
    </row>
    <row r="195" spans="1:10" x14ac:dyDescent="0.25">
      <c r="A195" s="2">
        <v>44258</v>
      </c>
      <c r="B195" s="3">
        <v>36.18</v>
      </c>
      <c r="D195" s="4">
        <f t="shared" si="13"/>
        <v>1.2027972027972123E-2</v>
      </c>
      <c r="E195" s="2">
        <v>44266</v>
      </c>
      <c r="F195" s="3">
        <v>1121.45</v>
      </c>
      <c r="H195" s="4">
        <f t="shared" si="16"/>
        <v>7.8981296182266236E-2</v>
      </c>
      <c r="J195" t="b">
        <f t="shared" si="17"/>
        <v>0</v>
      </c>
    </row>
    <row r="196" spans="1:10" x14ac:dyDescent="0.25">
      <c r="A196" s="2">
        <v>44257</v>
      </c>
      <c r="B196" s="3">
        <v>35.880000000000003</v>
      </c>
      <c r="D196" s="4">
        <f t="shared" ref="D196:D259" si="18">B196/$K$2-1</f>
        <v>3.6363636363636598E-3</v>
      </c>
      <c r="E196" s="2">
        <v>44265</v>
      </c>
      <c r="F196" s="3">
        <v>1113.6099999999999</v>
      </c>
      <c r="H196" s="4">
        <f t="shared" si="16"/>
        <v>7.1438192733990213E-2</v>
      </c>
      <c r="J196" t="b">
        <f t="shared" si="17"/>
        <v>0</v>
      </c>
    </row>
    <row r="197" spans="1:10" x14ac:dyDescent="0.25">
      <c r="A197" s="2">
        <v>44256</v>
      </c>
      <c r="B197" s="3">
        <v>36.380000000000003</v>
      </c>
      <c r="D197" s="4">
        <f t="shared" si="18"/>
        <v>1.7622377622377616E-2</v>
      </c>
      <c r="E197" s="2">
        <v>44264</v>
      </c>
      <c r="F197" s="3">
        <v>1107.82</v>
      </c>
      <c r="H197" s="4">
        <f t="shared" si="16"/>
        <v>6.5867456896551824E-2</v>
      </c>
      <c r="J197" t="b">
        <f t="shared" si="17"/>
        <v>0</v>
      </c>
    </row>
    <row r="198" spans="1:10" x14ac:dyDescent="0.25">
      <c r="A198" s="2">
        <v>44253</v>
      </c>
      <c r="B198" s="3">
        <v>35.840000000000003</v>
      </c>
      <c r="D198" s="4">
        <f t="shared" si="18"/>
        <v>2.5174825174825166E-3</v>
      </c>
      <c r="E198" s="2">
        <v>44263</v>
      </c>
      <c r="F198" s="3">
        <v>1101.5</v>
      </c>
      <c r="H198" s="4">
        <f t="shared" si="16"/>
        <v>5.9786791871921263E-2</v>
      </c>
      <c r="J198" t="b">
        <f t="shared" si="17"/>
        <v>0</v>
      </c>
    </row>
    <row r="199" spans="1:10" x14ac:dyDescent="0.25">
      <c r="A199" s="2">
        <v>44252</v>
      </c>
      <c r="B199" s="3">
        <v>36.49</v>
      </c>
      <c r="D199" s="4">
        <f t="shared" si="18"/>
        <v>2.0699300699300816E-2</v>
      </c>
      <c r="E199" s="2">
        <v>44260</v>
      </c>
      <c r="F199" s="3">
        <v>1096.72</v>
      </c>
      <c r="H199" s="4">
        <f t="shared" si="16"/>
        <v>5.5187807881773576E-2</v>
      </c>
      <c r="J199" t="b">
        <f t="shared" si="17"/>
        <v>0</v>
      </c>
    </row>
    <row r="200" spans="1:10" x14ac:dyDescent="0.25">
      <c r="A200" s="2">
        <v>44251</v>
      </c>
      <c r="B200" s="3">
        <v>36.229999999999997</v>
      </c>
      <c r="D200" s="4">
        <f t="shared" si="18"/>
        <v>1.3426573426573274E-2</v>
      </c>
      <c r="E200" s="2">
        <v>44259</v>
      </c>
      <c r="F200" s="3">
        <v>1079.69</v>
      </c>
      <c r="H200" s="4">
        <f t="shared" si="16"/>
        <v>3.8802724753694839E-2</v>
      </c>
      <c r="J200" t="b">
        <f t="shared" si="17"/>
        <v>0</v>
      </c>
    </row>
    <row r="201" spans="1:10" x14ac:dyDescent="0.25">
      <c r="A201" s="2">
        <v>44250</v>
      </c>
      <c r="B201" s="3">
        <v>36.18</v>
      </c>
      <c r="D201" s="4">
        <f t="shared" si="18"/>
        <v>1.2027972027972123E-2</v>
      </c>
      <c r="E201" s="2">
        <v>44258</v>
      </c>
      <c r="F201" s="3">
        <v>1090.22</v>
      </c>
      <c r="H201" s="4">
        <f t="shared" si="16"/>
        <v>4.8933959359606094E-2</v>
      </c>
      <c r="J201" t="b">
        <f t="shared" si="17"/>
        <v>0</v>
      </c>
    </row>
    <row r="202" spans="1:10" x14ac:dyDescent="0.25">
      <c r="A202" s="2">
        <v>44249</v>
      </c>
      <c r="B202" s="3">
        <v>36.71</v>
      </c>
      <c r="D202" s="4">
        <f t="shared" si="18"/>
        <v>2.685314685314677E-2</v>
      </c>
      <c r="E202" s="2">
        <v>44257</v>
      </c>
      <c r="F202" s="3">
        <v>1096.58</v>
      </c>
      <c r="H202" s="4">
        <f t="shared" si="16"/>
        <v>5.5053109605911255E-2</v>
      </c>
      <c r="J202" t="b">
        <f t="shared" si="17"/>
        <v>0</v>
      </c>
    </row>
    <row r="203" spans="1:10" x14ac:dyDescent="0.25">
      <c r="A203" s="2">
        <v>44246</v>
      </c>
      <c r="B203" s="3">
        <v>36.96</v>
      </c>
      <c r="D203" s="4">
        <f t="shared" si="18"/>
        <v>3.3846153846153859E-2</v>
      </c>
      <c r="E203" s="2">
        <v>44256</v>
      </c>
      <c r="F203" s="3">
        <v>1087.8900000000001</v>
      </c>
      <c r="H203" s="4">
        <f t="shared" si="16"/>
        <v>4.6692195197044484E-2</v>
      </c>
      <c r="J203" t="b">
        <f t="shared" si="17"/>
        <v>0</v>
      </c>
    </row>
    <row r="204" spans="1:10" x14ac:dyDescent="0.25">
      <c r="A204" s="2">
        <v>44245</v>
      </c>
      <c r="B204" s="3">
        <v>37.4</v>
      </c>
      <c r="D204" s="4">
        <f t="shared" si="18"/>
        <v>4.6153846153846212E-2</v>
      </c>
      <c r="E204" s="2">
        <v>44253</v>
      </c>
      <c r="F204" s="3">
        <v>1073.42</v>
      </c>
      <c r="H204" s="4">
        <f t="shared" si="16"/>
        <v>3.2770166256157696E-2</v>
      </c>
      <c r="J204" t="b">
        <f t="shared" si="17"/>
        <v>0</v>
      </c>
    </row>
    <row r="205" spans="1:10" x14ac:dyDescent="0.25">
      <c r="A205" s="2">
        <v>44244</v>
      </c>
      <c r="B205" s="3">
        <v>37.86</v>
      </c>
      <c r="D205" s="4">
        <f t="shared" si="18"/>
        <v>5.9020979020979025E-2</v>
      </c>
      <c r="E205" s="2">
        <v>44252</v>
      </c>
      <c r="F205" s="3">
        <v>1084.27</v>
      </c>
      <c r="H205" s="4">
        <f t="shared" si="16"/>
        <v>4.3209282635467972E-2</v>
      </c>
      <c r="J205" t="b">
        <f t="shared" si="17"/>
        <v>0</v>
      </c>
    </row>
    <row r="206" spans="1:10" x14ac:dyDescent="0.25">
      <c r="A206" s="2">
        <v>44243</v>
      </c>
      <c r="B206" s="3">
        <v>37.229999999999997</v>
      </c>
      <c r="D206" s="4">
        <f t="shared" si="18"/>
        <v>4.1398601398601409E-2</v>
      </c>
      <c r="E206" s="2">
        <v>44251</v>
      </c>
      <c r="F206" s="3">
        <v>1098.8599999999999</v>
      </c>
      <c r="H206" s="4">
        <f t="shared" si="16"/>
        <v>5.7246767241379226E-2</v>
      </c>
      <c r="J206" t="b">
        <f t="shared" si="17"/>
        <v>0</v>
      </c>
    </row>
    <row r="207" spans="1:10" x14ac:dyDescent="0.25">
      <c r="A207" s="2">
        <v>44239</v>
      </c>
      <c r="B207" s="3">
        <v>37.75</v>
      </c>
      <c r="D207" s="4">
        <f t="shared" si="18"/>
        <v>5.5944055944056048E-2</v>
      </c>
      <c r="E207" s="2">
        <v>44250</v>
      </c>
      <c r="F207" s="3">
        <v>1090.58</v>
      </c>
      <c r="H207" s="4">
        <f t="shared" si="16"/>
        <v>4.9280326354679937E-2</v>
      </c>
      <c r="J207" t="b">
        <f t="shared" si="17"/>
        <v>0</v>
      </c>
    </row>
    <row r="208" spans="1:10" x14ac:dyDescent="0.25">
      <c r="A208" s="2">
        <v>44238</v>
      </c>
      <c r="B208" s="3">
        <v>37.44</v>
      </c>
      <c r="D208" s="4">
        <f t="shared" si="18"/>
        <v>4.7272727272727133E-2</v>
      </c>
      <c r="E208" s="2">
        <v>44249</v>
      </c>
      <c r="F208" s="3">
        <v>1094.24</v>
      </c>
      <c r="H208" s="4">
        <f t="shared" ref="H208:H271" si="19">F208/$K$3-1</f>
        <v>5.280172413793105E-2</v>
      </c>
      <c r="J208" t="b">
        <f t="shared" ref="J208:J236" si="20">E208=A208</f>
        <v>0</v>
      </c>
    </row>
    <row r="209" spans="1:10" x14ac:dyDescent="0.25">
      <c r="A209" s="2">
        <v>44237</v>
      </c>
      <c r="B209" s="3">
        <v>37.4</v>
      </c>
      <c r="D209" s="4">
        <f t="shared" si="18"/>
        <v>4.6153846153846212E-2</v>
      </c>
      <c r="E209" s="2">
        <v>44246</v>
      </c>
      <c r="F209" s="3">
        <v>1092.8699999999999</v>
      </c>
      <c r="H209" s="4">
        <f t="shared" si="19"/>
        <v>5.1483605295566504E-2</v>
      </c>
      <c r="J209" t="b">
        <f t="shared" si="20"/>
        <v>0</v>
      </c>
    </row>
    <row r="210" spans="1:10" x14ac:dyDescent="0.25">
      <c r="A210" s="2">
        <v>44236</v>
      </c>
      <c r="B210" s="3">
        <v>37.450000000000003</v>
      </c>
      <c r="D210" s="4">
        <f t="shared" si="18"/>
        <v>4.7552447552447585E-2</v>
      </c>
      <c r="E210" s="2">
        <v>44245</v>
      </c>
      <c r="F210" s="3">
        <v>1086.72</v>
      </c>
      <c r="H210" s="4">
        <f t="shared" si="19"/>
        <v>4.556650246305427E-2</v>
      </c>
      <c r="J210" t="b">
        <f t="shared" si="20"/>
        <v>0</v>
      </c>
    </row>
    <row r="211" spans="1:10" x14ac:dyDescent="0.25">
      <c r="A211" s="2">
        <v>44235</v>
      </c>
      <c r="B211" s="3">
        <v>37.64</v>
      </c>
      <c r="D211" s="4">
        <f t="shared" si="18"/>
        <v>5.2867132867132849E-2</v>
      </c>
      <c r="E211" s="2">
        <v>44244</v>
      </c>
      <c r="F211" s="3">
        <v>1091.68</v>
      </c>
      <c r="H211" s="4">
        <f t="shared" si="19"/>
        <v>5.0338669950739101E-2</v>
      </c>
      <c r="J211" t="b">
        <f t="shared" si="20"/>
        <v>0</v>
      </c>
    </row>
    <row r="212" spans="1:10" x14ac:dyDescent="0.25">
      <c r="A212" s="2">
        <v>44232</v>
      </c>
      <c r="B212" s="3">
        <v>36.9</v>
      </c>
      <c r="D212" s="4">
        <f t="shared" si="18"/>
        <v>3.2167832167832033E-2</v>
      </c>
      <c r="E212" s="2">
        <v>44243</v>
      </c>
      <c r="F212" s="3">
        <v>1097.48</v>
      </c>
      <c r="H212" s="4">
        <f t="shared" si="19"/>
        <v>5.5919027093596085E-2</v>
      </c>
      <c r="J212" t="b">
        <f t="shared" si="20"/>
        <v>0</v>
      </c>
    </row>
    <row r="213" spans="1:10" x14ac:dyDescent="0.25">
      <c r="A213" s="2">
        <v>44231</v>
      </c>
      <c r="B213" s="3">
        <v>35.26</v>
      </c>
      <c r="D213" s="4">
        <f t="shared" si="18"/>
        <v>-1.3706293706293726E-2</v>
      </c>
      <c r="E213" s="2">
        <v>44239</v>
      </c>
      <c r="F213" s="3">
        <v>1095.1400000000001</v>
      </c>
      <c r="H213" s="4">
        <f t="shared" si="19"/>
        <v>5.3667641625615881E-2</v>
      </c>
      <c r="J213" t="b">
        <f t="shared" si="20"/>
        <v>0</v>
      </c>
    </row>
    <row r="214" spans="1:10" x14ac:dyDescent="0.25">
      <c r="A214" s="2">
        <v>44230</v>
      </c>
      <c r="B214" s="3">
        <v>33.840000000000003</v>
      </c>
      <c r="D214" s="4">
        <f t="shared" si="18"/>
        <v>-5.3426573426573309E-2</v>
      </c>
      <c r="E214" s="2">
        <v>44239</v>
      </c>
      <c r="F214" s="3">
        <v>1095.1400000000001</v>
      </c>
      <c r="H214" s="4">
        <f t="shared" si="19"/>
        <v>5.3667641625615881E-2</v>
      </c>
      <c r="J214" t="b">
        <f t="shared" si="20"/>
        <v>0</v>
      </c>
    </row>
    <row r="215" spans="1:10" x14ac:dyDescent="0.25">
      <c r="A215" s="2">
        <v>44229</v>
      </c>
      <c r="B215" s="3">
        <v>34</v>
      </c>
      <c r="D215" s="4">
        <f t="shared" si="18"/>
        <v>-4.8951048951048959E-2</v>
      </c>
      <c r="E215" s="2">
        <v>44238</v>
      </c>
      <c r="F215" s="3">
        <v>1091.04</v>
      </c>
      <c r="H215" s="4">
        <f t="shared" si="19"/>
        <v>4.9722906403941058E-2</v>
      </c>
      <c r="J215" t="b">
        <f t="shared" si="20"/>
        <v>0</v>
      </c>
    </row>
    <row r="216" spans="1:10" x14ac:dyDescent="0.25">
      <c r="A216" s="2">
        <v>44228</v>
      </c>
      <c r="B216" s="3">
        <v>34.06</v>
      </c>
      <c r="D216" s="4">
        <f t="shared" si="18"/>
        <v>-4.7272727272727244E-2</v>
      </c>
      <c r="E216" s="2">
        <v>44237</v>
      </c>
      <c r="F216" s="3">
        <v>1092.53</v>
      </c>
      <c r="H216" s="4">
        <f t="shared" si="19"/>
        <v>5.1156480911330071E-2</v>
      </c>
      <c r="J216" t="b">
        <f t="shared" si="20"/>
        <v>0</v>
      </c>
    </row>
    <row r="217" spans="1:10" x14ac:dyDescent="0.25">
      <c r="A217" s="2">
        <v>44225</v>
      </c>
      <c r="B217" s="3">
        <v>33.53</v>
      </c>
      <c r="D217" s="4">
        <f t="shared" si="18"/>
        <v>-6.2097902097902113E-2</v>
      </c>
      <c r="E217" s="2">
        <v>44236</v>
      </c>
      <c r="F217" s="3">
        <v>1089.6500000000001</v>
      </c>
      <c r="H217" s="4">
        <f t="shared" si="19"/>
        <v>4.8385544950739101E-2</v>
      </c>
      <c r="J217" t="b">
        <f t="shared" si="20"/>
        <v>0</v>
      </c>
    </row>
    <row r="218" spans="1:10" x14ac:dyDescent="0.25">
      <c r="A218" s="2">
        <v>44224</v>
      </c>
      <c r="B218" s="3">
        <v>34.76</v>
      </c>
      <c r="D218" s="4">
        <f t="shared" si="18"/>
        <v>-2.7692307692307794E-2</v>
      </c>
      <c r="E218" s="2">
        <v>44235</v>
      </c>
      <c r="F218" s="3">
        <v>1084.4000000000001</v>
      </c>
      <c r="H218" s="4">
        <f t="shared" si="19"/>
        <v>4.3334359605911477E-2</v>
      </c>
      <c r="J218" t="b">
        <f t="shared" si="20"/>
        <v>0</v>
      </c>
    </row>
    <row r="219" spans="1:10" x14ac:dyDescent="0.25">
      <c r="A219" s="2">
        <v>44223</v>
      </c>
      <c r="B219" s="3">
        <v>34.64</v>
      </c>
      <c r="D219" s="4">
        <f t="shared" si="18"/>
        <v>-3.1048951048951001E-2</v>
      </c>
      <c r="E219" s="2">
        <v>44232</v>
      </c>
      <c r="F219" s="3">
        <v>1073.6500000000001</v>
      </c>
      <c r="H219" s="4">
        <f t="shared" si="19"/>
        <v>3.2991456280788256E-2</v>
      </c>
      <c r="J219" t="b">
        <f t="shared" si="20"/>
        <v>0</v>
      </c>
    </row>
    <row r="220" spans="1:10" x14ac:dyDescent="0.25">
      <c r="A220" s="2">
        <v>44222</v>
      </c>
      <c r="B220" s="3">
        <v>35.840000000000003</v>
      </c>
      <c r="D220" s="4">
        <f t="shared" si="18"/>
        <v>2.5174825174825166E-3</v>
      </c>
      <c r="E220" s="2">
        <v>44231</v>
      </c>
      <c r="F220" s="3">
        <v>1068.98</v>
      </c>
      <c r="H220" s="4">
        <f t="shared" si="19"/>
        <v>2.8498306650246441E-2</v>
      </c>
      <c r="J220" t="b">
        <f t="shared" si="20"/>
        <v>0</v>
      </c>
    </row>
    <row r="221" spans="1:10" x14ac:dyDescent="0.25">
      <c r="A221" s="2">
        <v>44221</v>
      </c>
      <c r="B221" s="3">
        <v>36.21</v>
      </c>
      <c r="D221" s="4">
        <f t="shared" si="18"/>
        <v>1.2867132867132813E-2</v>
      </c>
      <c r="E221" s="2">
        <v>44230</v>
      </c>
      <c r="F221" s="3">
        <v>1060.75</v>
      </c>
      <c r="H221" s="4">
        <f t="shared" si="19"/>
        <v>2.0579972290640569E-2</v>
      </c>
      <c r="J221" t="b">
        <f t="shared" si="20"/>
        <v>0</v>
      </c>
    </row>
    <row r="222" spans="1:10" x14ac:dyDescent="0.25">
      <c r="A222" s="2">
        <v>44218</v>
      </c>
      <c r="B222" s="3">
        <v>35.86</v>
      </c>
      <c r="D222" s="4">
        <f t="shared" si="18"/>
        <v>3.0769230769229772E-3</v>
      </c>
      <c r="E222" s="2">
        <v>44229</v>
      </c>
      <c r="F222" s="3">
        <v>1059.25</v>
      </c>
      <c r="H222" s="4">
        <f t="shared" si="19"/>
        <v>1.9136776477832518E-2</v>
      </c>
      <c r="J222" t="b">
        <f t="shared" si="20"/>
        <v>0</v>
      </c>
    </row>
    <row r="223" spans="1:10" x14ac:dyDescent="0.25">
      <c r="A223" s="2">
        <v>44217</v>
      </c>
      <c r="B223" s="3">
        <v>35.83</v>
      </c>
      <c r="D223" s="4">
        <f t="shared" si="18"/>
        <v>2.2377622377622863E-3</v>
      </c>
      <c r="E223" s="2">
        <v>44228</v>
      </c>
      <c r="F223" s="3">
        <v>1044.68</v>
      </c>
      <c r="H223" s="4">
        <f t="shared" si="19"/>
        <v>5.1185344827586743E-3</v>
      </c>
      <c r="J223" t="b">
        <f t="shared" si="20"/>
        <v>0</v>
      </c>
    </row>
    <row r="224" spans="1:10" x14ac:dyDescent="0.25">
      <c r="A224" s="2">
        <v>44216</v>
      </c>
      <c r="B224" s="3">
        <v>35.72</v>
      </c>
      <c r="D224" s="4">
        <f t="shared" si="18"/>
        <v>-8.3916083916091289E-4</v>
      </c>
      <c r="E224" s="2">
        <v>44225</v>
      </c>
      <c r="F224" s="3">
        <v>1026.5999999999999</v>
      </c>
      <c r="H224" s="4">
        <f t="shared" si="19"/>
        <v>-1.2276785714285698E-2</v>
      </c>
      <c r="J224" t="b">
        <f t="shared" si="20"/>
        <v>0</v>
      </c>
    </row>
    <row r="225" spans="1:10" x14ac:dyDescent="0.25">
      <c r="A225" s="2">
        <v>44215</v>
      </c>
      <c r="B225" s="3">
        <v>35.81</v>
      </c>
      <c r="D225" s="4">
        <f t="shared" si="18"/>
        <v>1.6783216783218258E-3</v>
      </c>
      <c r="E225" s="2">
        <v>44224</v>
      </c>
      <c r="F225" s="3">
        <v>1046.82</v>
      </c>
      <c r="H225" s="4">
        <f t="shared" si="19"/>
        <v>7.1774938423645462E-3</v>
      </c>
      <c r="J225" t="b">
        <f t="shared" si="20"/>
        <v>0</v>
      </c>
    </row>
    <row r="226" spans="1:10" x14ac:dyDescent="0.25">
      <c r="A226" s="2">
        <v>44214</v>
      </c>
      <c r="B226" s="3">
        <v>35.93</v>
      </c>
      <c r="D226" s="4">
        <f t="shared" si="18"/>
        <v>5.0349650349650332E-3</v>
      </c>
      <c r="E226" s="2">
        <v>44223</v>
      </c>
      <c r="F226" s="3">
        <v>1029.47</v>
      </c>
      <c r="H226" s="4">
        <f t="shared" si="19"/>
        <v>-9.5154710591132119E-3</v>
      </c>
      <c r="J226" t="b">
        <f t="shared" si="20"/>
        <v>0</v>
      </c>
    </row>
    <row r="227" spans="1:10" x14ac:dyDescent="0.25">
      <c r="A227" s="2">
        <v>44211</v>
      </c>
      <c r="B227" s="3">
        <v>36.200000000000003</v>
      </c>
      <c r="D227" s="4">
        <f t="shared" si="18"/>
        <v>1.2587412587412583E-2</v>
      </c>
      <c r="E227" s="2">
        <v>44222</v>
      </c>
      <c r="F227" s="3">
        <v>1052.18</v>
      </c>
      <c r="H227" s="4">
        <f t="shared" si="19"/>
        <v>1.2334513546798265E-2</v>
      </c>
      <c r="J227" t="b">
        <f t="shared" si="20"/>
        <v>0</v>
      </c>
    </row>
    <row r="228" spans="1:10" x14ac:dyDescent="0.25">
      <c r="A228" s="2">
        <v>44210</v>
      </c>
      <c r="B228" s="3">
        <v>35.53</v>
      </c>
      <c r="D228" s="4">
        <f t="shared" si="18"/>
        <v>-6.1538461538461764E-3</v>
      </c>
      <c r="E228" s="2">
        <v>44221</v>
      </c>
      <c r="F228" s="3">
        <v>1060.79</v>
      </c>
      <c r="H228" s="4">
        <f t="shared" si="19"/>
        <v>2.0618457512315391E-2</v>
      </c>
      <c r="J228" t="b">
        <f t="shared" si="20"/>
        <v>0</v>
      </c>
    </row>
    <row r="229" spans="1:10" x14ac:dyDescent="0.25">
      <c r="A229" s="2">
        <v>44209</v>
      </c>
      <c r="B229" s="3">
        <v>36.090000000000003</v>
      </c>
      <c r="D229" s="4">
        <f t="shared" si="18"/>
        <v>9.5104895104896059E-3</v>
      </c>
      <c r="E229" s="2">
        <v>44218</v>
      </c>
      <c r="F229" s="3">
        <v>1058.57</v>
      </c>
      <c r="H229" s="4">
        <f t="shared" si="19"/>
        <v>1.8482527709359653E-2</v>
      </c>
      <c r="J229" t="b">
        <f t="shared" si="20"/>
        <v>0</v>
      </c>
    </row>
    <row r="230" spans="1:10" x14ac:dyDescent="0.25">
      <c r="A230" s="2">
        <v>44208</v>
      </c>
      <c r="B230" s="3">
        <v>36.340000000000003</v>
      </c>
      <c r="D230" s="4">
        <f t="shared" si="18"/>
        <v>1.6503496503496695E-2</v>
      </c>
      <c r="E230" s="2">
        <v>44217</v>
      </c>
      <c r="F230" s="3">
        <v>1063.01</v>
      </c>
      <c r="H230" s="4">
        <f t="shared" si="19"/>
        <v>2.275438731527113E-2</v>
      </c>
      <c r="J230" t="b">
        <f t="shared" si="20"/>
        <v>0</v>
      </c>
    </row>
    <row r="231" spans="1:10" x14ac:dyDescent="0.25">
      <c r="A231" s="2">
        <v>44207</v>
      </c>
      <c r="B231" s="3">
        <v>37.15</v>
      </c>
      <c r="D231" s="4">
        <f t="shared" si="18"/>
        <v>3.9160839160839123E-2</v>
      </c>
      <c r="E231" s="2">
        <v>44216</v>
      </c>
      <c r="F231" s="3">
        <v>1068.94</v>
      </c>
      <c r="H231" s="4">
        <f t="shared" si="19"/>
        <v>2.8459821428571619E-2</v>
      </c>
      <c r="J231" t="b">
        <f t="shared" si="20"/>
        <v>0</v>
      </c>
    </row>
    <row r="232" spans="1:10" x14ac:dyDescent="0.25">
      <c r="A232" s="2">
        <v>44204</v>
      </c>
      <c r="B232" s="3">
        <v>37.020000000000003</v>
      </c>
      <c r="D232" s="4">
        <f t="shared" si="18"/>
        <v>3.5524475524475685E-2</v>
      </c>
      <c r="E232" s="2">
        <v>44215</v>
      </c>
      <c r="F232" s="3">
        <v>1066.73</v>
      </c>
      <c r="H232" s="4">
        <f t="shared" si="19"/>
        <v>2.6333512931034697E-2</v>
      </c>
      <c r="J232" t="b">
        <f t="shared" si="20"/>
        <v>0</v>
      </c>
    </row>
    <row r="233" spans="1:10" x14ac:dyDescent="0.25">
      <c r="A233" s="2">
        <v>44203</v>
      </c>
      <c r="B233" s="3">
        <v>36.33</v>
      </c>
      <c r="D233" s="4">
        <f t="shared" si="18"/>
        <v>1.6223776223776243E-2</v>
      </c>
      <c r="E233" s="2">
        <v>44214</v>
      </c>
      <c r="F233" s="3">
        <v>1068.04</v>
      </c>
      <c r="H233" s="4">
        <f t="shared" si="19"/>
        <v>2.7593903940886788E-2</v>
      </c>
      <c r="J233" t="b">
        <f t="shared" si="20"/>
        <v>0</v>
      </c>
    </row>
    <row r="234" spans="1:10" x14ac:dyDescent="0.25">
      <c r="A234" s="2">
        <v>44202</v>
      </c>
      <c r="B234" s="3">
        <v>36.39</v>
      </c>
      <c r="D234" s="4">
        <f t="shared" si="18"/>
        <v>1.7902097902097847E-2</v>
      </c>
      <c r="E234" s="2">
        <v>44211</v>
      </c>
      <c r="F234" s="3">
        <v>1066.74</v>
      </c>
      <c r="H234" s="4">
        <f t="shared" si="19"/>
        <v>2.6343134236453292E-2</v>
      </c>
      <c r="J234" t="b">
        <f t="shared" si="20"/>
        <v>0</v>
      </c>
    </row>
    <row r="235" spans="1:10" x14ac:dyDescent="0.25">
      <c r="A235" s="2">
        <v>44201</v>
      </c>
      <c r="B235" s="3">
        <v>36.11</v>
      </c>
      <c r="D235" s="4">
        <f t="shared" si="18"/>
        <v>1.0069930069930066E-2</v>
      </c>
      <c r="E235" s="2">
        <v>44210</v>
      </c>
      <c r="F235" s="3">
        <v>1067.6199999999999</v>
      </c>
      <c r="H235" s="4">
        <f t="shared" si="19"/>
        <v>2.7189809113300489E-2</v>
      </c>
      <c r="J235" t="b">
        <f t="shared" si="20"/>
        <v>0</v>
      </c>
    </row>
    <row r="236" spans="1:10" x14ac:dyDescent="0.25">
      <c r="A236" s="2">
        <v>44200</v>
      </c>
      <c r="B236" s="3">
        <v>35.75</v>
      </c>
      <c r="D236" s="4">
        <f t="shared" si="18"/>
        <v>0</v>
      </c>
      <c r="E236" s="2">
        <v>44209</v>
      </c>
      <c r="F236" s="3">
        <v>1067.1500000000001</v>
      </c>
      <c r="H236" s="4">
        <f t="shared" si="19"/>
        <v>2.6737607758620774E-2</v>
      </c>
      <c r="J236" t="b">
        <f t="shared" si="20"/>
        <v>0</v>
      </c>
    </row>
    <row r="237" spans="1:10" x14ac:dyDescent="0.25">
      <c r="A237" s="2">
        <v>44196</v>
      </c>
      <c r="B237" s="3">
        <v>35.630000000000003</v>
      </c>
      <c r="D237" s="4">
        <f t="shared" si="18"/>
        <v>-3.3566433566433185E-3</v>
      </c>
      <c r="E237" s="2">
        <v>44208</v>
      </c>
      <c r="F237" s="3">
        <v>1069.98</v>
      </c>
      <c r="H237" s="4">
        <f t="shared" si="19"/>
        <v>2.9460437192118327E-2</v>
      </c>
    </row>
    <row r="238" spans="1:10" x14ac:dyDescent="0.25">
      <c r="A238" s="2">
        <v>44195</v>
      </c>
      <c r="B238" s="3">
        <v>35.75</v>
      </c>
      <c r="D238" s="4">
        <f t="shared" si="18"/>
        <v>0</v>
      </c>
      <c r="E238" s="2">
        <v>44207</v>
      </c>
      <c r="F238" s="3">
        <v>1067</v>
      </c>
      <c r="H238" s="4">
        <f t="shared" si="19"/>
        <v>2.659328817734008E-2</v>
      </c>
    </row>
    <row r="239" spans="1:10" x14ac:dyDescent="0.25">
      <c r="A239" s="2">
        <v>44194</v>
      </c>
      <c r="B239" s="3">
        <v>35.799999999999997</v>
      </c>
      <c r="D239" s="4">
        <f t="shared" si="18"/>
        <v>1.3986013986013734E-3</v>
      </c>
      <c r="E239" s="2">
        <v>44204</v>
      </c>
      <c r="F239" s="3">
        <v>1072.92</v>
      </c>
      <c r="H239" s="4">
        <f t="shared" si="19"/>
        <v>3.2289100985221753E-2</v>
      </c>
    </row>
    <row r="240" spans="1:10" x14ac:dyDescent="0.25">
      <c r="A240" s="2">
        <v>44189</v>
      </c>
      <c r="B240" s="3">
        <v>35.53</v>
      </c>
      <c r="D240" s="4">
        <f t="shared" si="18"/>
        <v>-6.1538461538461764E-3</v>
      </c>
      <c r="E240" s="2">
        <v>44203</v>
      </c>
      <c r="F240" s="3">
        <v>1070.4000000000001</v>
      </c>
      <c r="H240" s="4">
        <f t="shared" si="19"/>
        <v>2.9864532019704626E-2</v>
      </c>
    </row>
    <row r="241" spans="1:8" x14ac:dyDescent="0.25">
      <c r="A241" s="2">
        <v>44188</v>
      </c>
      <c r="B241" s="3">
        <v>35.57</v>
      </c>
      <c r="D241" s="4">
        <f t="shared" si="18"/>
        <v>-5.0349650349650332E-3</v>
      </c>
      <c r="E241" s="2">
        <v>44202</v>
      </c>
      <c r="F241" s="3">
        <v>1058.28</v>
      </c>
      <c r="H241" s="4">
        <f t="shared" si="19"/>
        <v>1.8203509852216859E-2</v>
      </c>
    </row>
    <row r="242" spans="1:8" x14ac:dyDescent="0.25">
      <c r="A242" s="2">
        <v>44187</v>
      </c>
      <c r="B242" s="3">
        <v>35.26</v>
      </c>
      <c r="D242" s="4">
        <f t="shared" si="18"/>
        <v>-1.3706293706293726E-2</v>
      </c>
      <c r="E242" s="2">
        <v>44201</v>
      </c>
      <c r="F242" s="3">
        <v>1048.78</v>
      </c>
      <c r="H242" s="4">
        <f t="shared" si="19"/>
        <v>9.0632697044334964E-3</v>
      </c>
    </row>
    <row r="243" spans="1:8" x14ac:dyDescent="0.25">
      <c r="A243" s="2">
        <v>44186</v>
      </c>
      <c r="B243" s="3">
        <v>35.22</v>
      </c>
      <c r="D243" s="4">
        <f t="shared" si="18"/>
        <v>-1.4825174825174869E-2</v>
      </c>
      <c r="E243" s="2">
        <v>44200</v>
      </c>
      <c r="F243" s="3">
        <v>1039.3599999999999</v>
      </c>
      <c r="H243" s="4">
        <f t="shared" si="19"/>
        <v>0</v>
      </c>
    </row>
    <row r="244" spans="1:8" x14ac:dyDescent="0.25">
      <c r="A244" s="2">
        <v>44183</v>
      </c>
      <c r="B244" s="3">
        <v>35.56</v>
      </c>
      <c r="D244" s="4">
        <f t="shared" si="18"/>
        <v>-5.3146853146852635E-3</v>
      </c>
      <c r="E244" s="2">
        <v>44196</v>
      </c>
      <c r="F244" s="3">
        <v>1034.76</v>
      </c>
      <c r="H244" s="4">
        <f t="shared" si="19"/>
        <v>-4.4258004926107652E-3</v>
      </c>
    </row>
    <row r="245" spans="1:8" x14ac:dyDescent="0.25">
      <c r="A245" s="2">
        <v>44182</v>
      </c>
      <c r="B245" s="3">
        <v>36</v>
      </c>
      <c r="D245" s="4">
        <f t="shared" si="18"/>
        <v>6.9930069930070893E-3</v>
      </c>
      <c r="E245" s="2">
        <v>44196</v>
      </c>
      <c r="F245" s="3">
        <v>1034.76</v>
      </c>
      <c r="H245" s="4">
        <f t="shared" si="19"/>
        <v>-4.4258004926107652E-3</v>
      </c>
    </row>
    <row r="246" spans="1:8" x14ac:dyDescent="0.25">
      <c r="A246" s="2">
        <v>44181</v>
      </c>
      <c r="B246" s="3">
        <v>36.39</v>
      </c>
      <c r="D246" s="4">
        <f t="shared" si="18"/>
        <v>1.7902097902097847E-2</v>
      </c>
      <c r="E246" s="2">
        <v>44195</v>
      </c>
      <c r="F246" s="3">
        <v>1041.69</v>
      </c>
      <c r="H246" s="4">
        <f t="shared" si="19"/>
        <v>2.2417641625618323E-3</v>
      </c>
    </row>
    <row r="247" spans="1:8" x14ac:dyDescent="0.25">
      <c r="A247" s="2">
        <v>44180</v>
      </c>
      <c r="B247" s="3">
        <v>37.07</v>
      </c>
      <c r="D247" s="4">
        <f t="shared" si="18"/>
        <v>3.6923076923076836E-2</v>
      </c>
      <c r="E247" s="2">
        <v>44194</v>
      </c>
      <c r="F247" s="3">
        <v>1043.8599999999999</v>
      </c>
      <c r="H247" s="4">
        <f t="shared" si="19"/>
        <v>4.3295874384237099E-3</v>
      </c>
    </row>
    <row r="248" spans="1:8" x14ac:dyDescent="0.25">
      <c r="A248" s="2">
        <v>44179</v>
      </c>
      <c r="B248" s="3">
        <v>37</v>
      </c>
      <c r="D248" s="4">
        <f t="shared" si="18"/>
        <v>3.4965034965035002E-2</v>
      </c>
      <c r="E248" s="2">
        <v>44189</v>
      </c>
      <c r="F248" s="3">
        <v>1048.98</v>
      </c>
      <c r="H248" s="4">
        <f t="shared" si="19"/>
        <v>9.2556958128080513E-3</v>
      </c>
    </row>
    <row r="249" spans="1:8" x14ac:dyDescent="0.25">
      <c r="A249" s="2">
        <v>44176</v>
      </c>
      <c r="B249" s="3">
        <v>37.65</v>
      </c>
      <c r="D249" s="4">
        <f t="shared" si="18"/>
        <v>5.3146853146853079E-2</v>
      </c>
      <c r="E249" s="2">
        <v>44189</v>
      </c>
      <c r="F249" s="3">
        <v>1048.98</v>
      </c>
      <c r="H249" s="4">
        <f t="shared" si="19"/>
        <v>9.2556958128080513E-3</v>
      </c>
    </row>
    <row r="250" spans="1:8" x14ac:dyDescent="0.25">
      <c r="A250" s="2">
        <v>44175</v>
      </c>
      <c r="B250" s="3">
        <v>37.729999999999997</v>
      </c>
      <c r="D250" s="4">
        <f t="shared" si="18"/>
        <v>5.5384615384615365E-2</v>
      </c>
      <c r="E250" s="2">
        <v>44189</v>
      </c>
      <c r="F250" s="3">
        <v>1048.98</v>
      </c>
      <c r="H250" s="4">
        <f t="shared" si="19"/>
        <v>9.2556958128080513E-3</v>
      </c>
    </row>
    <row r="251" spans="1:8" x14ac:dyDescent="0.25">
      <c r="A251" s="2">
        <v>44174</v>
      </c>
      <c r="B251" s="3">
        <v>37.6</v>
      </c>
      <c r="D251" s="4">
        <f t="shared" si="18"/>
        <v>5.1748251748251706E-2</v>
      </c>
      <c r="E251" s="2">
        <v>44188</v>
      </c>
      <c r="F251" s="3">
        <v>1047.25</v>
      </c>
      <c r="H251" s="4">
        <f t="shared" si="19"/>
        <v>7.5912099753696616E-3</v>
      </c>
    </row>
    <row r="252" spans="1:8" x14ac:dyDescent="0.25">
      <c r="A252" s="2">
        <v>44173</v>
      </c>
      <c r="B252" s="3">
        <v>37.29</v>
      </c>
      <c r="D252" s="4">
        <f t="shared" si="18"/>
        <v>4.3076923076923013E-2</v>
      </c>
      <c r="E252" s="2">
        <v>44187</v>
      </c>
      <c r="F252" s="3">
        <v>1046.3599999999999</v>
      </c>
      <c r="H252" s="4">
        <f t="shared" si="19"/>
        <v>6.7349137931034253E-3</v>
      </c>
    </row>
    <row r="253" spans="1:8" x14ac:dyDescent="0.25">
      <c r="A253" s="2">
        <v>44172</v>
      </c>
      <c r="B253" s="3">
        <v>36.909999999999997</v>
      </c>
      <c r="D253" s="4">
        <f t="shared" si="18"/>
        <v>3.2447552447552264E-2</v>
      </c>
      <c r="E253" s="2">
        <v>44186</v>
      </c>
      <c r="F253" s="3">
        <v>1042.4000000000001</v>
      </c>
      <c r="H253" s="4">
        <f t="shared" si="19"/>
        <v>2.9248768472909248E-3</v>
      </c>
    </row>
    <row r="254" spans="1:8" x14ac:dyDescent="0.25">
      <c r="A254" s="2">
        <v>44169</v>
      </c>
      <c r="B254" s="3">
        <v>37.15</v>
      </c>
      <c r="D254" s="4">
        <f t="shared" si="18"/>
        <v>3.9160839160839123E-2</v>
      </c>
      <c r="E254" s="2">
        <v>44183</v>
      </c>
      <c r="F254" s="3">
        <v>1044.94</v>
      </c>
      <c r="H254" s="4">
        <f t="shared" si="19"/>
        <v>5.3686884236454624E-3</v>
      </c>
    </row>
    <row r="255" spans="1:8" x14ac:dyDescent="0.25">
      <c r="A255" s="2">
        <v>44168</v>
      </c>
      <c r="B255" s="3">
        <v>36.85</v>
      </c>
      <c r="D255" s="4">
        <f t="shared" si="18"/>
        <v>3.0769230769230882E-2</v>
      </c>
      <c r="E255" s="2">
        <v>44182</v>
      </c>
      <c r="F255" s="3">
        <v>1050.71</v>
      </c>
      <c r="H255" s="4">
        <f t="shared" si="19"/>
        <v>1.0920181650246441E-2</v>
      </c>
    </row>
    <row r="256" spans="1:8" x14ac:dyDescent="0.25">
      <c r="A256" s="2">
        <v>44167</v>
      </c>
      <c r="B256" s="3">
        <v>36</v>
      </c>
      <c r="D256" s="4">
        <f t="shared" si="18"/>
        <v>6.9930069930070893E-3</v>
      </c>
      <c r="E256" s="2">
        <v>44181</v>
      </c>
      <c r="F256" s="3">
        <v>1046.68</v>
      </c>
      <c r="H256" s="4">
        <f t="shared" si="19"/>
        <v>7.0427955665026687E-3</v>
      </c>
    </row>
    <row r="257" spans="1:8" x14ac:dyDescent="0.25">
      <c r="A257" s="2">
        <v>44166</v>
      </c>
      <c r="B257" s="3">
        <v>36.020000000000003</v>
      </c>
      <c r="D257" s="4">
        <f t="shared" si="18"/>
        <v>7.5524475524475498E-3</v>
      </c>
      <c r="E257" s="2">
        <v>44180</v>
      </c>
      <c r="F257" s="3">
        <v>1041.56</v>
      </c>
      <c r="H257" s="4">
        <f t="shared" si="19"/>
        <v>2.1166871921183272E-3</v>
      </c>
    </row>
    <row r="258" spans="1:8" x14ac:dyDescent="0.25">
      <c r="A258" s="2">
        <v>44165</v>
      </c>
      <c r="B258" s="3">
        <v>36.03</v>
      </c>
      <c r="D258" s="4">
        <f t="shared" si="18"/>
        <v>7.8321678321677801E-3</v>
      </c>
      <c r="E258" s="2">
        <v>44179</v>
      </c>
      <c r="F258" s="3">
        <v>1035.9100000000001</v>
      </c>
      <c r="H258" s="4">
        <f t="shared" si="19"/>
        <v>-3.3193503694579629E-3</v>
      </c>
    </row>
    <row r="259" spans="1:8" x14ac:dyDescent="0.25">
      <c r="A259" s="2">
        <v>44162</v>
      </c>
      <c r="B259" s="3">
        <v>36.01</v>
      </c>
      <c r="D259" s="4">
        <f t="shared" si="18"/>
        <v>7.2727272727273196E-3</v>
      </c>
      <c r="E259" s="2">
        <v>44176</v>
      </c>
      <c r="F259" s="3">
        <v>1046.51</v>
      </c>
      <c r="H259" s="4">
        <f t="shared" si="19"/>
        <v>6.8792333743843415E-3</v>
      </c>
    </row>
    <row r="260" spans="1:8" x14ac:dyDescent="0.25">
      <c r="A260" s="2">
        <v>44161</v>
      </c>
      <c r="B260" s="3">
        <v>35.369999999999997</v>
      </c>
      <c r="D260" s="4">
        <f t="shared" ref="D260:D323" si="21">B260/$K$2-1</f>
        <v>-1.0629370629370749E-2</v>
      </c>
      <c r="E260" s="2">
        <v>44175</v>
      </c>
      <c r="F260" s="3">
        <v>1049.3499999999999</v>
      </c>
      <c r="H260" s="4">
        <f t="shared" si="19"/>
        <v>9.6116841133004893E-3</v>
      </c>
    </row>
    <row r="261" spans="1:8" x14ac:dyDescent="0.25">
      <c r="A261" s="2">
        <v>44160</v>
      </c>
      <c r="B261" s="3">
        <v>34.909999999999997</v>
      </c>
      <c r="D261" s="4">
        <f t="shared" si="21"/>
        <v>-2.3496503496503562E-2</v>
      </c>
      <c r="E261" s="2">
        <v>44174</v>
      </c>
      <c r="F261" s="3">
        <v>1048.1300000000001</v>
      </c>
      <c r="H261" s="4">
        <f t="shared" si="19"/>
        <v>8.4378848522168592E-3</v>
      </c>
    </row>
    <row r="262" spans="1:8" x14ac:dyDescent="0.25">
      <c r="A262" s="2">
        <v>44159</v>
      </c>
      <c r="B262" s="3">
        <v>34.770000000000003</v>
      </c>
      <c r="D262" s="4">
        <f t="shared" si="21"/>
        <v>-2.7412587412587341E-2</v>
      </c>
      <c r="E262" s="2">
        <v>44173</v>
      </c>
      <c r="F262" s="3">
        <v>1050.99</v>
      </c>
      <c r="H262" s="4">
        <f t="shared" si="19"/>
        <v>1.118957820197064E-2</v>
      </c>
    </row>
    <row r="263" spans="1:8" x14ac:dyDescent="0.25">
      <c r="A263" s="2">
        <v>44158</v>
      </c>
      <c r="B263" s="3">
        <v>34.78</v>
      </c>
      <c r="D263" s="4">
        <f t="shared" si="21"/>
        <v>-2.7132867132867111E-2</v>
      </c>
      <c r="E263" s="2">
        <v>44172</v>
      </c>
      <c r="F263" s="3">
        <v>1046.74</v>
      </c>
      <c r="H263" s="4">
        <f t="shared" si="19"/>
        <v>7.1005233990149019E-3</v>
      </c>
    </row>
    <row r="264" spans="1:8" x14ac:dyDescent="0.25">
      <c r="A264" s="2">
        <v>44155</v>
      </c>
      <c r="B264" s="3">
        <v>34.549999999999997</v>
      </c>
      <c r="D264" s="4">
        <f t="shared" si="21"/>
        <v>-3.3566433566433629E-2</v>
      </c>
      <c r="E264" s="2">
        <v>44169</v>
      </c>
      <c r="F264" s="3">
        <v>1042.3800000000001</v>
      </c>
      <c r="H264" s="4">
        <f t="shared" si="19"/>
        <v>2.9056342364535137E-3</v>
      </c>
    </row>
    <row r="265" spans="1:8" x14ac:dyDescent="0.25">
      <c r="A265" s="2">
        <v>44154</v>
      </c>
      <c r="B265" s="3">
        <v>34.090000000000003</v>
      </c>
      <c r="D265" s="4">
        <f t="shared" si="21"/>
        <v>-4.6433566433566331E-2</v>
      </c>
      <c r="E265" s="2">
        <v>44168</v>
      </c>
      <c r="F265" s="3">
        <v>1035.48</v>
      </c>
      <c r="H265" s="4">
        <f t="shared" si="19"/>
        <v>-3.7330665024629672E-3</v>
      </c>
    </row>
    <row r="266" spans="1:8" x14ac:dyDescent="0.25">
      <c r="A266" s="2">
        <v>44153</v>
      </c>
      <c r="B266" s="3">
        <v>34.36</v>
      </c>
      <c r="D266" s="4">
        <f t="shared" si="21"/>
        <v>-3.8881118881118892E-2</v>
      </c>
      <c r="E266" s="2">
        <v>44167</v>
      </c>
      <c r="F266" s="3">
        <v>1034.43</v>
      </c>
      <c r="H266" s="4">
        <f t="shared" si="19"/>
        <v>-4.7433035714283811E-3</v>
      </c>
    </row>
    <row r="267" spans="1:8" x14ac:dyDescent="0.25">
      <c r="A267" s="2">
        <v>44152</v>
      </c>
      <c r="B267" s="3">
        <v>34.78</v>
      </c>
      <c r="D267" s="4">
        <f t="shared" si="21"/>
        <v>-2.7132867132867111E-2</v>
      </c>
      <c r="E267" s="2">
        <v>44166</v>
      </c>
      <c r="F267" s="3">
        <v>1029.96</v>
      </c>
      <c r="H267" s="4">
        <f t="shared" si="19"/>
        <v>-9.0440270935959743E-3</v>
      </c>
    </row>
    <row r="268" spans="1:8" x14ac:dyDescent="0.25">
      <c r="A268" s="2">
        <v>44151</v>
      </c>
      <c r="B268" s="3">
        <v>34.78</v>
      </c>
      <c r="D268" s="4">
        <f t="shared" si="21"/>
        <v>-2.7132867132867111E-2</v>
      </c>
      <c r="E268" s="2">
        <v>44165</v>
      </c>
      <c r="F268" s="3">
        <v>1023.52</v>
      </c>
      <c r="H268" s="4">
        <f t="shared" si="19"/>
        <v>-1.5240147783251112E-2</v>
      </c>
    </row>
    <row r="269" spans="1:8" x14ac:dyDescent="0.25">
      <c r="A269" s="2">
        <v>44148</v>
      </c>
      <c r="B269" s="3">
        <v>34.36</v>
      </c>
      <c r="D269" s="4">
        <f t="shared" si="21"/>
        <v>-3.8881118881118892E-2</v>
      </c>
      <c r="E269" s="2">
        <v>44162</v>
      </c>
      <c r="F269" s="3">
        <v>1038.07</v>
      </c>
      <c r="H269" s="4">
        <f t="shared" si="19"/>
        <v>-1.2411483990147909E-3</v>
      </c>
    </row>
    <row r="270" spans="1:8" x14ac:dyDescent="0.25">
      <c r="A270" s="2">
        <v>44147</v>
      </c>
      <c r="B270" s="3">
        <v>34.520000000000003</v>
      </c>
      <c r="D270" s="4">
        <f t="shared" si="21"/>
        <v>-3.440559440559432E-2</v>
      </c>
      <c r="E270" s="2">
        <v>44161</v>
      </c>
      <c r="F270" s="3">
        <v>1035.96</v>
      </c>
      <c r="H270" s="4">
        <f t="shared" si="19"/>
        <v>-3.2712438423644352E-3</v>
      </c>
    </row>
    <row r="271" spans="1:8" x14ac:dyDescent="0.25">
      <c r="A271" s="2">
        <v>44146</v>
      </c>
      <c r="B271" s="3">
        <v>34.86</v>
      </c>
      <c r="D271" s="4">
        <f t="shared" si="21"/>
        <v>-2.4895104895104936E-2</v>
      </c>
      <c r="E271" s="2">
        <v>44160</v>
      </c>
      <c r="F271" s="3">
        <v>1034.5999999999999</v>
      </c>
      <c r="H271" s="4">
        <f t="shared" si="19"/>
        <v>-4.5797413793103869E-3</v>
      </c>
    </row>
    <row r="272" spans="1:8" x14ac:dyDescent="0.25">
      <c r="A272" s="2">
        <v>44145</v>
      </c>
      <c r="B272" s="3">
        <v>34.1</v>
      </c>
      <c r="D272" s="4">
        <f t="shared" si="21"/>
        <v>-4.6153846153846101E-2</v>
      </c>
      <c r="E272" s="2">
        <v>44159</v>
      </c>
      <c r="F272" s="3">
        <v>1033.31</v>
      </c>
      <c r="H272" s="4">
        <f t="shared" ref="H272:H335" si="22">F272/$K$3-1</f>
        <v>-5.8208897783250668E-3</v>
      </c>
    </row>
    <row r="273" spans="1:8" x14ac:dyDescent="0.25">
      <c r="A273" s="2">
        <v>44144</v>
      </c>
      <c r="B273" s="3">
        <v>33.869999999999997</v>
      </c>
      <c r="D273" s="4">
        <f t="shared" si="21"/>
        <v>-5.2587412587412619E-2</v>
      </c>
      <c r="E273" s="2">
        <v>44158</v>
      </c>
      <c r="F273" s="3">
        <v>1021.89</v>
      </c>
      <c r="H273" s="4">
        <f t="shared" si="22"/>
        <v>-1.6808420566502336E-2</v>
      </c>
    </row>
    <row r="274" spans="1:8" x14ac:dyDescent="0.25">
      <c r="A274" s="2">
        <v>44141</v>
      </c>
      <c r="B274" s="3">
        <v>32.6</v>
      </c>
      <c r="D274" s="4">
        <f t="shared" si="21"/>
        <v>-8.8111888111888081E-2</v>
      </c>
      <c r="E274" s="2">
        <v>44155</v>
      </c>
      <c r="F274" s="3">
        <v>1016.7</v>
      </c>
      <c r="H274" s="4">
        <f t="shared" si="22"/>
        <v>-2.1801878078817616E-2</v>
      </c>
    </row>
    <row r="275" spans="1:8" x14ac:dyDescent="0.25">
      <c r="A275" s="2">
        <v>44140</v>
      </c>
      <c r="B275" s="3">
        <v>32.44</v>
      </c>
      <c r="D275" s="4">
        <f t="shared" si="21"/>
        <v>-9.2587412587412654E-2</v>
      </c>
      <c r="E275" s="2">
        <v>44154</v>
      </c>
      <c r="F275" s="3">
        <v>1010.61</v>
      </c>
      <c r="H275" s="4">
        <f t="shared" si="22"/>
        <v>-2.7661253078817616E-2</v>
      </c>
    </row>
    <row r="276" spans="1:8" x14ac:dyDescent="0.25">
      <c r="A276" s="2">
        <v>44139</v>
      </c>
      <c r="B276" s="3">
        <v>32.65</v>
      </c>
      <c r="D276" s="4">
        <f t="shared" si="21"/>
        <v>-8.6713286713286708E-2</v>
      </c>
      <c r="E276" s="2">
        <v>44153</v>
      </c>
      <c r="F276" s="3">
        <v>1009.38</v>
      </c>
      <c r="H276" s="4">
        <f t="shared" si="22"/>
        <v>-2.8844673645320063E-2</v>
      </c>
    </row>
    <row r="277" spans="1:8" x14ac:dyDescent="0.25">
      <c r="A277" s="2">
        <v>44138</v>
      </c>
      <c r="B277" s="3">
        <v>32.450000000000003</v>
      </c>
      <c r="D277" s="4">
        <f t="shared" si="21"/>
        <v>-9.2307692307692202E-2</v>
      </c>
      <c r="E277" s="2">
        <v>44152</v>
      </c>
      <c r="F277" s="3">
        <v>1012.28</v>
      </c>
      <c r="H277" s="4">
        <f t="shared" si="22"/>
        <v>-2.605449507389157E-2</v>
      </c>
    </row>
    <row r="278" spans="1:8" x14ac:dyDescent="0.25">
      <c r="A278" s="2">
        <v>44137</v>
      </c>
      <c r="B278" s="3">
        <v>32.57</v>
      </c>
      <c r="D278" s="4">
        <f t="shared" si="21"/>
        <v>-8.8951048951048994E-2</v>
      </c>
      <c r="E278" s="2">
        <v>44151</v>
      </c>
      <c r="F278" s="3">
        <v>1007.86</v>
      </c>
      <c r="H278" s="4">
        <f t="shared" si="22"/>
        <v>-3.0307112068965414E-2</v>
      </c>
    </row>
    <row r="279" spans="1:8" x14ac:dyDescent="0.25">
      <c r="A279" s="2">
        <v>44134</v>
      </c>
      <c r="B279" s="3">
        <v>32.43</v>
      </c>
      <c r="D279" s="4">
        <f t="shared" si="21"/>
        <v>-9.2867132867132884E-2</v>
      </c>
      <c r="E279" s="2">
        <v>44148</v>
      </c>
      <c r="F279" s="3">
        <v>994.82</v>
      </c>
      <c r="H279" s="4">
        <f t="shared" si="22"/>
        <v>-4.28532943349752E-2</v>
      </c>
    </row>
    <row r="280" spans="1:8" x14ac:dyDescent="0.25">
      <c r="A280" s="2">
        <v>44133</v>
      </c>
      <c r="B280" s="3">
        <v>32.85</v>
      </c>
      <c r="D280" s="4">
        <f t="shared" si="21"/>
        <v>-8.1118881118881103E-2</v>
      </c>
      <c r="E280" s="2">
        <v>44147</v>
      </c>
      <c r="F280" s="3">
        <v>990.52</v>
      </c>
      <c r="H280" s="4">
        <f t="shared" si="22"/>
        <v>-4.6990455665024577E-2</v>
      </c>
    </row>
    <row r="281" spans="1:8" x14ac:dyDescent="0.25">
      <c r="A281" s="2">
        <v>44132</v>
      </c>
      <c r="B281" s="3">
        <v>32.83</v>
      </c>
      <c r="D281" s="4">
        <f t="shared" si="21"/>
        <v>-8.1678321678321675E-2</v>
      </c>
      <c r="E281" s="2">
        <v>44146</v>
      </c>
      <c r="F281" s="3">
        <v>1003.13</v>
      </c>
      <c r="H281" s="4">
        <f t="shared" si="22"/>
        <v>-3.4857989532019573E-2</v>
      </c>
    </row>
    <row r="282" spans="1:8" x14ac:dyDescent="0.25">
      <c r="A282" s="2">
        <v>44131</v>
      </c>
      <c r="B282" s="3">
        <v>33.76</v>
      </c>
      <c r="D282" s="4">
        <f t="shared" si="21"/>
        <v>-5.5664335664335707E-2</v>
      </c>
      <c r="E282" s="2">
        <v>44145</v>
      </c>
      <c r="F282" s="3">
        <v>993.26</v>
      </c>
      <c r="H282" s="4">
        <f t="shared" si="22"/>
        <v>-4.4354217980295485E-2</v>
      </c>
    </row>
    <row r="283" spans="1:8" x14ac:dyDescent="0.25">
      <c r="A283" s="2">
        <v>44130</v>
      </c>
      <c r="B283" s="3">
        <v>34.06</v>
      </c>
      <c r="D283" s="4">
        <f t="shared" si="21"/>
        <v>-4.7272727272727244E-2</v>
      </c>
      <c r="E283" s="2">
        <v>44144</v>
      </c>
      <c r="F283" s="3">
        <v>980.43</v>
      </c>
      <c r="H283" s="4">
        <f t="shared" si="22"/>
        <v>-5.6698352832512233E-2</v>
      </c>
    </row>
    <row r="284" spans="1:8" x14ac:dyDescent="0.25">
      <c r="A284" s="2">
        <v>44127</v>
      </c>
      <c r="B284" s="3">
        <v>34.68</v>
      </c>
      <c r="D284" s="4">
        <f t="shared" si="21"/>
        <v>-2.9930069930069969E-2</v>
      </c>
      <c r="E284" s="2">
        <v>44141</v>
      </c>
      <c r="F284" s="3">
        <v>966.87</v>
      </c>
      <c r="H284" s="4">
        <f t="shared" si="22"/>
        <v>-6.9744842980295485E-2</v>
      </c>
    </row>
    <row r="285" spans="1:8" x14ac:dyDescent="0.25">
      <c r="A285" s="2">
        <v>44126</v>
      </c>
      <c r="B285" s="3">
        <v>34.409999999999997</v>
      </c>
      <c r="D285" s="4">
        <f t="shared" si="21"/>
        <v>-3.748251748251763E-2</v>
      </c>
      <c r="E285" s="2">
        <v>44140</v>
      </c>
      <c r="F285" s="3">
        <v>968.52</v>
      </c>
      <c r="H285" s="4">
        <f t="shared" si="22"/>
        <v>-6.8157327586206851E-2</v>
      </c>
    </row>
    <row r="286" spans="1:8" x14ac:dyDescent="0.25">
      <c r="A286" s="2">
        <v>44125</v>
      </c>
      <c r="B286" s="3">
        <v>34.49</v>
      </c>
      <c r="D286" s="4">
        <f t="shared" si="21"/>
        <v>-3.5244755244755233E-2</v>
      </c>
      <c r="E286" s="2">
        <v>44139</v>
      </c>
      <c r="F286" s="3">
        <v>952.3</v>
      </c>
      <c r="H286" s="4">
        <f t="shared" si="22"/>
        <v>-8.376308497536944E-2</v>
      </c>
    </row>
    <row r="287" spans="1:8" x14ac:dyDescent="0.25">
      <c r="A287" s="2">
        <v>44124</v>
      </c>
      <c r="B287" s="3">
        <v>34.840000000000003</v>
      </c>
      <c r="D287" s="4">
        <f t="shared" si="21"/>
        <v>-2.5454545454545396E-2</v>
      </c>
      <c r="E287" s="2">
        <v>44138</v>
      </c>
      <c r="F287" s="3">
        <v>948.2</v>
      </c>
      <c r="H287" s="4">
        <f t="shared" si="22"/>
        <v>-8.7707820197044151E-2</v>
      </c>
    </row>
    <row r="288" spans="1:8" x14ac:dyDescent="0.25">
      <c r="A288" s="2">
        <v>44123</v>
      </c>
      <c r="B288" s="3">
        <v>34.6</v>
      </c>
      <c r="D288" s="4">
        <f t="shared" si="21"/>
        <v>-3.2167832167832144E-2</v>
      </c>
      <c r="E288" s="2">
        <v>44137</v>
      </c>
      <c r="F288" s="3">
        <v>933.66</v>
      </c>
      <c r="H288" s="4">
        <f t="shared" si="22"/>
        <v>-0.10169719827586199</v>
      </c>
    </row>
    <row r="289" spans="1:8" x14ac:dyDescent="0.25">
      <c r="A289" s="2">
        <v>44120</v>
      </c>
      <c r="B289" s="3">
        <v>35.090000000000003</v>
      </c>
      <c r="D289" s="4">
        <f t="shared" si="21"/>
        <v>-1.8461538461538418E-2</v>
      </c>
      <c r="E289" s="2">
        <v>44134</v>
      </c>
      <c r="F289" s="3">
        <v>928.9</v>
      </c>
      <c r="H289" s="4">
        <f t="shared" si="22"/>
        <v>-0.10627693965517238</v>
      </c>
    </row>
    <row r="290" spans="1:8" x14ac:dyDescent="0.25">
      <c r="A290" s="2">
        <v>44119</v>
      </c>
      <c r="B290" s="3">
        <v>35.200000000000003</v>
      </c>
      <c r="D290" s="4">
        <f t="shared" si="21"/>
        <v>-1.538461538461533E-2</v>
      </c>
      <c r="E290" s="2">
        <v>44133</v>
      </c>
      <c r="F290" s="3">
        <v>934.83</v>
      </c>
      <c r="H290" s="4">
        <f t="shared" si="22"/>
        <v>-0.10057150554187178</v>
      </c>
    </row>
    <row r="291" spans="1:8" x14ac:dyDescent="0.25">
      <c r="A291" s="2">
        <v>44118</v>
      </c>
      <c r="B291" s="3">
        <v>35.15</v>
      </c>
      <c r="D291" s="4">
        <f t="shared" si="21"/>
        <v>-1.6783216783216814E-2</v>
      </c>
      <c r="E291" s="2">
        <v>44132</v>
      </c>
      <c r="F291" s="3">
        <v>930.9</v>
      </c>
      <c r="H291" s="4">
        <f t="shared" si="22"/>
        <v>-0.10435267857142849</v>
      </c>
    </row>
    <row r="292" spans="1:8" x14ac:dyDescent="0.25">
      <c r="A292" s="2">
        <v>44117</v>
      </c>
      <c r="B292" s="3">
        <v>35.14</v>
      </c>
      <c r="D292" s="4">
        <f t="shared" si="21"/>
        <v>-1.7062937062937045E-2</v>
      </c>
      <c r="E292" s="2">
        <v>44131</v>
      </c>
      <c r="F292" s="3">
        <v>954.81</v>
      </c>
      <c r="H292" s="4">
        <f t="shared" si="22"/>
        <v>-8.1348137315270908E-2</v>
      </c>
    </row>
    <row r="293" spans="1:8" x14ac:dyDescent="0.25">
      <c r="A293" s="2">
        <v>44113</v>
      </c>
      <c r="B293" s="3">
        <v>35.19</v>
      </c>
      <c r="D293" s="4">
        <f t="shared" si="21"/>
        <v>-1.5664335664335782E-2</v>
      </c>
      <c r="E293" s="2">
        <v>44130</v>
      </c>
      <c r="F293" s="3">
        <v>959.91</v>
      </c>
      <c r="H293" s="4">
        <f t="shared" si="22"/>
        <v>-7.6441271551724088E-2</v>
      </c>
    </row>
    <row r="294" spans="1:8" x14ac:dyDescent="0.25">
      <c r="A294" s="2">
        <v>44112</v>
      </c>
      <c r="B294" s="3">
        <v>35.06</v>
      </c>
      <c r="D294" s="4">
        <f t="shared" si="21"/>
        <v>-1.930069930069922E-2</v>
      </c>
      <c r="E294" s="2">
        <v>44127</v>
      </c>
      <c r="F294" s="3">
        <v>972.54</v>
      </c>
      <c r="H294" s="4">
        <f t="shared" si="22"/>
        <v>-6.4289562807881673E-2</v>
      </c>
    </row>
    <row r="295" spans="1:8" x14ac:dyDescent="0.25">
      <c r="A295" s="2">
        <v>44111</v>
      </c>
      <c r="B295" s="3">
        <v>35.11</v>
      </c>
      <c r="D295" s="4">
        <f t="shared" si="21"/>
        <v>-1.7902097902097958E-2</v>
      </c>
      <c r="E295" s="2">
        <v>44126</v>
      </c>
      <c r="F295" s="3">
        <v>970.52</v>
      </c>
      <c r="H295" s="4">
        <f t="shared" si="22"/>
        <v>-6.6233066502462967E-2</v>
      </c>
    </row>
    <row r="296" spans="1:8" x14ac:dyDescent="0.25">
      <c r="A296" s="2">
        <v>44110</v>
      </c>
      <c r="B296" s="3">
        <v>34.81</v>
      </c>
      <c r="D296" s="4">
        <f t="shared" si="21"/>
        <v>-2.6293706293706198E-2</v>
      </c>
      <c r="E296" s="2">
        <v>44125</v>
      </c>
      <c r="F296" s="3">
        <v>966.63</v>
      </c>
      <c r="H296" s="4">
        <f t="shared" si="22"/>
        <v>-6.9975754310344751E-2</v>
      </c>
    </row>
    <row r="297" spans="1:8" x14ac:dyDescent="0.25">
      <c r="A297" s="2">
        <v>44109</v>
      </c>
      <c r="B297" s="3">
        <v>34.51</v>
      </c>
      <c r="D297" s="4">
        <f t="shared" si="21"/>
        <v>-3.4685314685314772E-2</v>
      </c>
      <c r="E297" s="2">
        <v>44124</v>
      </c>
      <c r="F297" s="3">
        <v>971.53</v>
      </c>
      <c r="H297" s="4">
        <f t="shared" si="22"/>
        <v>-6.5261314655172376E-2</v>
      </c>
    </row>
    <row r="298" spans="1:8" x14ac:dyDescent="0.25">
      <c r="A298" s="2">
        <v>44106</v>
      </c>
      <c r="B298" s="3">
        <v>34.1</v>
      </c>
      <c r="D298" s="4">
        <f t="shared" si="21"/>
        <v>-4.6153846153846101E-2</v>
      </c>
      <c r="E298" s="2">
        <v>44123</v>
      </c>
      <c r="F298" s="3">
        <v>972.22</v>
      </c>
      <c r="H298" s="4">
        <f t="shared" si="22"/>
        <v>-6.4597444581280694E-2</v>
      </c>
    </row>
    <row r="299" spans="1:8" x14ac:dyDescent="0.25">
      <c r="A299" s="2">
        <v>44105</v>
      </c>
      <c r="B299" s="3">
        <v>33.51</v>
      </c>
      <c r="D299" s="4">
        <f t="shared" si="21"/>
        <v>-6.2657342657342685E-2</v>
      </c>
      <c r="E299" s="2">
        <v>44120</v>
      </c>
      <c r="F299" s="3">
        <v>982.67</v>
      </c>
      <c r="H299" s="4">
        <f t="shared" si="22"/>
        <v>-5.4543180418719195E-2</v>
      </c>
    </row>
    <row r="300" spans="1:8" x14ac:dyDescent="0.25">
      <c r="A300" s="2">
        <v>44104</v>
      </c>
      <c r="B300" s="3">
        <v>33.4</v>
      </c>
      <c r="D300" s="4">
        <f t="shared" si="21"/>
        <v>-6.5734265734265773E-2</v>
      </c>
      <c r="E300" s="2">
        <v>44119</v>
      </c>
      <c r="F300" s="3">
        <v>986.63</v>
      </c>
      <c r="H300" s="4">
        <f t="shared" si="22"/>
        <v>-5.0733143472906361E-2</v>
      </c>
    </row>
    <row r="301" spans="1:8" x14ac:dyDescent="0.25">
      <c r="A301" s="2">
        <v>44103</v>
      </c>
      <c r="B301" s="3">
        <v>33.72</v>
      </c>
      <c r="D301" s="4">
        <f t="shared" si="21"/>
        <v>-5.678321678321685E-2</v>
      </c>
      <c r="E301" s="2">
        <v>44118</v>
      </c>
      <c r="F301" s="3">
        <v>983.99</v>
      </c>
      <c r="H301" s="4">
        <f t="shared" si="22"/>
        <v>-5.3273168103448176E-2</v>
      </c>
    </row>
    <row r="302" spans="1:8" x14ac:dyDescent="0.25">
      <c r="A302" s="2">
        <v>44102</v>
      </c>
      <c r="B302" s="3">
        <v>33.81</v>
      </c>
      <c r="D302" s="4">
        <f t="shared" si="21"/>
        <v>-5.4265734265734222E-2</v>
      </c>
      <c r="E302" s="2">
        <v>44117</v>
      </c>
      <c r="F302" s="3">
        <v>987.83</v>
      </c>
      <c r="H302" s="4">
        <f t="shared" si="22"/>
        <v>-4.957858682265992E-2</v>
      </c>
    </row>
    <row r="303" spans="1:8" x14ac:dyDescent="0.25">
      <c r="A303" s="2">
        <v>44099</v>
      </c>
      <c r="B303" s="3">
        <v>33.369999999999997</v>
      </c>
      <c r="D303" s="4">
        <f t="shared" si="21"/>
        <v>-6.6573426573426686E-2</v>
      </c>
      <c r="E303" s="2">
        <v>44113</v>
      </c>
      <c r="F303" s="3">
        <v>990.95</v>
      </c>
      <c r="H303" s="4">
        <f t="shared" si="22"/>
        <v>-4.6576739532019573E-2</v>
      </c>
    </row>
    <row r="304" spans="1:8" x14ac:dyDescent="0.25">
      <c r="A304" s="2">
        <v>44098</v>
      </c>
      <c r="B304" s="3">
        <v>33.26</v>
      </c>
      <c r="D304" s="4">
        <f t="shared" si="21"/>
        <v>-6.9650349650349663E-2</v>
      </c>
      <c r="E304" s="2">
        <v>44113</v>
      </c>
      <c r="F304" s="3">
        <v>990.95</v>
      </c>
      <c r="H304" s="4">
        <f t="shared" si="22"/>
        <v>-4.6576739532019573E-2</v>
      </c>
    </row>
    <row r="305" spans="1:8" x14ac:dyDescent="0.25">
      <c r="A305" s="2">
        <v>44097</v>
      </c>
      <c r="B305" s="3">
        <v>33.24</v>
      </c>
      <c r="D305" s="4">
        <f t="shared" si="21"/>
        <v>-7.0209790209790124E-2</v>
      </c>
      <c r="E305" s="2">
        <v>44112</v>
      </c>
      <c r="F305" s="3">
        <v>991.28</v>
      </c>
      <c r="H305" s="4">
        <f t="shared" si="22"/>
        <v>-4.6259236453201957E-2</v>
      </c>
    </row>
    <row r="306" spans="1:8" x14ac:dyDescent="0.25">
      <c r="A306" s="2">
        <v>44096</v>
      </c>
      <c r="B306" s="3">
        <v>33.56</v>
      </c>
      <c r="D306" s="4">
        <f t="shared" si="21"/>
        <v>-6.1258741258741201E-2</v>
      </c>
      <c r="E306" s="2">
        <v>44111</v>
      </c>
      <c r="F306" s="3">
        <v>985.81</v>
      </c>
      <c r="H306" s="4">
        <f t="shared" si="22"/>
        <v>-5.1522090517241326E-2</v>
      </c>
    </row>
    <row r="307" spans="1:8" x14ac:dyDescent="0.25">
      <c r="A307" s="2">
        <v>44095</v>
      </c>
      <c r="B307" s="3">
        <v>32.56</v>
      </c>
      <c r="D307" s="4">
        <f t="shared" si="21"/>
        <v>-8.9230769230769114E-2</v>
      </c>
      <c r="E307" s="2">
        <v>44110</v>
      </c>
      <c r="F307" s="3">
        <v>973.01</v>
      </c>
      <c r="H307" s="4">
        <f t="shared" si="22"/>
        <v>-6.3837361453201846E-2</v>
      </c>
    </row>
    <row r="308" spans="1:8" x14ac:dyDescent="0.25">
      <c r="A308" s="2">
        <v>44092</v>
      </c>
      <c r="B308" s="3">
        <v>32.74</v>
      </c>
      <c r="D308" s="4">
        <f t="shared" si="21"/>
        <v>-8.4195804195804191E-2</v>
      </c>
      <c r="E308" s="2">
        <v>44109</v>
      </c>
      <c r="F308" s="3">
        <v>983.4</v>
      </c>
      <c r="H308" s="4">
        <f t="shared" si="22"/>
        <v>-5.3840825123152691E-2</v>
      </c>
    </row>
    <row r="309" spans="1:8" x14ac:dyDescent="0.25">
      <c r="A309" s="2">
        <v>44091</v>
      </c>
      <c r="B309" s="3">
        <v>32.56</v>
      </c>
      <c r="D309" s="4">
        <f t="shared" si="21"/>
        <v>-8.9230769230769114E-2</v>
      </c>
      <c r="E309" s="2">
        <v>44106</v>
      </c>
      <c r="F309" s="3">
        <v>971.32</v>
      </c>
      <c r="H309" s="4">
        <f t="shared" si="22"/>
        <v>-6.5463362068965414E-2</v>
      </c>
    </row>
    <row r="310" spans="1:8" x14ac:dyDescent="0.25">
      <c r="A310" s="2">
        <v>44090</v>
      </c>
      <c r="B310" s="3">
        <v>32.97</v>
      </c>
      <c r="D310" s="4">
        <f t="shared" si="21"/>
        <v>-7.7762237762237785E-2</v>
      </c>
      <c r="E310" s="2">
        <v>44105</v>
      </c>
      <c r="F310" s="3">
        <v>969.49</v>
      </c>
      <c r="H310" s="4">
        <f t="shared" si="22"/>
        <v>-6.7224060960591081E-2</v>
      </c>
    </row>
    <row r="311" spans="1:8" x14ac:dyDescent="0.25">
      <c r="A311" s="2">
        <v>44089</v>
      </c>
      <c r="B311" s="3">
        <v>32.86</v>
      </c>
      <c r="D311" s="4">
        <f t="shared" si="21"/>
        <v>-8.0839160839160873E-2</v>
      </c>
      <c r="E311" s="2">
        <v>44104</v>
      </c>
      <c r="F311" s="3">
        <v>967.27</v>
      </c>
      <c r="H311" s="4">
        <f t="shared" si="22"/>
        <v>-6.9359990763546708E-2</v>
      </c>
    </row>
    <row r="312" spans="1:8" x14ac:dyDescent="0.25">
      <c r="A312" s="2">
        <v>44088</v>
      </c>
      <c r="B312" s="3">
        <v>32.340000000000003</v>
      </c>
      <c r="D312" s="4">
        <f t="shared" si="21"/>
        <v>-9.538461538461529E-2</v>
      </c>
      <c r="E312" s="2">
        <v>44103</v>
      </c>
      <c r="F312" s="3">
        <v>973.77</v>
      </c>
      <c r="H312" s="4">
        <f t="shared" si="22"/>
        <v>-6.3106142241379226E-2</v>
      </c>
    </row>
    <row r="313" spans="1:8" x14ac:dyDescent="0.25">
      <c r="A313" s="2">
        <v>44085</v>
      </c>
      <c r="B313" s="3">
        <v>32.450000000000003</v>
      </c>
      <c r="D313" s="4">
        <f t="shared" si="21"/>
        <v>-9.2307692307692202E-2</v>
      </c>
      <c r="E313" s="2">
        <v>44102</v>
      </c>
      <c r="F313" s="3">
        <v>976.6</v>
      </c>
      <c r="H313" s="4">
        <f t="shared" si="22"/>
        <v>-6.0383312807881673E-2</v>
      </c>
    </row>
    <row r="314" spans="1:8" x14ac:dyDescent="0.25">
      <c r="A314" s="2">
        <v>44084</v>
      </c>
      <c r="B314" s="3">
        <v>32.26</v>
      </c>
      <c r="D314" s="4">
        <f t="shared" si="21"/>
        <v>-9.7622377622377687E-2</v>
      </c>
      <c r="E314" s="2">
        <v>44099</v>
      </c>
      <c r="F314" s="3">
        <v>966.18</v>
      </c>
      <c r="H314" s="4">
        <f t="shared" si="22"/>
        <v>-7.0408713054187166E-2</v>
      </c>
    </row>
    <row r="315" spans="1:8" x14ac:dyDescent="0.25">
      <c r="A315" s="2">
        <v>44083</v>
      </c>
      <c r="B315" s="3">
        <v>32.74</v>
      </c>
      <c r="D315" s="4">
        <f t="shared" si="21"/>
        <v>-8.4195804195804191E-2</v>
      </c>
      <c r="E315" s="2">
        <v>44098</v>
      </c>
      <c r="F315" s="3">
        <v>956.22</v>
      </c>
      <c r="H315" s="4">
        <f t="shared" si="22"/>
        <v>-7.9991533251231428E-2</v>
      </c>
    </row>
    <row r="316" spans="1:8" x14ac:dyDescent="0.25">
      <c r="A316" s="2">
        <v>44082</v>
      </c>
      <c r="B316" s="3">
        <v>32.090000000000003</v>
      </c>
      <c r="D316" s="4">
        <f t="shared" si="21"/>
        <v>-0.10237762237762227</v>
      </c>
      <c r="E316" s="2">
        <v>44097</v>
      </c>
      <c r="F316" s="3">
        <v>950.82</v>
      </c>
      <c r="H316" s="4">
        <f t="shared" si="22"/>
        <v>-8.5187038177339747E-2</v>
      </c>
    </row>
    <row r="317" spans="1:8" x14ac:dyDescent="0.25">
      <c r="A317" s="2">
        <v>44078</v>
      </c>
      <c r="B317" s="3">
        <v>32.31</v>
      </c>
      <c r="D317" s="4">
        <f t="shared" si="21"/>
        <v>-9.6223776223776203E-2</v>
      </c>
      <c r="E317" s="2">
        <v>44096</v>
      </c>
      <c r="F317" s="3">
        <v>967.76</v>
      </c>
      <c r="H317" s="4">
        <f t="shared" si="22"/>
        <v>-6.8888546798029471E-2</v>
      </c>
    </row>
    <row r="318" spans="1:8" x14ac:dyDescent="0.25">
      <c r="A318" s="2">
        <v>44077</v>
      </c>
      <c r="B318" s="3">
        <v>32.75</v>
      </c>
      <c r="D318" s="4">
        <f t="shared" si="21"/>
        <v>-8.3916083916083961E-2</v>
      </c>
      <c r="E318" s="2">
        <v>44095</v>
      </c>
      <c r="F318" s="3">
        <v>957.71</v>
      </c>
      <c r="H318" s="4">
        <f t="shared" si="22"/>
        <v>-7.8557958743842193E-2</v>
      </c>
    </row>
    <row r="319" spans="1:8" x14ac:dyDescent="0.25">
      <c r="A319" s="2">
        <v>44076</v>
      </c>
      <c r="B319" s="3">
        <v>33.44</v>
      </c>
      <c r="D319" s="4">
        <f t="shared" si="21"/>
        <v>-6.461538461538463E-2</v>
      </c>
      <c r="E319" s="2">
        <v>44092</v>
      </c>
      <c r="F319" s="3">
        <v>968.21</v>
      </c>
      <c r="H319" s="4">
        <f t="shared" si="22"/>
        <v>-6.8455588054187055E-2</v>
      </c>
    </row>
    <row r="320" spans="1:8" x14ac:dyDescent="0.25">
      <c r="A320" s="2">
        <v>44075</v>
      </c>
      <c r="B320" s="3">
        <v>32.42</v>
      </c>
      <c r="D320" s="4">
        <f t="shared" si="21"/>
        <v>-9.3146853146853115E-2</v>
      </c>
      <c r="E320" s="2">
        <v>44091</v>
      </c>
      <c r="F320" s="3">
        <v>970.37</v>
      </c>
      <c r="H320" s="4">
        <f t="shared" si="22"/>
        <v>-6.6377386083743772E-2</v>
      </c>
    </row>
    <row r="321" spans="1:8" x14ac:dyDescent="0.25">
      <c r="A321" s="2">
        <v>44074</v>
      </c>
      <c r="B321" s="3">
        <v>32.54</v>
      </c>
      <c r="D321" s="4">
        <f t="shared" si="21"/>
        <v>-8.9790209790209796E-2</v>
      </c>
      <c r="E321" s="2">
        <v>44090</v>
      </c>
      <c r="F321" s="3">
        <v>973.79</v>
      </c>
      <c r="H321" s="4">
        <f t="shared" si="22"/>
        <v>-6.3086899630541815E-2</v>
      </c>
    </row>
    <row r="322" spans="1:8" x14ac:dyDescent="0.25">
      <c r="A322" s="2">
        <v>44071</v>
      </c>
      <c r="B322" s="3">
        <v>32.880000000000003</v>
      </c>
      <c r="D322" s="4">
        <f t="shared" si="21"/>
        <v>-8.027972027972019E-2</v>
      </c>
      <c r="E322" s="2">
        <v>44089</v>
      </c>
      <c r="F322" s="3">
        <v>983.64</v>
      </c>
      <c r="H322" s="4">
        <f t="shared" si="22"/>
        <v>-5.3609913793103425E-2</v>
      </c>
    </row>
    <row r="323" spans="1:8" x14ac:dyDescent="0.25">
      <c r="A323" s="2">
        <v>44070</v>
      </c>
      <c r="B323" s="3">
        <v>33.729999999999997</v>
      </c>
      <c r="D323" s="4">
        <f t="shared" si="21"/>
        <v>-5.650349650349662E-2</v>
      </c>
      <c r="E323" s="2">
        <v>44088</v>
      </c>
      <c r="F323" s="3">
        <v>980.14</v>
      </c>
      <c r="H323" s="4">
        <f t="shared" si="22"/>
        <v>-5.6977370689655138E-2</v>
      </c>
    </row>
    <row r="324" spans="1:8" x14ac:dyDescent="0.25">
      <c r="A324" s="2">
        <v>44069</v>
      </c>
      <c r="B324" s="3">
        <v>33.72</v>
      </c>
      <c r="D324" s="4">
        <f t="shared" ref="D324:D387" si="23">B324/$K$2-1</f>
        <v>-5.678321678321685E-2</v>
      </c>
      <c r="E324" s="2">
        <v>44085</v>
      </c>
      <c r="F324" s="3">
        <v>973.83</v>
      </c>
      <c r="H324" s="4">
        <f t="shared" si="22"/>
        <v>-6.3048414408866882E-2</v>
      </c>
    </row>
    <row r="325" spans="1:8" x14ac:dyDescent="0.25">
      <c r="A325" s="2">
        <v>44068</v>
      </c>
      <c r="B325" s="3">
        <v>34.18</v>
      </c>
      <c r="D325" s="4">
        <f t="shared" si="23"/>
        <v>-4.3916083916083926E-2</v>
      </c>
      <c r="E325" s="2">
        <v>44084</v>
      </c>
      <c r="F325" s="3">
        <v>970.76</v>
      </c>
      <c r="H325" s="4">
        <f t="shared" si="22"/>
        <v>-6.6002155172413701E-2</v>
      </c>
    </row>
    <row r="326" spans="1:8" x14ac:dyDescent="0.25">
      <c r="A326" s="2">
        <v>44067</v>
      </c>
      <c r="B326" s="3">
        <v>34.69</v>
      </c>
      <c r="D326" s="4">
        <f t="shared" si="23"/>
        <v>-2.9650349650349739E-2</v>
      </c>
      <c r="E326" s="2">
        <v>44083</v>
      </c>
      <c r="F326" s="3">
        <v>983.24</v>
      </c>
      <c r="H326" s="4">
        <f t="shared" si="22"/>
        <v>-5.3994766009852091E-2</v>
      </c>
    </row>
    <row r="327" spans="1:8" x14ac:dyDescent="0.25">
      <c r="A327" s="2">
        <v>44064</v>
      </c>
      <c r="B327" s="3">
        <v>34.229999999999997</v>
      </c>
      <c r="D327" s="4">
        <f t="shared" si="23"/>
        <v>-4.2517482517482552E-2</v>
      </c>
      <c r="E327" s="2">
        <v>44082</v>
      </c>
      <c r="F327" s="3">
        <v>965.57</v>
      </c>
      <c r="H327" s="4">
        <f t="shared" si="22"/>
        <v>-7.0995612684728981E-2</v>
      </c>
    </row>
    <row r="328" spans="1:8" x14ac:dyDescent="0.25">
      <c r="A328" s="2">
        <v>44063</v>
      </c>
      <c r="B328" s="3">
        <v>34.44</v>
      </c>
      <c r="D328" s="4">
        <f t="shared" si="23"/>
        <v>-3.6643356643356717E-2</v>
      </c>
      <c r="E328" s="2">
        <v>44078</v>
      </c>
      <c r="F328" s="3">
        <v>972.5</v>
      </c>
      <c r="H328" s="4">
        <f t="shared" si="22"/>
        <v>-6.4328048029556606E-2</v>
      </c>
    </row>
    <row r="329" spans="1:8" x14ac:dyDescent="0.25">
      <c r="A329" s="2">
        <v>44062</v>
      </c>
      <c r="B329" s="3">
        <v>35.14</v>
      </c>
      <c r="D329" s="4">
        <f t="shared" si="23"/>
        <v>-1.7062937062937045E-2</v>
      </c>
      <c r="E329" s="2">
        <v>44078</v>
      </c>
      <c r="F329" s="3">
        <v>972.5</v>
      </c>
      <c r="H329" s="4">
        <f t="shared" si="22"/>
        <v>-6.4328048029556606E-2</v>
      </c>
    </row>
    <row r="330" spans="1:8" x14ac:dyDescent="0.25">
      <c r="A330" s="2">
        <v>44061</v>
      </c>
      <c r="B330" s="3">
        <v>35.049999999999997</v>
      </c>
      <c r="D330" s="4">
        <f t="shared" si="23"/>
        <v>-1.9580419580419672E-2</v>
      </c>
      <c r="E330" s="2">
        <v>44077</v>
      </c>
      <c r="F330" s="3">
        <v>987.07</v>
      </c>
      <c r="H330" s="4">
        <f t="shared" si="22"/>
        <v>-5.0309806034482651E-2</v>
      </c>
    </row>
    <row r="331" spans="1:8" x14ac:dyDescent="0.25">
      <c r="A331" s="2">
        <v>44060</v>
      </c>
      <c r="B331" s="3">
        <v>35.24</v>
      </c>
      <c r="D331" s="4">
        <f t="shared" si="23"/>
        <v>-1.4265734265734187E-2</v>
      </c>
      <c r="E331" s="2">
        <v>44076</v>
      </c>
      <c r="F331" s="3">
        <v>1002.17</v>
      </c>
      <c r="H331" s="4">
        <f t="shared" si="22"/>
        <v>-3.5781634852216748E-2</v>
      </c>
    </row>
    <row r="332" spans="1:8" x14ac:dyDescent="0.25">
      <c r="A332" s="2">
        <v>44057</v>
      </c>
      <c r="B332" s="3">
        <v>35.340000000000003</v>
      </c>
      <c r="D332" s="4">
        <f t="shared" si="23"/>
        <v>-1.1468531468531329E-2</v>
      </c>
      <c r="E332" s="2">
        <v>44075</v>
      </c>
      <c r="F332" s="3">
        <v>998.29</v>
      </c>
      <c r="H332" s="4">
        <f t="shared" si="22"/>
        <v>-3.9514701354679715E-2</v>
      </c>
    </row>
    <row r="333" spans="1:8" x14ac:dyDescent="0.25">
      <c r="A333" s="2">
        <v>44056</v>
      </c>
      <c r="B333" s="3">
        <v>35.659999999999997</v>
      </c>
      <c r="D333" s="4">
        <f t="shared" si="23"/>
        <v>-2.5174825174826276E-3</v>
      </c>
      <c r="E333" s="2">
        <v>44074</v>
      </c>
      <c r="F333" s="3">
        <v>990.52</v>
      </c>
      <c r="H333" s="4">
        <f t="shared" si="22"/>
        <v>-4.6990455665024577E-2</v>
      </c>
    </row>
    <row r="334" spans="1:8" x14ac:dyDescent="0.25">
      <c r="A334" s="2">
        <v>44055</v>
      </c>
      <c r="B334" s="3">
        <v>35.619999999999997</v>
      </c>
      <c r="D334" s="4">
        <f t="shared" si="23"/>
        <v>-3.6363636363636598E-3</v>
      </c>
      <c r="E334" s="2">
        <v>44071</v>
      </c>
      <c r="F334" s="3">
        <v>1002.28</v>
      </c>
      <c r="H334" s="4">
        <f t="shared" si="22"/>
        <v>-3.5675800492610765E-2</v>
      </c>
    </row>
    <row r="335" spans="1:8" x14ac:dyDescent="0.25">
      <c r="A335" s="2">
        <v>44054</v>
      </c>
      <c r="B335" s="3">
        <v>35.979999999999997</v>
      </c>
      <c r="D335" s="4">
        <f t="shared" si="23"/>
        <v>6.4335664335664067E-3</v>
      </c>
      <c r="E335" s="2">
        <v>44070</v>
      </c>
      <c r="F335" s="3">
        <v>1005.78</v>
      </c>
      <c r="H335" s="4">
        <f t="shared" si="22"/>
        <v>-3.2308343596059053E-2</v>
      </c>
    </row>
    <row r="336" spans="1:8" x14ac:dyDescent="0.25">
      <c r="A336" s="2">
        <v>44053</v>
      </c>
      <c r="B336" s="3">
        <v>36.130000000000003</v>
      </c>
      <c r="D336" s="4">
        <f t="shared" si="23"/>
        <v>1.0629370629370749E-2</v>
      </c>
      <c r="E336" s="2">
        <v>44069</v>
      </c>
      <c r="F336" s="3">
        <v>1009.3</v>
      </c>
      <c r="H336" s="4">
        <f t="shared" ref="H336:H399" si="24">F336/$K$3-1</f>
        <v>-2.8921644088669929E-2</v>
      </c>
    </row>
    <row r="337" spans="1:8" x14ac:dyDescent="0.25">
      <c r="A337" s="2">
        <v>44050</v>
      </c>
      <c r="B337" s="3">
        <v>35.49</v>
      </c>
      <c r="D337" s="4">
        <f t="shared" si="23"/>
        <v>-7.2727272727272085E-3</v>
      </c>
      <c r="E337" s="2">
        <v>44068</v>
      </c>
      <c r="F337" s="3">
        <v>998.34</v>
      </c>
      <c r="H337" s="4">
        <f t="shared" si="24"/>
        <v>-3.9466594827586077E-2</v>
      </c>
    </row>
    <row r="338" spans="1:8" x14ac:dyDescent="0.25">
      <c r="A338" s="2">
        <v>44049</v>
      </c>
      <c r="B338" s="3">
        <v>34.99</v>
      </c>
      <c r="D338" s="4">
        <f t="shared" si="23"/>
        <v>-2.1258741258741165E-2</v>
      </c>
      <c r="E338" s="2">
        <v>44067</v>
      </c>
      <c r="F338" s="3">
        <v>997.79</v>
      </c>
      <c r="H338" s="4">
        <f t="shared" si="24"/>
        <v>-3.9995766625615659E-2</v>
      </c>
    </row>
    <row r="339" spans="1:8" x14ac:dyDescent="0.25">
      <c r="A339" s="2">
        <v>44048</v>
      </c>
      <c r="B339" s="3">
        <v>33.14</v>
      </c>
      <c r="D339" s="4">
        <f t="shared" si="23"/>
        <v>-7.3006993006992982E-2</v>
      </c>
      <c r="E339" s="2">
        <v>44064</v>
      </c>
      <c r="F339" s="3">
        <v>990.99</v>
      </c>
      <c r="H339" s="4">
        <f t="shared" si="24"/>
        <v>-4.6538254310344751E-2</v>
      </c>
    </row>
    <row r="340" spans="1:8" x14ac:dyDescent="0.25">
      <c r="A340" s="2">
        <v>44047</v>
      </c>
      <c r="B340" s="3">
        <v>32.93</v>
      </c>
      <c r="D340" s="4">
        <f t="shared" si="23"/>
        <v>-7.8881118881118928E-2</v>
      </c>
      <c r="E340" s="2">
        <v>44063</v>
      </c>
      <c r="F340" s="3">
        <v>995.77</v>
      </c>
      <c r="H340" s="4">
        <f t="shared" si="24"/>
        <v>-4.1939270320196953E-2</v>
      </c>
    </row>
    <row r="341" spans="1:8" x14ac:dyDescent="0.25">
      <c r="A341" s="2">
        <v>44043</v>
      </c>
      <c r="B341" s="3">
        <v>32.78</v>
      </c>
      <c r="D341" s="4">
        <f t="shared" si="23"/>
        <v>-8.3076923076923048E-2</v>
      </c>
      <c r="E341" s="2">
        <v>44062</v>
      </c>
      <c r="F341" s="3">
        <v>994.06</v>
      </c>
      <c r="H341" s="4">
        <f t="shared" si="24"/>
        <v>-4.3584513546798043E-2</v>
      </c>
    </row>
    <row r="342" spans="1:8" x14ac:dyDescent="0.25">
      <c r="A342" s="2">
        <v>44042</v>
      </c>
      <c r="B342" s="3">
        <v>32.78</v>
      </c>
      <c r="D342" s="4">
        <f t="shared" si="23"/>
        <v>-8.3076923076923048E-2</v>
      </c>
      <c r="E342" s="2">
        <v>44061</v>
      </c>
      <c r="F342" s="3">
        <v>996.5</v>
      </c>
      <c r="H342" s="4">
        <f t="shared" si="24"/>
        <v>-4.1236915024630449E-2</v>
      </c>
    </row>
    <row r="343" spans="1:8" x14ac:dyDescent="0.25">
      <c r="A343" s="2">
        <v>44041</v>
      </c>
      <c r="B343" s="3">
        <v>32.56</v>
      </c>
      <c r="D343" s="4">
        <f t="shared" si="23"/>
        <v>-8.9230769230769114E-2</v>
      </c>
      <c r="E343" s="2">
        <v>44060</v>
      </c>
      <c r="F343" s="3">
        <v>998.16</v>
      </c>
      <c r="H343" s="4">
        <f t="shared" si="24"/>
        <v>-3.963977832512311E-2</v>
      </c>
    </row>
    <row r="344" spans="1:8" x14ac:dyDescent="0.25">
      <c r="A344" s="2">
        <v>44040</v>
      </c>
      <c r="B344" s="3">
        <v>32.76</v>
      </c>
      <c r="D344" s="4">
        <f t="shared" si="23"/>
        <v>-8.3636363636363731E-2</v>
      </c>
      <c r="E344" s="2">
        <v>44057</v>
      </c>
      <c r="F344" s="3">
        <v>990.34</v>
      </c>
      <c r="H344" s="4">
        <f t="shared" si="24"/>
        <v>-4.7163639162561499E-2</v>
      </c>
    </row>
    <row r="345" spans="1:8" x14ac:dyDescent="0.25">
      <c r="A345" s="2">
        <v>44039</v>
      </c>
      <c r="B345" s="3">
        <v>32.200000000000003</v>
      </c>
      <c r="D345" s="4">
        <f t="shared" si="23"/>
        <v>-9.930069930069918E-2</v>
      </c>
      <c r="E345" s="2">
        <v>44056</v>
      </c>
      <c r="F345" s="3">
        <v>990.98</v>
      </c>
      <c r="H345" s="4">
        <f t="shared" si="24"/>
        <v>-4.6547875615763457E-2</v>
      </c>
    </row>
    <row r="346" spans="1:8" x14ac:dyDescent="0.25">
      <c r="A346" s="2">
        <v>44036</v>
      </c>
      <c r="B346" s="3">
        <v>32.119999999999997</v>
      </c>
      <c r="D346" s="4">
        <f t="shared" si="23"/>
        <v>-0.10153846153846158</v>
      </c>
      <c r="E346" s="2">
        <v>44055</v>
      </c>
      <c r="F346" s="3">
        <v>995.48</v>
      </c>
      <c r="H346" s="4">
        <f t="shared" si="24"/>
        <v>-4.2218288177339747E-2</v>
      </c>
    </row>
    <row r="347" spans="1:8" x14ac:dyDescent="0.25">
      <c r="A347" s="2">
        <v>44035</v>
      </c>
      <c r="B347" s="3">
        <v>32.590000000000003</v>
      </c>
      <c r="D347" s="4">
        <f t="shared" si="23"/>
        <v>-8.8391608391608312E-2</v>
      </c>
      <c r="E347" s="2">
        <v>44054</v>
      </c>
      <c r="F347" s="3">
        <v>991.09</v>
      </c>
      <c r="H347" s="4">
        <f t="shared" si="24"/>
        <v>-4.6442041256157474E-2</v>
      </c>
    </row>
    <row r="348" spans="1:8" x14ac:dyDescent="0.25">
      <c r="A348" s="2">
        <v>44034</v>
      </c>
      <c r="B348" s="3">
        <v>32.67</v>
      </c>
      <c r="D348" s="4">
        <f t="shared" si="23"/>
        <v>-8.6153846153846136E-2</v>
      </c>
      <c r="E348" s="2">
        <v>44053</v>
      </c>
      <c r="F348" s="3">
        <v>995.1</v>
      </c>
      <c r="H348" s="4">
        <f t="shared" si="24"/>
        <v>-4.2583897783251112E-2</v>
      </c>
    </row>
    <row r="349" spans="1:8" x14ac:dyDescent="0.25">
      <c r="A349" s="2">
        <v>44033</v>
      </c>
      <c r="B349" s="3">
        <v>33.159999999999997</v>
      </c>
      <c r="D349" s="4">
        <f t="shared" si="23"/>
        <v>-7.2447552447552521E-2</v>
      </c>
      <c r="E349" s="2">
        <v>44050</v>
      </c>
      <c r="F349" s="3">
        <v>991.1</v>
      </c>
      <c r="H349" s="4">
        <f t="shared" si="24"/>
        <v>-4.6432419950738768E-2</v>
      </c>
    </row>
    <row r="350" spans="1:8" x14ac:dyDescent="0.25">
      <c r="A350" s="2">
        <v>44032</v>
      </c>
      <c r="B350" s="3">
        <v>33.92</v>
      </c>
      <c r="D350" s="4">
        <f t="shared" si="23"/>
        <v>-5.1188811188811134E-2</v>
      </c>
      <c r="E350" s="2">
        <v>44049</v>
      </c>
      <c r="F350" s="3">
        <v>992.83</v>
      </c>
      <c r="H350" s="4">
        <f t="shared" si="24"/>
        <v>-4.4767934113300378E-2</v>
      </c>
    </row>
    <row r="351" spans="1:8" x14ac:dyDescent="0.25">
      <c r="A351" s="2">
        <v>44029</v>
      </c>
      <c r="B351" s="3">
        <v>34.54</v>
      </c>
      <c r="D351" s="4">
        <f t="shared" si="23"/>
        <v>-3.3846153846153859E-2</v>
      </c>
      <c r="E351" s="2">
        <v>44048</v>
      </c>
      <c r="F351" s="3">
        <v>988.62</v>
      </c>
      <c r="H351" s="4">
        <f t="shared" si="24"/>
        <v>-4.8818503694581183E-2</v>
      </c>
    </row>
    <row r="352" spans="1:8" x14ac:dyDescent="0.25">
      <c r="A352" s="2">
        <v>44028</v>
      </c>
      <c r="B352" s="3">
        <v>34.49</v>
      </c>
      <c r="D352" s="4">
        <f t="shared" si="23"/>
        <v>-3.5244755244755233E-2</v>
      </c>
      <c r="E352" s="2">
        <v>44047</v>
      </c>
      <c r="F352" s="3">
        <v>980.88</v>
      </c>
      <c r="H352" s="4">
        <f t="shared" si="24"/>
        <v>-5.6265394088669818E-2</v>
      </c>
    </row>
    <row r="353" spans="1:8" x14ac:dyDescent="0.25">
      <c r="A353" s="2">
        <v>44027</v>
      </c>
      <c r="B353" s="3">
        <v>33.93</v>
      </c>
      <c r="D353" s="4">
        <f t="shared" si="23"/>
        <v>-5.0909090909090904E-2</v>
      </c>
      <c r="E353" s="2">
        <v>44043</v>
      </c>
      <c r="F353" s="3">
        <v>968.67</v>
      </c>
      <c r="H353" s="4">
        <f t="shared" si="24"/>
        <v>-6.8013008004926045E-2</v>
      </c>
    </row>
    <row r="354" spans="1:8" x14ac:dyDescent="0.25">
      <c r="A354" s="2">
        <v>44026</v>
      </c>
      <c r="B354" s="3">
        <v>33.18</v>
      </c>
      <c r="D354" s="4">
        <f t="shared" si="23"/>
        <v>-7.188811188811195E-2</v>
      </c>
      <c r="E354" s="2">
        <v>44043</v>
      </c>
      <c r="F354" s="3">
        <v>968.67</v>
      </c>
      <c r="H354" s="4">
        <f t="shared" si="24"/>
        <v>-6.8013008004926045E-2</v>
      </c>
    </row>
    <row r="355" spans="1:8" x14ac:dyDescent="0.25">
      <c r="A355" s="2">
        <v>44025</v>
      </c>
      <c r="B355" s="3">
        <v>32.380000000000003</v>
      </c>
      <c r="D355" s="4">
        <f t="shared" si="23"/>
        <v>-9.4265734265734147E-2</v>
      </c>
      <c r="E355" s="2">
        <v>44042</v>
      </c>
      <c r="F355" s="3">
        <v>978.31</v>
      </c>
      <c r="H355" s="4">
        <f t="shared" si="24"/>
        <v>-5.8738069581280805E-2</v>
      </c>
    </row>
    <row r="356" spans="1:8" x14ac:dyDescent="0.25">
      <c r="A356" s="2">
        <v>44022</v>
      </c>
      <c r="B356" s="3">
        <v>32.049999999999997</v>
      </c>
      <c r="D356" s="4">
        <f t="shared" si="23"/>
        <v>-0.10349650349650352</v>
      </c>
      <c r="E356" s="2">
        <v>44041</v>
      </c>
      <c r="F356" s="3">
        <v>977.15</v>
      </c>
      <c r="H356" s="4">
        <f t="shared" si="24"/>
        <v>-5.9854141009852202E-2</v>
      </c>
    </row>
    <row r="357" spans="1:8" x14ac:dyDescent="0.25">
      <c r="A357" s="2">
        <v>44021</v>
      </c>
      <c r="B357" s="3">
        <v>31.41</v>
      </c>
      <c r="D357" s="4">
        <f t="shared" si="23"/>
        <v>-0.12139860139860137</v>
      </c>
      <c r="E357" s="2">
        <v>44040</v>
      </c>
      <c r="F357" s="3">
        <v>965.65</v>
      </c>
      <c r="H357" s="4">
        <f t="shared" si="24"/>
        <v>-7.0918642241379226E-2</v>
      </c>
    </row>
    <row r="358" spans="1:8" x14ac:dyDescent="0.25">
      <c r="A358" s="2">
        <v>44020</v>
      </c>
      <c r="B358" s="3">
        <v>31.66</v>
      </c>
      <c r="D358" s="4">
        <f t="shared" si="23"/>
        <v>-0.11440559440559439</v>
      </c>
      <c r="E358" s="2">
        <v>44039</v>
      </c>
      <c r="F358" s="3">
        <v>969.04</v>
      </c>
      <c r="H358" s="4">
        <f t="shared" si="24"/>
        <v>-6.7657019704433496E-2</v>
      </c>
    </row>
    <row r="359" spans="1:8" x14ac:dyDescent="0.25">
      <c r="A359" s="2">
        <v>44019</v>
      </c>
      <c r="B359" s="3">
        <v>32.130000000000003</v>
      </c>
      <c r="D359" s="4">
        <f t="shared" si="23"/>
        <v>-0.10125874125874124</v>
      </c>
      <c r="E359" s="2">
        <v>44036</v>
      </c>
      <c r="F359" s="3">
        <v>960.06</v>
      </c>
      <c r="H359" s="4">
        <f t="shared" si="24"/>
        <v>-7.6296951970443283E-2</v>
      </c>
    </row>
    <row r="360" spans="1:8" x14ac:dyDescent="0.25">
      <c r="A360" s="2">
        <v>44018</v>
      </c>
      <c r="B360" s="3">
        <v>32.56</v>
      </c>
      <c r="D360" s="4">
        <f t="shared" si="23"/>
        <v>-8.9230769230769114E-2</v>
      </c>
      <c r="E360" s="2">
        <v>44035</v>
      </c>
      <c r="F360" s="3">
        <v>961.57</v>
      </c>
      <c r="H360" s="4">
        <f t="shared" si="24"/>
        <v>-7.4844134852216637E-2</v>
      </c>
    </row>
    <row r="361" spans="1:8" x14ac:dyDescent="0.25">
      <c r="A361" s="2">
        <v>44015</v>
      </c>
      <c r="B361" s="3">
        <v>32.119999999999997</v>
      </c>
      <c r="D361" s="4">
        <f t="shared" si="23"/>
        <v>-0.10153846153846158</v>
      </c>
      <c r="E361" s="2">
        <v>44034</v>
      </c>
      <c r="F361" s="3">
        <v>970.92</v>
      </c>
      <c r="H361" s="4">
        <f t="shared" si="24"/>
        <v>-6.5848214285714191E-2</v>
      </c>
    </row>
    <row r="362" spans="1:8" x14ac:dyDescent="0.25">
      <c r="A362" s="2">
        <v>44014</v>
      </c>
      <c r="B362" s="3">
        <v>32.33</v>
      </c>
      <c r="D362" s="4">
        <f t="shared" si="23"/>
        <v>-9.5664335664335742E-2</v>
      </c>
      <c r="E362" s="2">
        <v>44033</v>
      </c>
      <c r="F362" s="3">
        <v>971.5</v>
      </c>
      <c r="H362" s="4">
        <f t="shared" si="24"/>
        <v>-6.5290178571428492E-2</v>
      </c>
    </row>
    <row r="363" spans="1:8" x14ac:dyDescent="0.25">
      <c r="A363" s="2">
        <v>44012</v>
      </c>
      <c r="B363" s="3">
        <v>32.369999999999997</v>
      </c>
      <c r="D363" s="4">
        <f t="shared" si="23"/>
        <v>-9.4545454545454599E-2</v>
      </c>
      <c r="E363" s="2">
        <v>44032</v>
      </c>
      <c r="F363" s="3">
        <v>973.04</v>
      </c>
      <c r="H363" s="4">
        <f t="shared" si="24"/>
        <v>-6.380849753694573E-2</v>
      </c>
    </row>
    <row r="364" spans="1:8" x14ac:dyDescent="0.25">
      <c r="A364" s="2">
        <v>44011</v>
      </c>
      <c r="B364" s="3">
        <v>32.36</v>
      </c>
      <c r="D364" s="4">
        <f t="shared" si="23"/>
        <v>-9.4825174825174829E-2</v>
      </c>
      <c r="E364" s="2">
        <v>44029</v>
      </c>
      <c r="F364" s="3">
        <v>970.07</v>
      </c>
      <c r="H364" s="4">
        <f t="shared" si="24"/>
        <v>-6.6666025246305272E-2</v>
      </c>
    </row>
    <row r="365" spans="1:8" x14ac:dyDescent="0.25">
      <c r="A365" s="2">
        <v>44008</v>
      </c>
      <c r="B365" s="3">
        <v>31.71</v>
      </c>
      <c r="D365" s="4">
        <f t="shared" si="23"/>
        <v>-0.11300699300699302</v>
      </c>
      <c r="E365" s="2">
        <v>44028</v>
      </c>
      <c r="F365" s="3">
        <v>964.87</v>
      </c>
      <c r="H365" s="4">
        <f t="shared" si="24"/>
        <v>-7.1669104064039368E-2</v>
      </c>
    </row>
    <row r="366" spans="1:8" x14ac:dyDescent="0.25">
      <c r="A366" s="2">
        <v>44007</v>
      </c>
      <c r="B366" s="3">
        <v>32.81</v>
      </c>
      <c r="D366" s="4">
        <f t="shared" si="23"/>
        <v>-8.2237762237762135E-2</v>
      </c>
      <c r="E366" s="2">
        <v>44027</v>
      </c>
      <c r="F366" s="3">
        <v>966.01</v>
      </c>
      <c r="H366" s="4">
        <f t="shared" si="24"/>
        <v>-7.0572275246305383E-2</v>
      </c>
    </row>
    <row r="367" spans="1:8" x14ac:dyDescent="0.25">
      <c r="A367" s="2">
        <v>44006</v>
      </c>
      <c r="B367" s="3">
        <v>32.46</v>
      </c>
      <c r="D367" s="4">
        <f t="shared" si="23"/>
        <v>-9.2027972027971972E-2</v>
      </c>
      <c r="E367" s="2">
        <v>44026</v>
      </c>
      <c r="F367" s="3">
        <v>958.31</v>
      </c>
      <c r="H367" s="4">
        <f t="shared" si="24"/>
        <v>-7.7980680418719195E-2</v>
      </c>
    </row>
    <row r="368" spans="1:8" x14ac:dyDescent="0.25">
      <c r="A368" s="2">
        <v>44005</v>
      </c>
      <c r="B368" s="3">
        <v>32.74</v>
      </c>
      <c r="D368" s="4">
        <f t="shared" si="23"/>
        <v>-8.4195804195804191E-2</v>
      </c>
      <c r="E368" s="2">
        <v>44025</v>
      </c>
      <c r="F368" s="3">
        <v>941.72</v>
      </c>
      <c r="H368" s="4">
        <f t="shared" si="24"/>
        <v>-9.3942426108374222E-2</v>
      </c>
    </row>
    <row r="369" spans="1:8" x14ac:dyDescent="0.25">
      <c r="A369" s="2">
        <v>44004</v>
      </c>
      <c r="B369" s="3">
        <v>32.28</v>
      </c>
      <c r="D369" s="4">
        <f t="shared" si="23"/>
        <v>-9.7062937062937005E-2</v>
      </c>
      <c r="E369" s="2">
        <v>44022</v>
      </c>
      <c r="F369" s="3">
        <v>945.35</v>
      </c>
      <c r="H369" s="4">
        <f t="shared" si="24"/>
        <v>-9.0449892241379226E-2</v>
      </c>
    </row>
    <row r="370" spans="1:8" x14ac:dyDescent="0.25">
      <c r="A370" s="2">
        <v>44001</v>
      </c>
      <c r="B370" s="3">
        <v>32.4</v>
      </c>
      <c r="D370" s="4">
        <f t="shared" si="23"/>
        <v>-9.3706293706293797E-2</v>
      </c>
      <c r="E370" s="2">
        <v>44021</v>
      </c>
      <c r="F370" s="3">
        <v>935.68</v>
      </c>
      <c r="H370" s="4">
        <f t="shared" si="24"/>
        <v>-9.9753694581280805E-2</v>
      </c>
    </row>
    <row r="371" spans="1:8" x14ac:dyDescent="0.25">
      <c r="A371" s="2">
        <v>44000</v>
      </c>
      <c r="B371" s="3">
        <v>32.86</v>
      </c>
      <c r="D371" s="4">
        <f t="shared" si="23"/>
        <v>-8.0839160839160873E-2</v>
      </c>
      <c r="E371" s="2">
        <v>44020</v>
      </c>
      <c r="F371" s="3">
        <v>939.19</v>
      </c>
      <c r="H371" s="4">
        <f t="shared" si="24"/>
        <v>-9.6376616379310165E-2</v>
      </c>
    </row>
    <row r="372" spans="1:8" x14ac:dyDescent="0.25">
      <c r="A372" s="2">
        <v>43999</v>
      </c>
      <c r="B372" s="3">
        <v>32.4</v>
      </c>
      <c r="D372" s="4">
        <f t="shared" si="23"/>
        <v>-9.3706293706293797E-2</v>
      </c>
      <c r="E372" s="2">
        <v>44019</v>
      </c>
      <c r="F372" s="3">
        <v>937.72</v>
      </c>
      <c r="H372" s="4">
        <f t="shared" si="24"/>
        <v>-9.7790948275861989E-2</v>
      </c>
    </row>
    <row r="373" spans="1:8" x14ac:dyDescent="0.25">
      <c r="A373" s="2">
        <v>43998</v>
      </c>
      <c r="B373" s="3">
        <v>33</v>
      </c>
      <c r="D373" s="4">
        <f t="shared" si="23"/>
        <v>-7.6923076923076872E-2</v>
      </c>
      <c r="E373" s="2">
        <v>44018</v>
      </c>
      <c r="F373" s="3">
        <v>942.24</v>
      </c>
      <c r="H373" s="4">
        <f t="shared" si="24"/>
        <v>-9.3442118226600868E-2</v>
      </c>
    </row>
    <row r="374" spans="1:8" x14ac:dyDescent="0.25">
      <c r="A374" s="2">
        <v>43997</v>
      </c>
      <c r="B374" s="3">
        <v>32.39</v>
      </c>
      <c r="D374" s="4">
        <f t="shared" si="23"/>
        <v>-9.3986013986013917E-2</v>
      </c>
      <c r="E374" s="2">
        <v>44015</v>
      </c>
      <c r="F374" s="3">
        <v>939.35</v>
      </c>
      <c r="H374" s="4">
        <f t="shared" si="24"/>
        <v>-9.6222675492610765E-2</v>
      </c>
    </row>
    <row r="375" spans="1:8" x14ac:dyDescent="0.25">
      <c r="A375" s="2">
        <v>43994</v>
      </c>
      <c r="B375" s="3">
        <v>32.409999999999997</v>
      </c>
      <c r="D375" s="4">
        <f t="shared" si="23"/>
        <v>-9.3426573426573567E-2</v>
      </c>
      <c r="E375" s="2">
        <v>44014</v>
      </c>
      <c r="F375" s="3">
        <v>940.86</v>
      </c>
      <c r="H375" s="4">
        <f t="shared" si="24"/>
        <v>-9.4769858374384119E-2</v>
      </c>
    </row>
    <row r="376" spans="1:8" x14ac:dyDescent="0.25">
      <c r="A376" s="2">
        <v>43993</v>
      </c>
      <c r="B376" s="3">
        <v>31.99</v>
      </c>
      <c r="D376" s="4">
        <f t="shared" si="23"/>
        <v>-0.10517482517482524</v>
      </c>
      <c r="E376" s="2">
        <v>44012</v>
      </c>
      <c r="F376" s="3">
        <v>934.21</v>
      </c>
      <c r="H376" s="4">
        <f t="shared" si="24"/>
        <v>-0.10116802647783241</v>
      </c>
    </row>
    <row r="377" spans="1:8" x14ac:dyDescent="0.25">
      <c r="A377" s="2">
        <v>43992</v>
      </c>
      <c r="B377" s="3">
        <v>33.15</v>
      </c>
      <c r="D377" s="4">
        <f t="shared" si="23"/>
        <v>-7.2727272727272751E-2</v>
      </c>
      <c r="E377" s="2">
        <v>44012</v>
      </c>
      <c r="F377" s="3">
        <v>934.21</v>
      </c>
      <c r="H377" s="4">
        <f t="shared" si="24"/>
        <v>-0.10116802647783241</v>
      </c>
    </row>
    <row r="378" spans="1:8" x14ac:dyDescent="0.25">
      <c r="A378" s="2">
        <v>43991</v>
      </c>
      <c r="B378" s="3">
        <v>32.9</v>
      </c>
      <c r="D378" s="4">
        <f t="shared" si="23"/>
        <v>-7.972027972027973E-2</v>
      </c>
      <c r="E378" s="2">
        <v>44011</v>
      </c>
      <c r="F378" s="3">
        <v>928.6</v>
      </c>
      <c r="H378" s="4">
        <f t="shared" si="24"/>
        <v>-0.10656557881773387</v>
      </c>
    </row>
    <row r="379" spans="1:8" x14ac:dyDescent="0.25">
      <c r="A379" s="2">
        <v>43990</v>
      </c>
      <c r="B379" s="3">
        <v>33.119999999999997</v>
      </c>
      <c r="D379" s="4">
        <f t="shared" si="23"/>
        <v>-7.3566433566433664E-2</v>
      </c>
      <c r="E379" s="2">
        <v>44008</v>
      </c>
      <c r="F379" s="3">
        <v>915.65</v>
      </c>
      <c r="H379" s="4">
        <f t="shared" si="24"/>
        <v>-0.11902516933497531</v>
      </c>
    </row>
    <row r="380" spans="1:8" x14ac:dyDescent="0.25">
      <c r="A380" s="2">
        <v>43987</v>
      </c>
      <c r="B380" s="3">
        <v>33.58</v>
      </c>
      <c r="D380" s="4">
        <f t="shared" si="23"/>
        <v>-6.069930069930074E-2</v>
      </c>
      <c r="E380" s="2">
        <v>44007</v>
      </c>
      <c r="F380" s="3">
        <v>932.27</v>
      </c>
      <c r="H380" s="4">
        <f t="shared" si="24"/>
        <v>-0.10303455972906395</v>
      </c>
    </row>
    <row r="381" spans="1:8" x14ac:dyDescent="0.25">
      <c r="A381" s="2">
        <v>43986</v>
      </c>
      <c r="B381" s="3">
        <v>33.119999999999997</v>
      </c>
      <c r="D381" s="4">
        <f t="shared" si="23"/>
        <v>-7.3566433566433664E-2</v>
      </c>
      <c r="E381" s="2">
        <v>44006</v>
      </c>
      <c r="F381" s="3">
        <v>921.79</v>
      </c>
      <c r="H381" s="4">
        <f t="shared" si="24"/>
        <v>-0.11311768780788167</v>
      </c>
    </row>
    <row r="382" spans="1:8" x14ac:dyDescent="0.25">
      <c r="A382" s="2">
        <v>43985</v>
      </c>
      <c r="B382" s="3">
        <v>33.82</v>
      </c>
      <c r="D382" s="4">
        <f t="shared" si="23"/>
        <v>-5.3986013986013992E-2</v>
      </c>
      <c r="E382" s="2">
        <v>44005</v>
      </c>
      <c r="F382" s="3">
        <v>937.54</v>
      </c>
      <c r="H382" s="4">
        <f t="shared" si="24"/>
        <v>-9.796413177339891E-2</v>
      </c>
    </row>
    <row r="383" spans="1:8" x14ac:dyDescent="0.25">
      <c r="A383" s="2">
        <v>43984</v>
      </c>
      <c r="B383" s="3">
        <v>33.71</v>
      </c>
      <c r="D383" s="4">
        <f t="shared" si="23"/>
        <v>-5.706293706293708E-2</v>
      </c>
      <c r="E383" s="2">
        <v>44004</v>
      </c>
      <c r="F383" s="3">
        <v>935.25</v>
      </c>
      <c r="H383" s="4">
        <f t="shared" si="24"/>
        <v>-0.10016741071428559</v>
      </c>
    </row>
    <row r="384" spans="1:8" x14ac:dyDescent="0.25">
      <c r="A384" s="2">
        <v>43983</v>
      </c>
      <c r="B384" s="3">
        <v>32.96</v>
      </c>
      <c r="D384" s="4">
        <f t="shared" si="23"/>
        <v>-7.8041958041958015E-2</v>
      </c>
      <c r="E384" s="2">
        <v>44001</v>
      </c>
      <c r="F384" s="3">
        <v>933.38</v>
      </c>
      <c r="H384" s="4">
        <f t="shared" si="24"/>
        <v>-0.10196659482758608</v>
      </c>
    </row>
    <row r="385" spans="1:8" x14ac:dyDescent="0.25">
      <c r="A385" s="2">
        <v>43980</v>
      </c>
      <c r="B385" s="3">
        <v>33.83</v>
      </c>
      <c r="D385" s="4">
        <f t="shared" si="23"/>
        <v>-5.3706293706293762E-2</v>
      </c>
      <c r="E385" s="2">
        <v>44000</v>
      </c>
      <c r="F385" s="3">
        <v>934.92</v>
      </c>
      <c r="H385" s="4">
        <f t="shared" si="24"/>
        <v>-0.10048491379310343</v>
      </c>
    </row>
    <row r="386" spans="1:8" x14ac:dyDescent="0.25">
      <c r="A386" s="2">
        <v>43979</v>
      </c>
      <c r="B386" s="3">
        <v>34.340000000000003</v>
      </c>
      <c r="D386" s="4">
        <f t="shared" si="23"/>
        <v>-3.9440559440559353E-2</v>
      </c>
      <c r="E386" s="2">
        <v>43999</v>
      </c>
      <c r="F386" s="3">
        <v>930.87</v>
      </c>
      <c r="H386" s="4">
        <f t="shared" si="24"/>
        <v>-0.10438154248768461</v>
      </c>
    </row>
    <row r="387" spans="1:8" x14ac:dyDescent="0.25">
      <c r="A387" s="2">
        <v>43978</v>
      </c>
      <c r="B387" s="3">
        <v>33.35</v>
      </c>
      <c r="D387" s="4">
        <f t="shared" si="23"/>
        <v>-6.7132867132867147E-2</v>
      </c>
      <c r="E387" s="2">
        <v>43998</v>
      </c>
      <c r="F387" s="3">
        <v>936</v>
      </c>
      <c r="H387" s="4">
        <f t="shared" si="24"/>
        <v>-9.9445812807881673E-2</v>
      </c>
    </row>
    <row r="388" spans="1:8" x14ac:dyDescent="0.25">
      <c r="A388" s="2">
        <v>43977</v>
      </c>
      <c r="B388" s="3">
        <v>33.17</v>
      </c>
      <c r="D388" s="4">
        <f t="shared" ref="D388:D451" si="25">B388/$K$2-1</f>
        <v>-7.2167832167832069E-2</v>
      </c>
      <c r="E388" s="2">
        <v>43997</v>
      </c>
      <c r="F388" s="3">
        <v>925.96</v>
      </c>
      <c r="H388" s="4">
        <f t="shared" si="24"/>
        <v>-0.10910560344827569</v>
      </c>
    </row>
    <row r="389" spans="1:8" x14ac:dyDescent="0.25">
      <c r="A389" s="2">
        <v>43976</v>
      </c>
      <c r="B389" s="3">
        <v>32.93</v>
      </c>
      <c r="D389" s="4">
        <f t="shared" si="25"/>
        <v>-7.8881118881118928E-2</v>
      </c>
      <c r="E389" s="2">
        <v>43994</v>
      </c>
      <c r="F389" s="3">
        <v>920.06</v>
      </c>
      <c r="H389" s="4">
        <f t="shared" si="24"/>
        <v>-0.11478217364532017</v>
      </c>
    </row>
    <row r="390" spans="1:8" x14ac:dyDescent="0.25">
      <c r="A390" s="2">
        <v>43973</v>
      </c>
      <c r="B390" s="3">
        <v>33.06</v>
      </c>
      <c r="D390" s="4">
        <f t="shared" si="25"/>
        <v>-7.5244755244755157E-2</v>
      </c>
      <c r="E390" s="2">
        <v>43993</v>
      </c>
      <c r="F390" s="3">
        <v>908.66</v>
      </c>
      <c r="H390" s="4">
        <f t="shared" si="24"/>
        <v>-0.12575046182266003</v>
      </c>
    </row>
    <row r="391" spans="1:8" x14ac:dyDescent="0.25">
      <c r="A391" s="2">
        <v>43972</v>
      </c>
      <c r="B391" s="3">
        <v>33.19</v>
      </c>
      <c r="D391" s="4">
        <f t="shared" si="25"/>
        <v>-7.1608391608391719E-2</v>
      </c>
      <c r="E391" s="2">
        <v>43992</v>
      </c>
      <c r="F391" s="3">
        <v>946.07</v>
      </c>
      <c r="H391" s="4">
        <f t="shared" si="24"/>
        <v>-8.9757158251231428E-2</v>
      </c>
    </row>
    <row r="392" spans="1:8" x14ac:dyDescent="0.25">
      <c r="A392" s="2">
        <v>43971</v>
      </c>
      <c r="B392" s="3">
        <v>33.770000000000003</v>
      </c>
      <c r="D392" s="4">
        <f t="shared" si="25"/>
        <v>-5.5384615384615254E-2</v>
      </c>
      <c r="E392" s="2">
        <v>43991</v>
      </c>
      <c r="F392" s="3">
        <v>954.25</v>
      </c>
      <c r="H392" s="4">
        <f t="shared" si="24"/>
        <v>-8.1886930418719084E-2</v>
      </c>
    </row>
    <row r="393" spans="1:8" x14ac:dyDescent="0.25">
      <c r="A393" s="2">
        <v>43970</v>
      </c>
      <c r="B393" s="3">
        <v>34.47</v>
      </c>
      <c r="D393" s="4">
        <f t="shared" si="25"/>
        <v>-3.5804195804195804E-2</v>
      </c>
      <c r="E393" s="2">
        <v>43990</v>
      </c>
      <c r="F393" s="3">
        <v>961.68</v>
      </c>
      <c r="H393" s="4">
        <f t="shared" si="24"/>
        <v>-7.4738300492610765E-2</v>
      </c>
    </row>
    <row r="394" spans="1:8" x14ac:dyDescent="0.25">
      <c r="A394" s="2">
        <v>43966</v>
      </c>
      <c r="B394" s="3">
        <v>34.01</v>
      </c>
      <c r="D394" s="4">
        <f t="shared" si="25"/>
        <v>-4.8671328671328729E-2</v>
      </c>
      <c r="E394" s="2">
        <v>43987</v>
      </c>
      <c r="F394" s="3">
        <v>956.81</v>
      </c>
      <c r="H394" s="4">
        <f t="shared" si="24"/>
        <v>-7.9423876231527024E-2</v>
      </c>
    </row>
    <row r="395" spans="1:8" x14ac:dyDescent="0.25">
      <c r="A395" s="2">
        <v>43965</v>
      </c>
      <c r="B395" s="3">
        <v>34.369999999999997</v>
      </c>
      <c r="D395" s="4">
        <f t="shared" si="25"/>
        <v>-3.8601398601398662E-2</v>
      </c>
      <c r="E395" s="2">
        <v>43986</v>
      </c>
      <c r="F395" s="3">
        <v>936.71</v>
      </c>
      <c r="H395" s="4">
        <f t="shared" si="24"/>
        <v>-9.876270012315258E-2</v>
      </c>
    </row>
    <row r="396" spans="1:8" x14ac:dyDescent="0.25">
      <c r="A396" s="2">
        <v>43964</v>
      </c>
      <c r="B396" s="3">
        <v>34.61</v>
      </c>
      <c r="D396" s="4">
        <f t="shared" si="25"/>
        <v>-3.1888111888111914E-2</v>
      </c>
      <c r="E396" s="2">
        <v>43985</v>
      </c>
      <c r="F396" s="3">
        <v>941.72</v>
      </c>
      <c r="H396" s="4">
        <f t="shared" si="24"/>
        <v>-9.3942426108374222E-2</v>
      </c>
    </row>
    <row r="397" spans="1:8" x14ac:dyDescent="0.25">
      <c r="A397" s="2">
        <v>43963</v>
      </c>
      <c r="B397" s="3">
        <v>35.69</v>
      </c>
      <c r="D397" s="4">
        <f t="shared" si="25"/>
        <v>-1.6783216783217147E-3</v>
      </c>
      <c r="E397" s="2">
        <v>43984</v>
      </c>
      <c r="F397" s="3">
        <v>931.7</v>
      </c>
      <c r="H397" s="4">
        <f t="shared" si="24"/>
        <v>-0.10358297413793094</v>
      </c>
    </row>
    <row r="398" spans="1:8" x14ac:dyDescent="0.25">
      <c r="A398" s="2">
        <v>43962</v>
      </c>
      <c r="B398" s="3">
        <v>36.18</v>
      </c>
      <c r="D398" s="4">
        <f t="shared" si="25"/>
        <v>1.2027972027972123E-2</v>
      </c>
      <c r="E398" s="2">
        <v>43983</v>
      </c>
      <c r="F398" s="3">
        <v>919.77</v>
      </c>
      <c r="H398" s="4">
        <f t="shared" si="24"/>
        <v>-0.11506119150246297</v>
      </c>
    </row>
    <row r="399" spans="1:8" x14ac:dyDescent="0.25">
      <c r="A399" s="2">
        <v>43959</v>
      </c>
      <c r="B399" s="3">
        <v>34.590000000000003</v>
      </c>
      <c r="D399" s="4">
        <f t="shared" si="25"/>
        <v>-3.2447552447552375E-2</v>
      </c>
      <c r="E399" s="2">
        <v>43980</v>
      </c>
      <c r="F399" s="3">
        <v>917.17</v>
      </c>
      <c r="H399" s="4">
        <f t="shared" si="24"/>
        <v>-0.11756273091132996</v>
      </c>
    </row>
    <row r="400" spans="1:8" x14ac:dyDescent="0.25">
      <c r="A400" s="2">
        <v>43958</v>
      </c>
      <c r="B400" s="3">
        <v>34.200000000000003</v>
      </c>
      <c r="D400" s="4">
        <f t="shared" si="25"/>
        <v>-4.3356643356643243E-2</v>
      </c>
      <c r="E400" s="2">
        <v>43979</v>
      </c>
      <c r="F400" s="3">
        <v>923.16</v>
      </c>
      <c r="H400" s="4">
        <f t="shared" ref="H400:H463" si="26">F400/$K$3-1</f>
        <v>-0.11179956896551724</v>
      </c>
    </row>
    <row r="401" spans="1:8" x14ac:dyDescent="0.25">
      <c r="A401" s="2">
        <v>43957</v>
      </c>
      <c r="B401" s="3">
        <v>35.06</v>
      </c>
      <c r="D401" s="4">
        <f t="shared" si="25"/>
        <v>-1.930069930069922E-2</v>
      </c>
      <c r="E401" s="2">
        <v>43978</v>
      </c>
      <c r="F401" s="3">
        <v>924.65</v>
      </c>
      <c r="H401" s="4">
        <f t="shared" si="26"/>
        <v>-0.110365994458128</v>
      </c>
    </row>
    <row r="402" spans="1:8" x14ac:dyDescent="0.25">
      <c r="A402" s="2">
        <v>43956</v>
      </c>
      <c r="B402" s="3">
        <v>34.65</v>
      </c>
      <c r="D402" s="4">
        <f t="shared" si="25"/>
        <v>-3.0769230769230771E-2</v>
      </c>
      <c r="E402" s="2">
        <v>43977</v>
      </c>
      <c r="F402" s="3">
        <v>915.67</v>
      </c>
      <c r="H402" s="4">
        <f t="shared" si="26"/>
        <v>-0.1190059267241379</v>
      </c>
    </row>
    <row r="403" spans="1:8" x14ac:dyDescent="0.25">
      <c r="A403" s="2">
        <v>43955</v>
      </c>
      <c r="B403" s="3">
        <v>34.86</v>
      </c>
      <c r="D403" s="4">
        <f t="shared" si="25"/>
        <v>-2.4895104895104936E-2</v>
      </c>
      <c r="E403" s="2">
        <v>43976</v>
      </c>
      <c r="F403" s="3">
        <v>910.8</v>
      </c>
      <c r="H403" s="4">
        <f t="shared" si="26"/>
        <v>-0.12369150246305416</v>
      </c>
    </row>
    <row r="404" spans="1:8" x14ac:dyDescent="0.25">
      <c r="A404" s="2">
        <v>43952</v>
      </c>
      <c r="B404" s="3">
        <v>34.69</v>
      </c>
      <c r="D404" s="4">
        <f t="shared" si="25"/>
        <v>-2.9650349650349739E-2</v>
      </c>
      <c r="E404" s="2">
        <v>43973</v>
      </c>
      <c r="F404" s="3">
        <v>900.53</v>
      </c>
      <c r="H404" s="4">
        <f t="shared" si="26"/>
        <v>-0.13357258312807874</v>
      </c>
    </row>
    <row r="405" spans="1:8" x14ac:dyDescent="0.25">
      <c r="A405" s="2">
        <v>43951</v>
      </c>
      <c r="B405" s="3">
        <v>35</v>
      </c>
      <c r="D405" s="4">
        <f t="shared" si="25"/>
        <v>-2.0979020979020935E-2</v>
      </c>
      <c r="E405" s="2">
        <v>43972</v>
      </c>
      <c r="F405" s="3">
        <v>898.39</v>
      </c>
      <c r="H405" s="4">
        <f t="shared" si="26"/>
        <v>-0.13563154248768461</v>
      </c>
    </row>
    <row r="406" spans="1:8" x14ac:dyDescent="0.25">
      <c r="A406" s="2">
        <v>43950</v>
      </c>
      <c r="B406" s="3">
        <v>35.74</v>
      </c>
      <c r="D406" s="4">
        <f t="shared" si="25"/>
        <v>-2.7972027972023028E-4</v>
      </c>
      <c r="E406" s="2">
        <v>43971</v>
      </c>
      <c r="F406" s="3">
        <v>906.09</v>
      </c>
      <c r="H406" s="4">
        <f t="shared" si="26"/>
        <v>-0.1282231373152708</v>
      </c>
    </row>
    <row r="407" spans="1:8" x14ac:dyDescent="0.25">
      <c r="A407" s="2">
        <v>43949</v>
      </c>
      <c r="B407" s="3">
        <v>35.36</v>
      </c>
      <c r="D407" s="4">
        <f t="shared" si="25"/>
        <v>-1.0909090909090979E-2</v>
      </c>
      <c r="E407" s="2">
        <v>43970</v>
      </c>
      <c r="F407" s="3">
        <v>899.03</v>
      </c>
      <c r="H407" s="4">
        <f t="shared" si="26"/>
        <v>-0.13501577894088668</v>
      </c>
    </row>
    <row r="408" spans="1:8" x14ac:dyDescent="0.25">
      <c r="A408" s="2">
        <v>43948</v>
      </c>
      <c r="B408" s="3">
        <v>34.61</v>
      </c>
      <c r="D408" s="4">
        <f t="shared" si="25"/>
        <v>-3.1888111888111914E-2</v>
      </c>
      <c r="E408" s="2">
        <v>43966</v>
      </c>
      <c r="F408" s="3">
        <v>886.85</v>
      </c>
      <c r="H408" s="4">
        <f t="shared" si="26"/>
        <v>-0.14673452894088657</v>
      </c>
    </row>
    <row r="409" spans="1:8" x14ac:dyDescent="0.25">
      <c r="A409" s="2">
        <v>43945</v>
      </c>
      <c r="B409" s="3">
        <v>34.659999999999997</v>
      </c>
      <c r="D409" s="4">
        <f t="shared" si="25"/>
        <v>-3.0489510489510541E-2</v>
      </c>
      <c r="E409" s="2">
        <v>43966</v>
      </c>
      <c r="F409" s="3">
        <v>886.85</v>
      </c>
      <c r="H409" s="4">
        <f t="shared" si="26"/>
        <v>-0.14673452894088657</v>
      </c>
    </row>
    <row r="410" spans="1:8" x14ac:dyDescent="0.25">
      <c r="A410" s="2">
        <v>43944</v>
      </c>
      <c r="B410" s="3">
        <v>34.380000000000003</v>
      </c>
      <c r="D410" s="4">
        <f t="shared" si="25"/>
        <v>-3.832167832167821E-2</v>
      </c>
      <c r="E410" s="2">
        <v>43965</v>
      </c>
      <c r="F410" s="3">
        <v>881.22</v>
      </c>
      <c r="H410" s="4">
        <f t="shared" si="26"/>
        <v>-0.15215132389162556</v>
      </c>
    </row>
    <row r="411" spans="1:8" x14ac:dyDescent="0.25">
      <c r="A411" s="2">
        <v>43943</v>
      </c>
      <c r="B411" s="3">
        <v>34.99</v>
      </c>
      <c r="D411" s="4">
        <f t="shared" si="25"/>
        <v>-2.1258741258741165E-2</v>
      </c>
      <c r="E411" s="2">
        <v>43964</v>
      </c>
      <c r="F411" s="3">
        <v>882.04</v>
      </c>
      <c r="H411" s="4">
        <f t="shared" si="26"/>
        <v>-0.15136237684729059</v>
      </c>
    </row>
    <row r="412" spans="1:8" x14ac:dyDescent="0.25">
      <c r="A412" s="2">
        <v>43942</v>
      </c>
      <c r="B412" s="3">
        <v>35.19</v>
      </c>
      <c r="D412" s="4">
        <f t="shared" si="25"/>
        <v>-1.5664335664335782E-2</v>
      </c>
      <c r="E412" s="2">
        <v>43963</v>
      </c>
      <c r="F412" s="3">
        <v>904.1</v>
      </c>
      <c r="H412" s="4">
        <f t="shared" si="26"/>
        <v>-0.13013777709359597</v>
      </c>
    </row>
    <row r="413" spans="1:8" x14ac:dyDescent="0.25">
      <c r="A413" s="2">
        <v>43941</v>
      </c>
      <c r="B413" s="3">
        <v>35.82</v>
      </c>
      <c r="D413" s="4">
        <f t="shared" si="25"/>
        <v>1.9580419580420561E-3</v>
      </c>
      <c r="E413" s="2">
        <v>43962</v>
      </c>
      <c r="F413" s="3">
        <v>916.89</v>
      </c>
      <c r="H413" s="4">
        <f t="shared" si="26"/>
        <v>-0.11783212746305416</v>
      </c>
    </row>
    <row r="414" spans="1:8" x14ac:dyDescent="0.25">
      <c r="A414" s="2">
        <v>43938</v>
      </c>
      <c r="B414" s="3">
        <v>34.799999999999997</v>
      </c>
      <c r="D414" s="4">
        <f t="shared" si="25"/>
        <v>-2.6573426573426651E-2</v>
      </c>
      <c r="E414" s="2">
        <v>43959</v>
      </c>
      <c r="F414" s="3">
        <v>905.55</v>
      </c>
      <c r="H414" s="4">
        <f t="shared" si="26"/>
        <v>-0.12874268780788178</v>
      </c>
    </row>
    <row r="415" spans="1:8" x14ac:dyDescent="0.25">
      <c r="A415" s="2">
        <v>43937</v>
      </c>
      <c r="B415" s="3">
        <v>34.65</v>
      </c>
      <c r="D415" s="4">
        <f t="shared" si="25"/>
        <v>-3.0769230769230771E-2</v>
      </c>
      <c r="E415" s="2">
        <v>43958</v>
      </c>
      <c r="F415" s="3">
        <v>897.5</v>
      </c>
      <c r="H415" s="4">
        <f t="shared" si="26"/>
        <v>-0.13648783866995062</v>
      </c>
    </row>
    <row r="416" spans="1:8" x14ac:dyDescent="0.25">
      <c r="A416" s="2">
        <v>43936</v>
      </c>
      <c r="B416" s="3">
        <v>34.47</v>
      </c>
      <c r="D416" s="4">
        <f t="shared" si="25"/>
        <v>-3.5804195804195804E-2</v>
      </c>
      <c r="E416" s="2">
        <v>43957</v>
      </c>
      <c r="F416" s="3">
        <v>898.73</v>
      </c>
      <c r="H416" s="4">
        <f t="shared" si="26"/>
        <v>-0.13530441810344818</v>
      </c>
    </row>
    <row r="417" spans="1:8" x14ac:dyDescent="0.25">
      <c r="A417" s="2">
        <v>43935</v>
      </c>
      <c r="B417" s="3">
        <v>35.200000000000003</v>
      </c>
      <c r="D417" s="4">
        <f t="shared" si="25"/>
        <v>-1.538461538461533E-2</v>
      </c>
      <c r="E417" s="2">
        <v>43956</v>
      </c>
      <c r="F417" s="3">
        <v>896.99</v>
      </c>
      <c r="H417" s="4">
        <f t="shared" si="26"/>
        <v>-0.13697852524630527</v>
      </c>
    </row>
    <row r="418" spans="1:8" x14ac:dyDescent="0.25">
      <c r="A418" s="2">
        <v>43934</v>
      </c>
      <c r="B418" s="3">
        <v>33.64</v>
      </c>
      <c r="D418" s="4">
        <f t="shared" si="25"/>
        <v>-5.9020979020979025E-2</v>
      </c>
      <c r="E418" s="2">
        <v>43955</v>
      </c>
      <c r="F418" s="3">
        <v>893.1</v>
      </c>
      <c r="H418" s="4">
        <f t="shared" si="26"/>
        <v>-0.14072121305418706</v>
      </c>
    </row>
    <row r="419" spans="1:8" x14ac:dyDescent="0.25">
      <c r="A419" s="2">
        <v>43930</v>
      </c>
      <c r="B419" s="3">
        <v>33.94</v>
      </c>
      <c r="D419" s="4">
        <f t="shared" si="25"/>
        <v>-5.0629370629370674E-2</v>
      </c>
      <c r="E419" s="2">
        <v>43952</v>
      </c>
      <c r="F419" s="3">
        <v>882.65</v>
      </c>
      <c r="H419" s="4">
        <f t="shared" si="26"/>
        <v>-0.15077547721674867</v>
      </c>
    </row>
    <row r="420" spans="1:8" x14ac:dyDescent="0.25">
      <c r="A420" s="2">
        <v>43929</v>
      </c>
      <c r="B420" s="3">
        <v>34.81</v>
      </c>
      <c r="D420" s="4">
        <f t="shared" si="25"/>
        <v>-2.6293706293706198E-2</v>
      </c>
      <c r="E420" s="2">
        <v>43951</v>
      </c>
      <c r="F420" s="3">
        <v>891.63</v>
      </c>
      <c r="H420" s="4">
        <f t="shared" si="26"/>
        <v>-0.14213554495073888</v>
      </c>
    </row>
    <row r="421" spans="1:8" x14ac:dyDescent="0.25">
      <c r="A421" s="2">
        <v>43928</v>
      </c>
      <c r="B421" s="3">
        <v>35.11</v>
      </c>
      <c r="D421" s="4">
        <f t="shared" si="25"/>
        <v>-1.7902097902097958E-2</v>
      </c>
      <c r="E421" s="2">
        <v>43950</v>
      </c>
      <c r="F421" s="3">
        <v>920.28</v>
      </c>
      <c r="H421" s="4">
        <f t="shared" si="26"/>
        <v>-0.11457050492610832</v>
      </c>
    </row>
    <row r="422" spans="1:8" x14ac:dyDescent="0.25">
      <c r="A422" s="2">
        <v>43927</v>
      </c>
      <c r="B422" s="3">
        <v>35.130000000000003</v>
      </c>
      <c r="D422" s="4">
        <f t="shared" si="25"/>
        <v>-1.7342657342657275E-2</v>
      </c>
      <c r="E422" s="2">
        <v>43949</v>
      </c>
      <c r="F422" s="3">
        <v>894.17</v>
      </c>
      <c r="H422" s="4">
        <f t="shared" si="26"/>
        <v>-0.13969173337438423</v>
      </c>
    </row>
    <row r="423" spans="1:8" x14ac:dyDescent="0.25">
      <c r="A423" s="2">
        <v>43924</v>
      </c>
      <c r="B423" s="3">
        <v>34.57</v>
      </c>
      <c r="D423" s="4">
        <f t="shared" si="25"/>
        <v>-3.3006993006992946E-2</v>
      </c>
      <c r="E423" s="2">
        <v>43948</v>
      </c>
      <c r="F423" s="3">
        <v>884.53</v>
      </c>
      <c r="H423" s="4">
        <f t="shared" si="26"/>
        <v>-0.14896667179802947</v>
      </c>
    </row>
    <row r="424" spans="1:8" x14ac:dyDescent="0.25">
      <c r="A424" s="2">
        <v>43923</v>
      </c>
      <c r="B424" s="3">
        <v>34.119999999999997</v>
      </c>
      <c r="D424" s="4">
        <f t="shared" si="25"/>
        <v>-4.559440559440564E-2</v>
      </c>
      <c r="E424" s="2">
        <v>43945</v>
      </c>
      <c r="F424" s="3">
        <v>873.14</v>
      </c>
      <c r="H424" s="4">
        <f t="shared" si="26"/>
        <v>-0.15992533866995062</v>
      </c>
    </row>
    <row r="425" spans="1:8" x14ac:dyDescent="0.25">
      <c r="A425" s="2">
        <v>43922</v>
      </c>
      <c r="B425" s="3">
        <v>34.54</v>
      </c>
      <c r="D425" s="4">
        <f t="shared" si="25"/>
        <v>-3.3846153846153859E-2</v>
      </c>
      <c r="E425" s="2">
        <v>43944</v>
      </c>
      <c r="F425" s="3">
        <v>861.97</v>
      </c>
      <c r="H425" s="4">
        <f t="shared" si="26"/>
        <v>-0.17067233682266003</v>
      </c>
    </row>
    <row r="426" spans="1:8" x14ac:dyDescent="0.25">
      <c r="A426" s="2">
        <v>43921</v>
      </c>
      <c r="B426" s="3">
        <v>33.840000000000003</v>
      </c>
      <c r="D426" s="4">
        <f t="shared" si="25"/>
        <v>-5.3426573426573309E-2</v>
      </c>
      <c r="E426" s="2">
        <v>43943</v>
      </c>
      <c r="F426" s="3">
        <v>865.91</v>
      </c>
      <c r="H426" s="4">
        <f t="shared" si="26"/>
        <v>-0.16688154248768472</v>
      </c>
    </row>
    <row r="427" spans="1:8" x14ac:dyDescent="0.25">
      <c r="A427" s="2">
        <v>43920</v>
      </c>
      <c r="B427" s="3">
        <v>33.29</v>
      </c>
      <c r="D427" s="4">
        <f t="shared" si="25"/>
        <v>-6.8811188811188861E-2</v>
      </c>
      <c r="E427" s="2">
        <v>43942</v>
      </c>
      <c r="F427" s="3">
        <v>844.63</v>
      </c>
      <c r="H427" s="4">
        <f t="shared" si="26"/>
        <v>-0.18735568041871908</v>
      </c>
    </row>
    <row r="428" spans="1:8" x14ac:dyDescent="0.25">
      <c r="A428" s="2">
        <v>43917</v>
      </c>
      <c r="B428" s="3">
        <v>32.64</v>
      </c>
      <c r="D428" s="4">
        <f t="shared" si="25"/>
        <v>-8.6993006993006938E-2</v>
      </c>
      <c r="E428" s="2">
        <v>43941</v>
      </c>
      <c r="F428" s="3">
        <v>871.98</v>
      </c>
      <c r="H428" s="4">
        <f t="shared" si="26"/>
        <v>-0.16104141009852202</v>
      </c>
    </row>
    <row r="429" spans="1:8" x14ac:dyDescent="0.25">
      <c r="A429" s="2">
        <v>43916</v>
      </c>
      <c r="B429" s="3">
        <v>34.17</v>
      </c>
      <c r="D429" s="4">
        <f t="shared" si="25"/>
        <v>-4.4195804195804156E-2</v>
      </c>
      <c r="E429" s="2">
        <v>43938</v>
      </c>
      <c r="F429" s="3">
        <v>871.85</v>
      </c>
      <c r="H429" s="4">
        <f t="shared" si="26"/>
        <v>-0.16116648706896541</v>
      </c>
    </row>
    <row r="430" spans="1:8" x14ac:dyDescent="0.25">
      <c r="A430" s="2">
        <v>43915</v>
      </c>
      <c r="B430" s="3">
        <v>33.020000000000003</v>
      </c>
      <c r="D430" s="4">
        <f t="shared" si="25"/>
        <v>-7.63636363636363E-2</v>
      </c>
      <c r="E430" s="2">
        <v>43937</v>
      </c>
      <c r="F430" s="3">
        <v>842.76</v>
      </c>
      <c r="H430" s="4">
        <f t="shared" si="26"/>
        <v>-0.18915486453201968</v>
      </c>
    </row>
    <row r="431" spans="1:8" x14ac:dyDescent="0.25">
      <c r="A431" s="2">
        <v>43914</v>
      </c>
      <c r="B431" s="3">
        <v>33.36</v>
      </c>
      <c r="D431" s="4">
        <f t="shared" si="25"/>
        <v>-6.6853146853146916E-2</v>
      </c>
      <c r="E431" s="2">
        <v>43936</v>
      </c>
      <c r="F431" s="3">
        <v>847.02</v>
      </c>
      <c r="H431" s="4">
        <f t="shared" si="26"/>
        <v>-0.18505618842364524</v>
      </c>
    </row>
    <row r="432" spans="1:8" x14ac:dyDescent="0.25">
      <c r="A432" s="2">
        <v>43913</v>
      </c>
      <c r="B432" s="3">
        <v>30.67</v>
      </c>
      <c r="D432" s="4">
        <f t="shared" si="25"/>
        <v>-0.14209790209790207</v>
      </c>
      <c r="E432" s="2">
        <v>43935</v>
      </c>
      <c r="F432" s="3">
        <v>864.47</v>
      </c>
      <c r="H432" s="4">
        <f t="shared" si="26"/>
        <v>-0.1682670104679802</v>
      </c>
    </row>
    <row r="433" spans="1:8" x14ac:dyDescent="0.25">
      <c r="A433" s="2">
        <v>43910</v>
      </c>
      <c r="B433" s="3">
        <v>31.8</v>
      </c>
      <c r="D433" s="4">
        <f t="shared" si="25"/>
        <v>-0.1104895104895105</v>
      </c>
      <c r="E433" s="2">
        <v>43934</v>
      </c>
      <c r="F433" s="3">
        <v>853.35</v>
      </c>
      <c r="H433" s="4">
        <f t="shared" si="26"/>
        <v>-0.17896590209359597</v>
      </c>
    </row>
    <row r="434" spans="1:8" x14ac:dyDescent="0.25">
      <c r="A434" s="2">
        <v>43909</v>
      </c>
      <c r="B434" s="3">
        <v>32.35</v>
      </c>
      <c r="D434" s="4">
        <f t="shared" si="25"/>
        <v>-9.510489510489506E-2</v>
      </c>
      <c r="E434" s="2">
        <v>43930</v>
      </c>
      <c r="F434" s="3">
        <v>859.44</v>
      </c>
      <c r="H434" s="4">
        <f t="shared" si="26"/>
        <v>-0.17310652709359597</v>
      </c>
    </row>
    <row r="435" spans="1:8" x14ac:dyDescent="0.25">
      <c r="A435" s="2">
        <v>43908</v>
      </c>
      <c r="B435" s="3">
        <v>30.73</v>
      </c>
      <c r="D435" s="4">
        <f t="shared" si="25"/>
        <v>-0.14041958041958036</v>
      </c>
      <c r="E435" s="2">
        <v>43930</v>
      </c>
      <c r="F435" s="3">
        <v>859.44</v>
      </c>
      <c r="H435" s="4">
        <f t="shared" si="26"/>
        <v>-0.17310652709359597</v>
      </c>
    </row>
    <row r="436" spans="1:8" x14ac:dyDescent="0.25">
      <c r="A436" s="2">
        <v>43907</v>
      </c>
      <c r="B436" s="3">
        <v>32.119999999999997</v>
      </c>
      <c r="D436" s="4">
        <f t="shared" si="25"/>
        <v>-0.10153846153846158</v>
      </c>
      <c r="E436" s="2">
        <v>43929</v>
      </c>
      <c r="F436" s="3">
        <v>846.79</v>
      </c>
      <c r="H436" s="4">
        <f t="shared" si="26"/>
        <v>-0.1852774784482758</v>
      </c>
    </row>
    <row r="437" spans="1:8" x14ac:dyDescent="0.25">
      <c r="A437" s="2">
        <v>43906</v>
      </c>
      <c r="B437" s="3">
        <v>31.41</v>
      </c>
      <c r="D437" s="4">
        <f t="shared" si="25"/>
        <v>-0.12139860139860137</v>
      </c>
      <c r="E437" s="2">
        <v>43928</v>
      </c>
      <c r="F437" s="3">
        <v>830.58</v>
      </c>
      <c r="H437" s="4">
        <f t="shared" si="26"/>
        <v>-0.20087361453201957</v>
      </c>
    </row>
    <row r="438" spans="1:8" x14ac:dyDescent="0.25">
      <c r="A438" s="2">
        <v>43903</v>
      </c>
      <c r="B438" s="3">
        <v>33.17</v>
      </c>
      <c r="D438" s="4">
        <f t="shared" si="25"/>
        <v>-7.2167832167832069E-2</v>
      </c>
      <c r="E438" s="2">
        <v>43927</v>
      </c>
      <c r="F438" s="3">
        <v>831.47</v>
      </c>
      <c r="H438" s="4">
        <f t="shared" si="26"/>
        <v>-0.20001731834975356</v>
      </c>
    </row>
    <row r="439" spans="1:8" x14ac:dyDescent="0.25">
      <c r="A439" s="2">
        <v>43902</v>
      </c>
      <c r="B439" s="3">
        <v>29.57</v>
      </c>
      <c r="D439" s="4">
        <f t="shared" si="25"/>
        <v>-0.17286713286713284</v>
      </c>
      <c r="E439" s="2">
        <v>43924</v>
      </c>
      <c r="F439" s="3">
        <v>792.2</v>
      </c>
      <c r="H439" s="4">
        <f t="shared" si="26"/>
        <v>-0.23780018472906395</v>
      </c>
    </row>
    <row r="440" spans="1:8" x14ac:dyDescent="0.25">
      <c r="A440" s="2">
        <v>43901</v>
      </c>
      <c r="B440" s="3">
        <v>33.29</v>
      </c>
      <c r="D440" s="4">
        <f t="shared" si="25"/>
        <v>-6.8811188811188861E-2</v>
      </c>
      <c r="E440" s="2">
        <v>43923</v>
      </c>
      <c r="F440" s="3">
        <v>800.81</v>
      </c>
      <c r="H440" s="4">
        <f t="shared" si="26"/>
        <v>-0.22951624076354682</v>
      </c>
    </row>
    <row r="441" spans="1:8" x14ac:dyDescent="0.25">
      <c r="A441" s="2">
        <v>43900</v>
      </c>
      <c r="B441" s="3">
        <v>34.54</v>
      </c>
      <c r="D441" s="4">
        <f t="shared" si="25"/>
        <v>-3.3846153846153859E-2</v>
      </c>
      <c r="E441" s="2">
        <v>43922</v>
      </c>
      <c r="F441" s="3">
        <v>787.95</v>
      </c>
      <c r="H441" s="4">
        <f t="shared" si="26"/>
        <v>-0.24188923953201957</v>
      </c>
    </row>
    <row r="442" spans="1:8" x14ac:dyDescent="0.25">
      <c r="A442" s="2">
        <v>43899</v>
      </c>
      <c r="B442" s="3">
        <v>33.04</v>
      </c>
      <c r="D442" s="4">
        <f t="shared" si="25"/>
        <v>-7.580419580419584E-2</v>
      </c>
      <c r="E442" s="2">
        <v>43921</v>
      </c>
      <c r="F442" s="3">
        <v>819.89</v>
      </c>
      <c r="H442" s="4">
        <f t="shared" si="26"/>
        <v>-0.21115879002463045</v>
      </c>
    </row>
    <row r="443" spans="1:8" x14ac:dyDescent="0.25">
      <c r="A443" s="2">
        <v>43896</v>
      </c>
      <c r="B443" s="3">
        <v>36.35</v>
      </c>
      <c r="D443" s="4">
        <f t="shared" si="25"/>
        <v>1.6783216783216925E-2</v>
      </c>
      <c r="E443" s="2">
        <v>43920</v>
      </c>
      <c r="F443" s="3">
        <v>798.6</v>
      </c>
      <c r="H443" s="4">
        <f t="shared" si="26"/>
        <v>-0.23164254926108363</v>
      </c>
    </row>
    <row r="444" spans="1:8" x14ac:dyDescent="0.25">
      <c r="A444" s="2">
        <v>43895</v>
      </c>
      <c r="B444" s="3">
        <v>37.32</v>
      </c>
      <c r="D444" s="4">
        <f t="shared" si="25"/>
        <v>4.3916083916083926E-2</v>
      </c>
      <c r="E444" s="2">
        <v>43917</v>
      </c>
      <c r="F444" s="3">
        <v>772.12</v>
      </c>
      <c r="H444" s="4">
        <f t="shared" si="26"/>
        <v>-0.25711976600985209</v>
      </c>
    </row>
    <row r="445" spans="1:8" x14ac:dyDescent="0.25">
      <c r="A445" s="2">
        <v>43894</v>
      </c>
      <c r="B445" s="3">
        <v>37.32</v>
      </c>
      <c r="D445" s="4">
        <f t="shared" si="25"/>
        <v>4.3916083916083926E-2</v>
      </c>
      <c r="E445" s="2">
        <v>43916</v>
      </c>
      <c r="F445" s="3">
        <v>816.23</v>
      </c>
      <c r="H445" s="4">
        <f t="shared" si="26"/>
        <v>-0.21468018780788167</v>
      </c>
    </row>
    <row r="446" spans="1:8" x14ac:dyDescent="0.25">
      <c r="A446" s="2">
        <v>43893</v>
      </c>
      <c r="B446" s="3">
        <v>36.99</v>
      </c>
      <c r="D446" s="4">
        <f t="shared" si="25"/>
        <v>3.4685314685314772E-2</v>
      </c>
      <c r="E446" s="2">
        <v>43915</v>
      </c>
      <c r="F446" s="3">
        <v>802.55</v>
      </c>
      <c r="H446" s="4">
        <f t="shared" si="26"/>
        <v>-0.22784213362068961</v>
      </c>
    </row>
    <row r="447" spans="1:8" x14ac:dyDescent="0.25">
      <c r="A447" s="2">
        <v>43892</v>
      </c>
      <c r="B447" s="3">
        <v>37.31</v>
      </c>
      <c r="D447" s="4">
        <f t="shared" si="25"/>
        <v>4.3636363636363695E-2</v>
      </c>
      <c r="E447" s="2">
        <v>43914</v>
      </c>
      <c r="F447" s="3">
        <v>772.42</v>
      </c>
      <c r="H447" s="4">
        <f t="shared" si="26"/>
        <v>-0.25683112684729059</v>
      </c>
    </row>
    <row r="448" spans="1:8" x14ac:dyDescent="0.25">
      <c r="A448" s="2">
        <v>43889</v>
      </c>
      <c r="B448" s="3">
        <v>37.36</v>
      </c>
      <c r="D448" s="4">
        <f t="shared" si="25"/>
        <v>4.5034965034965069E-2</v>
      </c>
      <c r="E448" s="2">
        <v>43913</v>
      </c>
      <c r="F448" s="3">
        <v>687.27</v>
      </c>
      <c r="H448" s="4">
        <f t="shared" si="26"/>
        <v>-0.33875654248768472</v>
      </c>
    </row>
    <row r="449" spans="1:8" x14ac:dyDescent="0.25">
      <c r="A449" s="2">
        <v>43888</v>
      </c>
      <c r="B449" s="3">
        <v>38.85</v>
      </c>
      <c r="D449" s="4">
        <f t="shared" si="25"/>
        <v>8.6713286713286708E-2</v>
      </c>
      <c r="E449" s="2">
        <v>43910</v>
      </c>
      <c r="F449" s="3">
        <v>721.98</v>
      </c>
      <c r="H449" s="4">
        <f t="shared" si="26"/>
        <v>-0.30536099137931028</v>
      </c>
    </row>
    <row r="450" spans="1:8" x14ac:dyDescent="0.25">
      <c r="A450" s="2">
        <v>43887</v>
      </c>
      <c r="B450" s="3">
        <v>39.380000000000003</v>
      </c>
      <c r="D450" s="4">
        <f t="shared" si="25"/>
        <v>0.10153846153846158</v>
      </c>
      <c r="E450" s="2">
        <v>43909</v>
      </c>
      <c r="F450" s="3">
        <v>742.03</v>
      </c>
      <c r="H450" s="4">
        <f t="shared" si="26"/>
        <v>-0.28607027401477825</v>
      </c>
    </row>
    <row r="451" spans="1:8" x14ac:dyDescent="0.25">
      <c r="A451" s="2">
        <v>43886</v>
      </c>
      <c r="B451" s="3">
        <v>39.74</v>
      </c>
      <c r="D451" s="4">
        <f t="shared" si="25"/>
        <v>0.11160839160839164</v>
      </c>
      <c r="E451" s="2">
        <v>43908</v>
      </c>
      <c r="F451" s="3">
        <v>714.74</v>
      </c>
      <c r="H451" s="4">
        <f t="shared" si="26"/>
        <v>-0.31232681650246297</v>
      </c>
    </row>
    <row r="452" spans="1:8" x14ac:dyDescent="0.25">
      <c r="A452" s="2">
        <v>43885</v>
      </c>
      <c r="B452" s="3">
        <v>40.39</v>
      </c>
      <c r="D452" s="4">
        <f t="shared" ref="D452:D515" si="27">B452/$K$2-1</f>
        <v>0.12979020979020972</v>
      </c>
      <c r="E452" s="2">
        <v>43907</v>
      </c>
      <c r="F452" s="3">
        <v>767.52</v>
      </c>
      <c r="H452" s="4">
        <f t="shared" si="26"/>
        <v>-0.26154556650246297</v>
      </c>
    </row>
    <row r="453" spans="1:8" x14ac:dyDescent="0.25">
      <c r="A453" s="2">
        <v>43882</v>
      </c>
      <c r="B453" s="3">
        <v>41.09</v>
      </c>
      <c r="D453" s="4">
        <f t="shared" si="27"/>
        <v>0.14937062937062939</v>
      </c>
      <c r="E453" s="2">
        <v>43906</v>
      </c>
      <c r="F453" s="3">
        <v>745.79</v>
      </c>
      <c r="H453" s="4">
        <f t="shared" si="26"/>
        <v>-0.28245266317733986</v>
      </c>
    </row>
    <row r="454" spans="1:8" x14ac:dyDescent="0.25">
      <c r="A454" s="2">
        <v>43881</v>
      </c>
      <c r="B454" s="3">
        <v>41.27</v>
      </c>
      <c r="D454" s="4">
        <f t="shared" si="27"/>
        <v>0.15440559440559443</v>
      </c>
      <c r="E454" s="2">
        <v>43903</v>
      </c>
      <c r="F454" s="3">
        <v>828.77</v>
      </c>
      <c r="H454" s="4">
        <f t="shared" si="26"/>
        <v>-0.20261507081280783</v>
      </c>
    </row>
    <row r="455" spans="1:8" x14ac:dyDescent="0.25">
      <c r="A455" s="2">
        <v>43880</v>
      </c>
      <c r="B455" s="3">
        <v>41.27</v>
      </c>
      <c r="D455" s="4">
        <f t="shared" si="27"/>
        <v>0.15440559440559443</v>
      </c>
      <c r="E455" s="2">
        <v>43902</v>
      </c>
      <c r="F455" s="3">
        <v>747.75</v>
      </c>
      <c r="H455" s="4">
        <f t="shared" si="26"/>
        <v>-0.28056688731527091</v>
      </c>
    </row>
    <row r="456" spans="1:8" x14ac:dyDescent="0.25">
      <c r="A456" s="2">
        <v>43879</v>
      </c>
      <c r="B456" s="3">
        <v>41.28</v>
      </c>
      <c r="D456" s="4">
        <f t="shared" si="27"/>
        <v>0.15468531468531466</v>
      </c>
      <c r="E456" s="2">
        <v>43901</v>
      </c>
      <c r="F456" s="3">
        <v>854.67</v>
      </c>
      <c r="H456" s="4">
        <f t="shared" si="26"/>
        <v>-0.17769588977832507</v>
      </c>
    </row>
    <row r="457" spans="1:8" x14ac:dyDescent="0.25">
      <c r="A457" s="2">
        <v>43875</v>
      </c>
      <c r="B457" s="3">
        <v>41.4</v>
      </c>
      <c r="D457" s="4">
        <f t="shared" si="27"/>
        <v>0.15804195804195809</v>
      </c>
      <c r="E457" s="2">
        <v>43900</v>
      </c>
      <c r="F457" s="3">
        <v>893.62</v>
      </c>
      <c r="H457" s="4">
        <f t="shared" si="26"/>
        <v>-0.1402209051724137</v>
      </c>
    </row>
    <row r="458" spans="1:8" x14ac:dyDescent="0.25">
      <c r="A458" s="2">
        <v>43874</v>
      </c>
      <c r="B458" s="3">
        <v>41.17</v>
      </c>
      <c r="D458" s="4">
        <f t="shared" si="27"/>
        <v>0.15160839160839168</v>
      </c>
      <c r="E458" s="2">
        <v>43899</v>
      </c>
      <c r="F458" s="3">
        <v>863.33</v>
      </c>
      <c r="H458" s="4">
        <f t="shared" si="26"/>
        <v>-0.16936383928571419</v>
      </c>
    </row>
    <row r="459" spans="1:8" x14ac:dyDescent="0.25">
      <c r="A459" s="2">
        <v>43873</v>
      </c>
      <c r="B459" s="3">
        <v>41.03</v>
      </c>
      <c r="D459" s="4">
        <f t="shared" si="27"/>
        <v>0.14769230769230779</v>
      </c>
      <c r="E459" s="2">
        <v>43896</v>
      </c>
      <c r="F459" s="3">
        <v>965.55</v>
      </c>
      <c r="H459" s="4">
        <f t="shared" si="26"/>
        <v>-7.1014855295566504E-2</v>
      </c>
    </row>
    <row r="460" spans="1:8" x14ac:dyDescent="0.25">
      <c r="A460" s="2">
        <v>43872</v>
      </c>
      <c r="B460" s="3">
        <v>41.43</v>
      </c>
      <c r="D460" s="4">
        <f t="shared" si="27"/>
        <v>0.15888111888111878</v>
      </c>
      <c r="E460" s="2">
        <v>43895</v>
      </c>
      <c r="F460" s="3">
        <v>987.4</v>
      </c>
      <c r="H460" s="4">
        <f t="shared" si="26"/>
        <v>-4.9992302955664925E-2</v>
      </c>
    </row>
    <row r="461" spans="1:8" x14ac:dyDescent="0.25">
      <c r="A461" s="2">
        <v>43871</v>
      </c>
      <c r="B461" s="3">
        <v>41.38</v>
      </c>
      <c r="D461" s="4">
        <f t="shared" si="27"/>
        <v>0.15748251748251763</v>
      </c>
      <c r="E461" s="2">
        <v>43894</v>
      </c>
      <c r="F461" s="3">
        <v>1001.16</v>
      </c>
      <c r="H461" s="4">
        <f t="shared" si="26"/>
        <v>-3.675338669950734E-2</v>
      </c>
    </row>
    <row r="462" spans="1:8" x14ac:dyDescent="0.25">
      <c r="A462" s="2">
        <v>43868</v>
      </c>
      <c r="B462" s="3">
        <v>41.29</v>
      </c>
      <c r="D462" s="4">
        <f t="shared" si="27"/>
        <v>0.15496503496503489</v>
      </c>
      <c r="E462" s="2">
        <v>43893</v>
      </c>
      <c r="F462" s="3">
        <v>979.43</v>
      </c>
      <c r="H462" s="4">
        <f t="shared" si="26"/>
        <v>-5.766048337438423E-2</v>
      </c>
    </row>
    <row r="463" spans="1:8" x14ac:dyDescent="0.25">
      <c r="A463" s="2">
        <v>43867</v>
      </c>
      <c r="B463" s="3">
        <v>41.27</v>
      </c>
      <c r="D463" s="4">
        <f t="shared" si="27"/>
        <v>0.15440559440559443</v>
      </c>
      <c r="E463" s="2">
        <v>43892</v>
      </c>
      <c r="F463" s="3">
        <v>988.97</v>
      </c>
      <c r="H463" s="4">
        <f t="shared" si="26"/>
        <v>-4.8481758004926045E-2</v>
      </c>
    </row>
    <row r="464" spans="1:8" x14ac:dyDescent="0.25">
      <c r="A464" s="2">
        <v>43866</v>
      </c>
      <c r="B464" s="3">
        <v>41.33</v>
      </c>
      <c r="D464" s="4">
        <f t="shared" si="27"/>
        <v>0.15608391608391603</v>
      </c>
      <c r="E464" s="2">
        <v>43889</v>
      </c>
      <c r="F464" s="3">
        <v>972.15</v>
      </c>
      <c r="H464" s="4">
        <f t="shared" ref="H464:H527" si="28">F464/$K$3-1</f>
        <v>-6.4664793719211744E-2</v>
      </c>
    </row>
    <row r="465" spans="1:8" x14ac:dyDescent="0.25">
      <c r="A465" s="2">
        <v>43865</v>
      </c>
      <c r="B465" s="3">
        <v>40.75</v>
      </c>
      <c r="D465" s="4">
        <f t="shared" si="27"/>
        <v>0.13986013986013979</v>
      </c>
      <c r="E465" s="2">
        <v>43888</v>
      </c>
      <c r="F465" s="3">
        <v>997.73</v>
      </c>
      <c r="H465" s="4">
        <f t="shared" si="28"/>
        <v>-4.0053494458128003E-2</v>
      </c>
    </row>
    <row r="466" spans="1:8" x14ac:dyDescent="0.25">
      <c r="A466" s="2">
        <v>43864</v>
      </c>
      <c r="B466" s="3">
        <v>40.630000000000003</v>
      </c>
      <c r="D466" s="4">
        <f t="shared" si="27"/>
        <v>0.13650349650349658</v>
      </c>
      <c r="E466" s="2">
        <v>43887</v>
      </c>
      <c r="F466" s="3">
        <v>1016.17</v>
      </c>
      <c r="H466" s="4">
        <f t="shared" si="28"/>
        <v>-2.2311807266009787E-2</v>
      </c>
    </row>
    <row r="467" spans="1:8" x14ac:dyDescent="0.25">
      <c r="A467" s="2">
        <v>43861</v>
      </c>
      <c r="B467" s="3">
        <v>40.659999999999997</v>
      </c>
      <c r="D467" s="4">
        <f t="shared" si="27"/>
        <v>0.13734265734265727</v>
      </c>
      <c r="E467" s="2">
        <v>43886</v>
      </c>
      <c r="F467" s="3">
        <v>1023.72</v>
      </c>
      <c r="H467" s="4">
        <f t="shared" si="28"/>
        <v>-1.5047721674876779E-2</v>
      </c>
    </row>
    <row r="468" spans="1:8" x14ac:dyDescent="0.25">
      <c r="A468" s="2">
        <v>43860</v>
      </c>
      <c r="B468" s="3">
        <v>41.24</v>
      </c>
      <c r="D468" s="4">
        <f t="shared" si="27"/>
        <v>0.15356643356643351</v>
      </c>
      <c r="E468" s="2">
        <v>43885</v>
      </c>
      <c r="F468" s="3">
        <v>1046.04</v>
      </c>
      <c r="H468" s="4">
        <f t="shared" si="28"/>
        <v>6.427032019704404E-3</v>
      </c>
    </row>
    <row r="469" spans="1:8" x14ac:dyDescent="0.25">
      <c r="A469" s="2">
        <v>43859</v>
      </c>
      <c r="B469" s="3">
        <v>41.3</v>
      </c>
      <c r="D469" s="4">
        <f t="shared" si="27"/>
        <v>0.15524475524475512</v>
      </c>
      <c r="E469" s="2">
        <v>43882</v>
      </c>
      <c r="F469" s="3">
        <v>1062.8599999999999</v>
      </c>
      <c r="H469" s="4">
        <f t="shared" si="28"/>
        <v>2.2610067733990213E-2</v>
      </c>
    </row>
    <row r="470" spans="1:8" x14ac:dyDescent="0.25">
      <c r="A470" s="2">
        <v>43858</v>
      </c>
      <c r="B470" s="3">
        <v>41.31</v>
      </c>
      <c r="D470" s="4">
        <f t="shared" si="27"/>
        <v>0.15552447552447557</v>
      </c>
      <c r="E470" s="2">
        <v>43881</v>
      </c>
      <c r="F470" s="3">
        <v>1069.29</v>
      </c>
      <c r="H470" s="4">
        <f t="shared" si="28"/>
        <v>2.8796567118226646E-2</v>
      </c>
    </row>
    <row r="471" spans="1:8" x14ac:dyDescent="0.25">
      <c r="A471" s="2">
        <v>43857</v>
      </c>
      <c r="B471" s="3">
        <v>41.36</v>
      </c>
      <c r="D471" s="4">
        <f t="shared" si="27"/>
        <v>0.15692307692307694</v>
      </c>
      <c r="E471" s="2">
        <v>43880</v>
      </c>
      <c r="F471" s="3">
        <v>1068.28</v>
      </c>
      <c r="H471" s="4">
        <f t="shared" si="28"/>
        <v>2.7824815270935943E-2</v>
      </c>
    </row>
    <row r="472" spans="1:8" x14ac:dyDescent="0.25">
      <c r="A472" s="2">
        <v>43854</v>
      </c>
      <c r="B472" s="3">
        <v>40.04</v>
      </c>
      <c r="D472" s="4">
        <f t="shared" si="27"/>
        <v>0.11999999999999988</v>
      </c>
      <c r="E472" s="2">
        <v>43879</v>
      </c>
      <c r="F472" s="3">
        <v>1064.28</v>
      </c>
      <c r="H472" s="4">
        <f t="shared" si="28"/>
        <v>2.3976293103448398E-2</v>
      </c>
    </row>
    <row r="473" spans="1:8" x14ac:dyDescent="0.25">
      <c r="A473" s="2">
        <v>43853</v>
      </c>
      <c r="B473" s="3">
        <v>40.07</v>
      </c>
      <c r="D473" s="4">
        <f t="shared" si="27"/>
        <v>0.1208391608391608</v>
      </c>
      <c r="E473" s="2">
        <v>43875</v>
      </c>
      <c r="F473" s="3">
        <v>1064.8800000000001</v>
      </c>
      <c r="H473" s="4">
        <f t="shared" si="28"/>
        <v>2.4553571428571619E-2</v>
      </c>
    </row>
    <row r="474" spans="1:8" x14ac:dyDescent="0.25">
      <c r="A474" s="2">
        <v>43852</v>
      </c>
      <c r="B474" s="3">
        <v>39.770000000000003</v>
      </c>
      <c r="D474" s="4">
        <f t="shared" si="27"/>
        <v>0.11244755244755256</v>
      </c>
      <c r="E474" s="2">
        <v>43875</v>
      </c>
      <c r="F474" s="3">
        <v>1064.8800000000001</v>
      </c>
      <c r="H474" s="4">
        <f t="shared" si="28"/>
        <v>2.4553571428571619E-2</v>
      </c>
    </row>
    <row r="475" spans="1:8" x14ac:dyDescent="0.25">
      <c r="A475" s="2">
        <v>43851</v>
      </c>
      <c r="B475" s="3">
        <v>39.94</v>
      </c>
      <c r="D475" s="4">
        <f t="shared" si="27"/>
        <v>0.11720279720279714</v>
      </c>
      <c r="E475" s="2">
        <v>43874</v>
      </c>
      <c r="F475" s="3">
        <v>1063.57</v>
      </c>
      <c r="H475" s="4">
        <f t="shared" si="28"/>
        <v>2.3293180418719306E-2</v>
      </c>
    </row>
    <row r="476" spans="1:8" x14ac:dyDescent="0.25">
      <c r="A476" s="2">
        <v>43850</v>
      </c>
      <c r="B476" s="3">
        <v>39.799999999999997</v>
      </c>
      <c r="D476" s="4">
        <f t="shared" si="27"/>
        <v>0.11328671328671325</v>
      </c>
      <c r="E476" s="2">
        <v>43873</v>
      </c>
      <c r="F476" s="3">
        <v>1064.5899999999999</v>
      </c>
      <c r="H476" s="4">
        <f t="shared" si="28"/>
        <v>2.4274553571428603E-2</v>
      </c>
    </row>
    <row r="477" spans="1:8" x14ac:dyDescent="0.25">
      <c r="A477" s="2">
        <v>43847</v>
      </c>
      <c r="B477" s="3">
        <v>39.880000000000003</v>
      </c>
      <c r="D477" s="4">
        <f t="shared" si="27"/>
        <v>0.11552447552447553</v>
      </c>
      <c r="E477" s="2">
        <v>43872</v>
      </c>
      <c r="F477" s="3">
        <v>1060.47</v>
      </c>
      <c r="H477" s="4">
        <f t="shared" si="28"/>
        <v>2.031057573891637E-2</v>
      </c>
    </row>
    <row r="478" spans="1:8" x14ac:dyDescent="0.25">
      <c r="A478" s="2">
        <v>43846</v>
      </c>
      <c r="B478" s="3">
        <v>39.86</v>
      </c>
      <c r="D478" s="4">
        <f t="shared" si="27"/>
        <v>0.11496503496503485</v>
      </c>
      <c r="E478" s="2">
        <v>43871</v>
      </c>
      <c r="F478" s="3">
        <v>1058.92</v>
      </c>
      <c r="H478" s="4">
        <f t="shared" si="28"/>
        <v>1.8819273399014902E-2</v>
      </c>
    </row>
    <row r="479" spans="1:8" x14ac:dyDescent="0.25">
      <c r="A479" s="2">
        <v>43845</v>
      </c>
      <c r="B479" s="3">
        <v>39.880000000000003</v>
      </c>
      <c r="D479" s="4">
        <f t="shared" si="27"/>
        <v>0.11552447552447553</v>
      </c>
      <c r="E479" s="2">
        <v>43868</v>
      </c>
      <c r="F479" s="3">
        <v>1053.03</v>
      </c>
      <c r="H479" s="4">
        <f t="shared" si="28"/>
        <v>1.3152324507389235E-2</v>
      </c>
    </row>
    <row r="480" spans="1:8" x14ac:dyDescent="0.25">
      <c r="A480" s="2">
        <v>43844</v>
      </c>
      <c r="B480" s="3">
        <v>39.659999999999997</v>
      </c>
      <c r="D480" s="4">
        <f t="shared" si="27"/>
        <v>0.10937062937062936</v>
      </c>
      <c r="E480" s="2">
        <v>43867</v>
      </c>
      <c r="F480" s="3">
        <v>1058.6500000000001</v>
      </c>
      <c r="H480" s="4">
        <f t="shared" si="28"/>
        <v>1.8559498152709519E-2</v>
      </c>
    </row>
    <row r="481" spans="1:8" x14ac:dyDescent="0.25">
      <c r="A481" s="2">
        <v>43843</v>
      </c>
      <c r="B481" s="3">
        <v>39.229999999999997</v>
      </c>
      <c r="D481" s="4">
        <f t="shared" si="27"/>
        <v>9.7342657342657235E-2</v>
      </c>
      <c r="E481" s="2">
        <v>43866</v>
      </c>
      <c r="F481" s="3">
        <v>1052.46</v>
      </c>
      <c r="H481" s="4">
        <f t="shared" si="28"/>
        <v>1.2603910098522242E-2</v>
      </c>
    </row>
    <row r="482" spans="1:8" x14ac:dyDescent="0.25">
      <c r="A482" s="2">
        <v>43840</v>
      </c>
      <c r="B482" s="3">
        <v>39.229999999999997</v>
      </c>
      <c r="D482" s="4">
        <f t="shared" si="27"/>
        <v>9.7342657342657235E-2</v>
      </c>
      <c r="E482" s="2">
        <v>43865</v>
      </c>
      <c r="F482" s="3">
        <v>1045.18</v>
      </c>
      <c r="H482" s="4">
        <f t="shared" si="28"/>
        <v>5.5995997536948394E-3</v>
      </c>
    </row>
    <row r="483" spans="1:8" x14ac:dyDescent="0.25">
      <c r="A483" s="2">
        <v>43839</v>
      </c>
      <c r="B483" s="3">
        <v>39.68</v>
      </c>
      <c r="D483" s="4">
        <f t="shared" si="27"/>
        <v>0.10993006993006982</v>
      </c>
      <c r="E483" s="2">
        <v>43864</v>
      </c>
      <c r="F483" s="3">
        <v>1036</v>
      </c>
      <c r="H483" s="4">
        <f t="shared" si="28"/>
        <v>-3.2327586206896131E-3</v>
      </c>
    </row>
    <row r="484" spans="1:8" x14ac:dyDescent="0.25">
      <c r="A484" s="2">
        <v>43838</v>
      </c>
      <c r="B484" s="3">
        <v>39.630000000000003</v>
      </c>
      <c r="D484" s="4">
        <f t="shared" si="27"/>
        <v>0.10853146853146867</v>
      </c>
      <c r="E484" s="2">
        <v>43861</v>
      </c>
      <c r="F484" s="3">
        <v>1032.97</v>
      </c>
      <c r="H484" s="4">
        <f t="shared" si="28"/>
        <v>-6.1480141625614992E-3</v>
      </c>
    </row>
    <row r="485" spans="1:8" x14ac:dyDescent="0.25">
      <c r="A485" s="2">
        <v>43837</v>
      </c>
      <c r="B485" s="3">
        <v>39.700000000000003</v>
      </c>
      <c r="D485" s="4">
        <f t="shared" si="27"/>
        <v>0.1104895104895105</v>
      </c>
      <c r="E485" s="2">
        <v>43860</v>
      </c>
      <c r="F485" s="3">
        <v>1044.44</v>
      </c>
      <c r="H485" s="4">
        <f t="shared" si="28"/>
        <v>4.8876231527095193E-3</v>
      </c>
    </row>
    <row r="486" spans="1:8" x14ac:dyDescent="0.25">
      <c r="A486" s="2">
        <v>43836</v>
      </c>
      <c r="B486" s="3">
        <v>39.78</v>
      </c>
      <c r="D486" s="4">
        <f t="shared" si="27"/>
        <v>0.11272727272727279</v>
      </c>
      <c r="E486" s="2">
        <v>43859</v>
      </c>
      <c r="F486" s="3">
        <v>1044.82</v>
      </c>
      <c r="H486" s="4">
        <f t="shared" si="28"/>
        <v>5.2532327586207739E-3</v>
      </c>
    </row>
    <row r="487" spans="1:8" x14ac:dyDescent="0.25">
      <c r="A487" s="2">
        <v>43833</v>
      </c>
      <c r="B487" s="3">
        <v>40.03</v>
      </c>
      <c r="D487" s="4">
        <f t="shared" si="27"/>
        <v>0.11972027972027965</v>
      </c>
      <c r="E487" s="2">
        <v>43858</v>
      </c>
      <c r="F487" s="3">
        <v>1045.1400000000001</v>
      </c>
      <c r="H487" s="4">
        <f t="shared" si="28"/>
        <v>5.5611145320197952E-3</v>
      </c>
    </row>
    <row r="488" spans="1:8" x14ac:dyDescent="0.25">
      <c r="A488" s="2">
        <v>43832</v>
      </c>
      <c r="B488" s="3">
        <v>39.979999999999997</v>
      </c>
      <c r="D488" s="4">
        <f t="shared" si="27"/>
        <v>0.11832167832167828</v>
      </c>
      <c r="E488" s="2">
        <v>43857</v>
      </c>
      <c r="F488" s="3">
        <v>1041.19</v>
      </c>
      <c r="H488" s="4">
        <f t="shared" si="28"/>
        <v>1.7606988916256672E-3</v>
      </c>
    </row>
    <row r="489" spans="1:8" x14ac:dyDescent="0.25">
      <c r="A489" s="2">
        <v>43830</v>
      </c>
      <c r="B489" s="3">
        <v>40.200000000000003</v>
      </c>
      <c r="D489" s="4">
        <f t="shared" si="27"/>
        <v>0.12447552447552446</v>
      </c>
      <c r="E489" s="2">
        <v>43854</v>
      </c>
      <c r="F489" s="3">
        <v>1047.97</v>
      </c>
      <c r="H489" s="4">
        <f t="shared" si="28"/>
        <v>8.2839439655173486E-3</v>
      </c>
    </row>
    <row r="490" spans="1:8" x14ac:dyDescent="0.25">
      <c r="A490" s="2">
        <v>43829</v>
      </c>
      <c r="B490" s="3">
        <v>40.53</v>
      </c>
      <c r="D490" s="4">
        <f t="shared" si="27"/>
        <v>0.13370629370629383</v>
      </c>
      <c r="E490" s="2">
        <v>43853</v>
      </c>
      <c r="F490" s="3">
        <v>1051.69</v>
      </c>
      <c r="H490" s="4">
        <f t="shared" si="28"/>
        <v>1.1863069581280916E-2</v>
      </c>
    </row>
    <row r="491" spans="1:8" x14ac:dyDescent="0.25">
      <c r="A491" s="2">
        <v>43826</v>
      </c>
      <c r="B491" s="3">
        <v>40.770000000000003</v>
      </c>
      <c r="D491" s="4">
        <f t="shared" si="27"/>
        <v>0.14041958041958047</v>
      </c>
      <c r="E491" s="2">
        <v>43852</v>
      </c>
      <c r="F491" s="3">
        <v>1049.4100000000001</v>
      </c>
      <c r="H491" s="4">
        <f t="shared" si="28"/>
        <v>9.6694119458129446E-3</v>
      </c>
    </row>
    <row r="492" spans="1:8" x14ac:dyDescent="0.25">
      <c r="A492" s="2">
        <v>43823</v>
      </c>
      <c r="B492" s="3">
        <v>40.770000000000003</v>
      </c>
      <c r="D492" s="4">
        <f t="shared" si="27"/>
        <v>0.14041958041958047</v>
      </c>
      <c r="E492" s="2">
        <v>43851</v>
      </c>
      <c r="F492" s="3">
        <v>1047.1400000000001</v>
      </c>
      <c r="H492" s="4">
        <f t="shared" si="28"/>
        <v>7.4853756157637896E-3</v>
      </c>
    </row>
    <row r="493" spans="1:8" x14ac:dyDescent="0.25">
      <c r="A493" s="2">
        <v>43822</v>
      </c>
      <c r="B493" s="3">
        <v>40.369999999999997</v>
      </c>
      <c r="D493" s="4">
        <f t="shared" si="27"/>
        <v>0.12923076923076926</v>
      </c>
      <c r="E493" s="2">
        <v>43850</v>
      </c>
      <c r="F493" s="3">
        <v>1048.5</v>
      </c>
      <c r="H493" s="4">
        <f t="shared" si="28"/>
        <v>8.7938731527095193E-3</v>
      </c>
    </row>
    <row r="494" spans="1:8" x14ac:dyDescent="0.25">
      <c r="A494" s="2">
        <v>43819</v>
      </c>
      <c r="B494" s="3">
        <v>39.99</v>
      </c>
      <c r="D494" s="4">
        <f t="shared" si="27"/>
        <v>0.11860139860139873</v>
      </c>
      <c r="E494" s="2">
        <v>43847</v>
      </c>
      <c r="F494" s="3">
        <v>1046.06</v>
      </c>
      <c r="H494" s="4">
        <f t="shared" si="28"/>
        <v>6.446274630541815E-3</v>
      </c>
    </row>
    <row r="495" spans="1:8" x14ac:dyDescent="0.25">
      <c r="A495" s="2">
        <v>43818</v>
      </c>
      <c r="B495" s="3">
        <v>39.770000000000003</v>
      </c>
      <c r="D495" s="4">
        <f t="shared" si="27"/>
        <v>0.11244755244755256</v>
      </c>
      <c r="E495" s="2">
        <v>43846</v>
      </c>
      <c r="F495" s="3">
        <v>1041.3699999999999</v>
      </c>
      <c r="H495" s="4">
        <f t="shared" si="28"/>
        <v>1.9338823891625889E-3</v>
      </c>
    </row>
    <row r="496" spans="1:8" x14ac:dyDescent="0.25">
      <c r="A496" s="2">
        <v>43817</v>
      </c>
      <c r="B496" s="3">
        <v>40.11</v>
      </c>
      <c r="D496" s="4">
        <f t="shared" si="27"/>
        <v>0.12195804195804194</v>
      </c>
      <c r="E496" s="2">
        <v>43845</v>
      </c>
      <c r="F496" s="3">
        <v>1037.1099999999999</v>
      </c>
      <c r="H496" s="4">
        <f t="shared" si="28"/>
        <v>-2.1647937192118549E-3</v>
      </c>
    </row>
    <row r="497" spans="1:8" x14ac:dyDescent="0.25">
      <c r="A497" s="2">
        <v>43816</v>
      </c>
      <c r="B497" s="3">
        <v>40.1</v>
      </c>
      <c r="D497" s="4">
        <f t="shared" si="27"/>
        <v>0.12167832167832171</v>
      </c>
      <c r="E497" s="2">
        <v>43844</v>
      </c>
      <c r="F497" s="3">
        <v>1033.48</v>
      </c>
      <c r="H497" s="4">
        <f t="shared" si="28"/>
        <v>-5.6573275862067396E-3</v>
      </c>
    </row>
    <row r="498" spans="1:8" x14ac:dyDescent="0.25">
      <c r="A498" s="2">
        <v>43815</v>
      </c>
      <c r="B498" s="3">
        <v>40.130000000000003</v>
      </c>
      <c r="D498" s="4">
        <f t="shared" si="27"/>
        <v>0.12251748251748262</v>
      </c>
      <c r="E498" s="2">
        <v>43843</v>
      </c>
      <c r="F498" s="3">
        <v>1030.1199999999999</v>
      </c>
      <c r="H498" s="4">
        <f t="shared" si="28"/>
        <v>-8.8900862068965747E-3</v>
      </c>
    </row>
    <row r="499" spans="1:8" x14ac:dyDescent="0.25">
      <c r="A499" s="2">
        <v>43812</v>
      </c>
      <c r="B499" s="3">
        <v>39.979999999999997</v>
      </c>
      <c r="D499" s="4">
        <f t="shared" si="27"/>
        <v>0.11832167832167828</v>
      </c>
      <c r="E499" s="2">
        <v>43840</v>
      </c>
      <c r="F499" s="3">
        <v>1025.6600000000001</v>
      </c>
      <c r="H499" s="4">
        <f t="shared" si="28"/>
        <v>-1.3181188423645129E-2</v>
      </c>
    </row>
    <row r="500" spans="1:8" x14ac:dyDescent="0.25">
      <c r="A500" s="2">
        <v>43811</v>
      </c>
      <c r="B500" s="3">
        <v>39.85</v>
      </c>
      <c r="D500" s="4">
        <f t="shared" si="27"/>
        <v>0.11468531468531462</v>
      </c>
      <c r="E500" s="2">
        <v>43839</v>
      </c>
      <c r="F500" s="3">
        <v>1026.72</v>
      </c>
      <c r="H500" s="4">
        <f t="shared" si="28"/>
        <v>-1.216133004926101E-2</v>
      </c>
    </row>
    <row r="501" spans="1:8" x14ac:dyDescent="0.25">
      <c r="A501" s="2">
        <v>43810</v>
      </c>
      <c r="B501" s="3">
        <v>40.01</v>
      </c>
      <c r="D501" s="4">
        <f t="shared" si="27"/>
        <v>0.11916083916083919</v>
      </c>
      <c r="E501" s="2">
        <v>43838</v>
      </c>
      <c r="F501" s="3">
        <v>1022.96</v>
      </c>
      <c r="H501" s="4">
        <f t="shared" si="28"/>
        <v>-1.57789408866994E-2</v>
      </c>
    </row>
    <row r="502" spans="1:8" x14ac:dyDescent="0.25">
      <c r="A502" s="2">
        <v>43809</v>
      </c>
      <c r="B502" s="3">
        <v>39.979999999999997</v>
      </c>
      <c r="D502" s="4">
        <f t="shared" si="27"/>
        <v>0.11832167832167828</v>
      </c>
      <c r="E502" s="2">
        <v>43837</v>
      </c>
      <c r="F502" s="3">
        <v>1021.3</v>
      </c>
      <c r="H502" s="4">
        <f t="shared" si="28"/>
        <v>-1.7376077586206851E-2</v>
      </c>
    </row>
    <row r="503" spans="1:8" x14ac:dyDescent="0.25">
      <c r="A503" s="2">
        <v>43808</v>
      </c>
      <c r="B503" s="3">
        <v>40</v>
      </c>
      <c r="D503" s="4">
        <f t="shared" si="27"/>
        <v>0.11888111888111896</v>
      </c>
      <c r="E503" s="2">
        <v>43836</v>
      </c>
      <c r="F503" s="3">
        <v>1018.26</v>
      </c>
      <c r="H503" s="4">
        <f t="shared" si="28"/>
        <v>-2.0300954433497442E-2</v>
      </c>
    </row>
    <row r="504" spans="1:8" x14ac:dyDescent="0.25">
      <c r="A504" s="2">
        <v>43805</v>
      </c>
      <c r="B504" s="3">
        <v>39.68</v>
      </c>
      <c r="D504" s="4">
        <f t="shared" si="27"/>
        <v>0.10993006993006982</v>
      </c>
      <c r="E504" s="2">
        <v>43833</v>
      </c>
      <c r="F504" s="3">
        <v>1015.65</v>
      </c>
      <c r="H504" s="4">
        <f t="shared" si="28"/>
        <v>-2.2812115147783141E-2</v>
      </c>
    </row>
    <row r="505" spans="1:8" x14ac:dyDescent="0.25">
      <c r="A505" s="2">
        <v>43804</v>
      </c>
      <c r="B505" s="3">
        <v>39.15</v>
      </c>
      <c r="D505" s="4">
        <f t="shared" si="27"/>
        <v>9.5104895104895171E-2</v>
      </c>
      <c r="E505" s="2">
        <v>43832</v>
      </c>
      <c r="F505" s="3">
        <v>1018.24</v>
      </c>
      <c r="H505" s="4">
        <f t="shared" si="28"/>
        <v>-2.0320197044334853E-2</v>
      </c>
    </row>
    <row r="506" spans="1:8" x14ac:dyDescent="0.25">
      <c r="A506" s="2">
        <v>43803</v>
      </c>
      <c r="B506" s="3">
        <v>39.17</v>
      </c>
      <c r="D506" s="4">
        <f t="shared" si="27"/>
        <v>9.5664335664335631E-2</v>
      </c>
      <c r="E506" s="2">
        <v>43830</v>
      </c>
      <c r="F506" s="3">
        <v>1014.92</v>
      </c>
      <c r="H506" s="4">
        <f t="shared" si="28"/>
        <v>-2.3514470443349644E-2</v>
      </c>
    </row>
    <row r="507" spans="1:8" x14ac:dyDescent="0.25">
      <c r="A507" s="2">
        <v>43802</v>
      </c>
      <c r="B507" s="3">
        <v>39.65</v>
      </c>
      <c r="D507" s="4">
        <f t="shared" si="27"/>
        <v>0.10909090909090913</v>
      </c>
      <c r="E507" s="2">
        <v>43830</v>
      </c>
      <c r="F507" s="3">
        <v>1014.92</v>
      </c>
      <c r="H507" s="4">
        <f t="shared" si="28"/>
        <v>-2.3514470443349644E-2</v>
      </c>
    </row>
    <row r="508" spans="1:8" x14ac:dyDescent="0.25">
      <c r="A508" s="2">
        <v>43801</v>
      </c>
      <c r="B508" s="3">
        <v>40.1</v>
      </c>
      <c r="D508" s="4">
        <f t="shared" si="27"/>
        <v>0.12167832167832171</v>
      </c>
      <c r="E508" s="2">
        <v>43829</v>
      </c>
      <c r="F508" s="3">
        <v>1017.07</v>
      </c>
      <c r="H508" s="4">
        <f t="shared" si="28"/>
        <v>-2.1445889778324956E-2</v>
      </c>
    </row>
    <row r="509" spans="1:8" x14ac:dyDescent="0.25">
      <c r="A509" s="2">
        <v>43798</v>
      </c>
      <c r="B509" s="3">
        <v>40.15</v>
      </c>
      <c r="D509" s="4">
        <f t="shared" si="27"/>
        <v>0.12307692307692308</v>
      </c>
      <c r="E509" s="2">
        <v>43826</v>
      </c>
      <c r="F509" s="3">
        <v>1022.01</v>
      </c>
      <c r="H509" s="4">
        <f t="shared" si="28"/>
        <v>-1.6692964901477758E-2</v>
      </c>
    </row>
    <row r="510" spans="1:8" x14ac:dyDescent="0.25">
      <c r="A510" s="2">
        <v>43797</v>
      </c>
      <c r="B510" s="3">
        <v>40.49</v>
      </c>
      <c r="D510" s="4">
        <f t="shared" si="27"/>
        <v>0.13258741258741269</v>
      </c>
      <c r="E510" s="2">
        <v>43823</v>
      </c>
      <c r="F510" s="3">
        <v>1022.77</v>
      </c>
      <c r="H510" s="4">
        <f t="shared" si="28"/>
        <v>-1.5961745689655138E-2</v>
      </c>
    </row>
    <row r="511" spans="1:8" x14ac:dyDescent="0.25">
      <c r="A511" s="2">
        <v>43796</v>
      </c>
      <c r="B511" s="3">
        <v>40.47</v>
      </c>
      <c r="D511" s="4">
        <f t="shared" si="27"/>
        <v>0.13202797202797201</v>
      </c>
      <c r="E511" s="2">
        <v>43823</v>
      </c>
      <c r="F511" s="3">
        <v>1022.77</v>
      </c>
      <c r="H511" s="4">
        <f t="shared" si="28"/>
        <v>-1.5961745689655138E-2</v>
      </c>
    </row>
    <row r="512" spans="1:8" x14ac:dyDescent="0.25">
      <c r="A512" s="2">
        <v>43795</v>
      </c>
      <c r="B512" s="3">
        <v>39.659999999999997</v>
      </c>
      <c r="D512" s="4">
        <f t="shared" si="27"/>
        <v>0.10937062937062936</v>
      </c>
      <c r="E512" s="2">
        <v>43823</v>
      </c>
      <c r="F512" s="3">
        <v>1022.77</v>
      </c>
      <c r="H512" s="4">
        <f t="shared" si="28"/>
        <v>-1.5961745689655138E-2</v>
      </c>
    </row>
    <row r="513" spans="1:8" x14ac:dyDescent="0.25">
      <c r="A513" s="2">
        <v>43794</v>
      </c>
      <c r="B513" s="3">
        <v>39.56</v>
      </c>
      <c r="D513" s="4">
        <f t="shared" si="27"/>
        <v>0.10657342657342661</v>
      </c>
      <c r="E513" s="2">
        <v>43822</v>
      </c>
      <c r="F513" s="3">
        <v>1020.33</v>
      </c>
      <c r="H513" s="4">
        <f t="shared" si="28"/>
        <v>-1.8309344211822509E-2</v>
      </c>
    </row>
    <row r="514" spans="1:8" x14ac:dyDescent="0.25">
      <c r="A514" s="2">
        <v>43791</v>
      </c>
      <c r="B514" s="3">
        <v>39.58</v>
      </c>
      <c r="D514" s="4">
        <f t="shared" si="27"/>
        <v>0.10713286713286707</v>
      </c>
      <c r="E514" s="2">
        <v>43819</v>
      </c>
      <c r="F514" s="3">
        <v>1021.01</v>
      </c>
      <c r="H514" s="4">
        <f t="shared" si="28"/>
        <v>-1.7655095443349644E-2</v>
      </c>
    </row>
    <row r="515" spans="1:8" x14ac:dyDescent="0.25">
      <c r="A515" s="2">
        <v>43790</v>
      </c>
      <c r="B515" s="3">
        <v>39.97</v>
      </c>
      <c r="D515" s="4">
        <f t="shared" si="27"/>
        <v>0.11804195804195805</v>
      </c>
      <c r="E515" s="2">
        <v>43818</v>
      </c>
      <c r="F515" s="3">
        <v>1017.27</v>
      </c>
      <c r="H515" s="4">
        <f t="shared" si="28"/>
        <v>-2.1253463669950623E-2</v>
      </c>
    </row>
    <row r="516" spans="1:8" x14ac:dyDescent="0.25">
      <c r="A516" s="2">
        <v>43789</v>
      </c>
      <c r="B516" s="3">
        <v>39.85</v>
      </c>
      <c r="D516" s="4">
        <f t="shared" ref="D516:D579" si="29">B516/$K$2-1</f>
        <v>0.11468531468531462</v>
      </c>
      <c r="E516" s="2">
        <v>43817</v>
      </c>
      <c r="F516" s="3">
        <v>1015.58</v>
      </c>
      <c r="H516" s="4">
        <f t="shared" si="28"/>
        <v>-2.2879464285714191E-2</v>
      </c>
    </row>
    <row r="517" spans="1:8" x14ac:dyDescent="0.25">
      <c r="A517" s="2">
        <v>43788</v>
      </c>
      <c r="B517" s="3">
        <v>40.14</v>
      </c>
      <c r="D517" s="4">
        <f t="shared" si="29"/>
        <v>0.12279720279720285</v>
      </c>
      <c r="E517" s="2">
        <v>43816</v>
      </c>
      <c r="F517" s="3">
        <v>1018.78</v>
      </c>
      <c r="H517" s="4">
        <f t="shared" si="28"/>
        <v>-1.9800646551724088E-2</v>
      </c>
    </row>
    <row r="518" spans="1:8" x14ac:dyDescent="0.25">
      <c r="A518" s="2">
        <v>43787</v>
      </c>
      <c r="B518" s="3">
        <v>40.409999999999997</v>
      </c>
      <c r="D518" s="4">
        <f t="shared" si="29"/>
        <v>0.13034965034965018</v>
      </c>
      <c r="E518" s="2">
        <v>43815</v>
      </c>
      <c r="F518" s="3">
        <v>1017.96</v>
      </c>
      <c r="H518" s="4">
        <f t="shared" si="28"/>
        <v>-2.0589593596058942E-2</v>
      </c>
    </row>
    <row r="519" spans="1:8" x14ac:dyDescent="0.25">
      <c r="A519" s="2">
        <v>43784</v>
      </c>
      <c r="B519" s="3">
        <v>40.17</v>
      </c>
      <c r="D519" s="4">
        <f t="shared" si="29"/>
        <v>0.12363636363636377</v>
      </c>
      <c r="E519" s="2">
        <v>43812</v>
      </c>
      <c r="F519" s="3">
        <v>1015.49</v>
      </c>
      <c r="H519" s="4">
        <f t="shared" si="28"/>
        <v>-2.2966056034482651E-2</v>
      </c>
    </row>
    <row r="520" spans="1:8" x14ac:dyDescent="0.25">
      <c r="A520" s="2">
        <v>43783</v>
      </c>
      <c r="B520" s="3">
        <v>40.090000000000003</v>
      </c>
      <c r="D520" s="4">
        <f t="shared" si="29"/>
        <v>0.12139860139860148</v>
      </c>
      <c r="E520" s="2">
        <v>43811</v>
      </c>
      <c r="F520" s="3">
        <v>1012.93</v>
      </c>
      <c r="H520" s="4">
        <f t="shared" si="28"/>
        <v>-2.5429110221674822E-2</v>
      </c>
    </row>
    <row r="521" spans="1:8" x14ac:dyDescent="0.25">
      <c r="A521" s="2">
        <v>43782</v>
      </c>
      <c r="B521" s="3">
        <v>40.549999999999997</v>
      </c>
      <c r="D521" s="4">
        <f t="shared" si="29"/>
        <v>0.13426573426573429</v>
      </c>
      <c r="E521" s="2">
        <v>43810</v>
      </c>
      <c r="F521" s="3">
        <v>1011.37</v>
      </c>
      <c r="H521" s="4">
        <f t="shared" si="28"/>
        <v>-2.6930033866994996E-2</v>
      </c>
    </row>
    <row r="522" spans="1:8" x14ac:dyDescent="0.25">
      <c r="A522" s="2">
        <v>43781</v>
      </c>
      <c r="B522" s="3">
        <v>40.159999999999997</v>
      </c>
      <c r="D522" s="4">
        <f t="shared" si="29"/>
        <v>0.12335664335664331</v>
      </c>
      <c r="E522" s="2">
        <v>43809</v>
      </c>
      <c r="F522" s="3">
        <v>1011.4</v>
      </c>
      <c r="H522" s="4">
        <f t="shared" si="28"/>
        <v>-2.6901169950738879E-2</v>
      </c>
    </row>
    <row r="523" spans="1:8" x14ac:dyDescent="0.25">
      <c r="A523" s="2">
        <v>43780</v>
      </c>
      <c r="B523" s="3">
        <v>40.369999999999997</v>
      </c>
      <c r="D523" s="4">
        <f t="shared" si="29"/>
        <v>0.12923076923076926</v>
      </c>
      <c r="E523" s="2">
        <v>43808</v>
      </c>
      <c r="F523" s="3">
        <v>1011.42</v>
      </c>
      <c r="H523" s="4">
        <f t="shared" si="28"/>
        <v>-2.6881927339901468E-2</v>
      </c>
    </row>
    <row r="524" spans="1:8" x14ac:dyDescent="0.25">
      <c r="A524" s="2">
        <v>43777</v>
      </c>
      <c r="B524" s="3">
        <v>40.39</v>
      </c>
      <c r="D524" s="4">
        <f t="shared" si="29"/>
        <v>0.12979020979020972</v>
      </c>
      <c r="E524" s="2">
        <v>43805</v>
      </c>
      <c r="F524" s="3">
        <v>1015.09</v>
      </c>
      <c r="H524" s="4">
        <f t="shared" si="28"/>
        <v>-2.3350908251231428E-2</v>
      </c>
    </row>
    <row r="525" spans="1:8" x14ac:dyDescent="0.25">
      <c r="A525" s="2">
        <v>43776</v>
      </c>
      <c r="B525" s="3">
        <v>39.92</v>
      </c>
      <c r="D525" s="4">
        <f t="shared" si="29"/>
        <v>0.11664335664335668</v>
      </c>
      <c r="E525" s="2">
        <v>43804</v>
      </c>
      <c r="F525" s="3">
        <v>1004.87</v>
      </c>
      <c r="H525" s="4">
        <f t="shared" si="28"/>
        <v>-3.3183882389162478E-2</v>
      </c>
    </row>
    <row r="526" spans="1:8" x14ac:dyDescent="0.25">
      <c r="A526" s="2">
        <v>43775</v>
      </c>
      <c r="B526" s="3">
        <v>38.130000000000003</v>
      </c>
      <c r="D526" s="4">
        <f t="shared" si="29"/>
        <v>6.6573426573426575E-2</v>
      </c>
      <c r="E526" s="2">
        <v>43803</v>
      </c>
      <c r="F526" s="3">
        <v>1009</v>
      </c>
      <c r="H526" s="4">
        <f t="shared" si="28"/>
        <v>-2.9210283251231428E-2</v>
      </c>
    </row>
    <row r="527" spans="1:8" x14ac:dyDescent="0.25">
      <c r="A527" s="2">
        <v>43774</v>
      </c>
      <c r="B527" s="3">
        <v>38.090000000000003</v>
      </c>
      <c r="D527" s="4">
        <f t="shared" si="29"/>
        <v>6.5454545454545654E-2</v>
      </c>
      <c r="E527" s="2">
        <v>43802</v>
      </c>
      <c r="F527" s="3">
        <v>1008.96</v>
      </c>
      <c r="H527" s="4">
        <f t="shared" si="28"/>
        <v>-2.924876847290625E-2</v>
      </c>
    </row>
    <row r="528" spans="1:8" x14ac:dyDescent="0.25">
      <c r="A528" s="2">
        <v>43773</v>
      </c>
      <c r="B528" s="3">
        <v>38.130000000000003</v>
      </c>
      <c r="D528" s="4">
        <f t="shared" si="29"/>
        <v>6.6573426573426575E-2</v>
      </c>
      <c r="E528" s="2">
        <v>43801</v>
      </c>
      <c r="F528" s="3">
        <v>1015.14</v>
      </c>
      <c r="H528" s="4">
        <f t="shared" ref="H528:H591" si="30">F528/$K$3-1</f>
        <v>-2.33028017241379E-2</v>
      </c>
    </row>
    <row r="529" spans="1:8" x14ac:dyDescent="0.25">
      <c r="A529" s="2">
        <v>43770</v>
      </c>
      <c r="B529" s="3">
        <v>38.200000000000003</v>
      </c>
      <c r="D529" s="4">
        <f t="shared" si="29"/>
        <v>6.8531468531468631E-2</v>
      </c>
      <c r="E529" s="2">
        <v>43798</v>
      </c>
      <c r="F529" s="3">
        <v>1018.62</v>
      </c>
      <c r="H529" s="4">
        <f t="shared" si="30"/>
        <v>-1.9954587438423599E-2</v>
      </c>
    </row>
    <row r="530" spans="1:8" x14ac:dyDescent="0.25">
      <c r="A530" s="2">
        <v>43769</v>
      </c>
      <c r="B530" s="3">
        <v>38.200000000000003</v>
      </c>
      <c r="D530" s="4">
        <f t="shared" si="29"/>
        <v>6.8531468531468631E-2</v>
      </c>
      <c r="E530" s="2">
        <v>43797</v>
      </c>
      <c r="F530" s="3">
        <v>1023.67</v>
      </c>
      <c r="H530" s="4">
        <f t="shared" si="30"/>
        <v>-1.5095828201970418E-2</v>
      </c>
    </row>
    <row r="531" spans="1:8" x14ac:dyDescent="0.25">
      <c r="A531" s="2">
        <v>43768</v>
      </c>
      <c r="B531" s="3">
        <v>37.92</v>
      </c>
      <c r="D531" s="4">
        <f t="shared" si="29"/>
        <v>6.0699300699300851E-2</v>
      </c>
      <c r="E531" s="2">
        <v>43796</v>
      </c>
      <c r="F531" s="3">
        <v>1022.95</v>
      </c>
      <c r="H531" s="4">
        <f t="shared" si="30"/>
        <v>-1.5788562192118105E-2</v>
      </c>
    </row>
    <row r="532" spans="1:8" x14ac:dyDescent="0.25">
      <c r="A532" s="2">
        <v>43767</v>
      </c>
      <c r="B532" s="3">
        <v>37.83</v>
      </c>
      <c r="D532" s="4">
        <f t="shared" si="29"/>
        <v>5.8181818181818112E-2</v>
      </c>
      <c r="E532" s="2">
        <v>43795</v>
      </c>
      <c r="F532" s="3">
        <v>1019.15</v>
      </c>
      <c r="H532" s="4">
        <f t="shared" si="30"/>
        <v>-1.9444658251231428E-2</v>
      </c>
    </row>
    <row r="533" spans="1:8" x14ac:dyDescent="0.25">
      <c r="A533" s="2">
        <v>43766</v>
      </c>
      <c r="B533" s="3">
        <v>37.880000000000003</v>
      </c>
      <c r="D533" s="4">
        <f t="shared" si="29"/>
        <v>5.9580419580419708E-2</v>
      </c>
      <c r="E533" s="2">
        <v>43794</v>
      </c>
      <c r="F533" s="3">
        <v>1019.3</v>
      </c>
      <c r="H533" s="4">
        <f t="shared" si="30"/>
        <v>-1.9300338669950734E-2</v>
      </c>
    </row>
    <row r="534" spans="1:8" x14ac:dyDescent="0.25">
      <c r="A534" s="2">
        <v>43763</v>
      </c>
      <c r="B534" s="3">
        <v>37.61</v>
      </c>
      <c r="D534" s="4">
        <f t="shared" si="29"/>
        <v>5.2027972027971936E-2</v>
      </c>
      <c r="E534" s="2">
        <v>43791</v>
      </c>
      <c r="F534" s="3">
        <v>1014.48</v>
      </c>
      <c r="H534" s="4">
        <f t="shared" si="30"/>
        <v>-2.3937807881773243E-2</v>
      </c>
    </row>
    <row r="535" spans="1:8" x14ac:dyDescent="0.25">
      <c r="A535" s="2">
        <v>43762</v>
      </c>
      <c r="B535" s="3">
        <v>37.69</v>
      </c>
      <c r="D535" s="4">
        <f t="shared" si="29"/>
        <v>5.4265734265734222E-2</v>
      </c>
      <c r="E535" s="2">
        <v>43790</v>
      </c>
      <c r="F535" s="3">
        <v>1017.57</v>
      </c>
      <c r="H535" s="4">
        <f t="shared" si="30"/>
        <v>-2.0964824507389013E-2</v>
      </c>
    </row>
    <row r="536" spans="1:8" x14ac:dyDescent="0.25">
      <c r="A536" s="2">
        <v>43761</v>
      </c>
      <c r="B536" s="3">
        <v>38.020000000000003</v>
      </c>
      <c r="D536" s="4">
        <f t="shared" si="29"/>
        <v>6.3496503496503598E-2</v>
      </c>
      <c r="E536" s="2">
        <v>43789</v>
      </c>
      <c r="F536" s="3">
        <v>1017.79</v>
      </c>
      <c r="H536" s="4">
        <f t="shared" si="30"/>
        <v>-2.0753155788177269E-2</v>
      </c>
    </row>
    <row r="537" spans="1:8" x14ac:dyDescent="0.25">
      <c r="A537" s="2">
        <v>43760</v>
      </c>
      <c r="B537" s="3">
        <v>38.36</v>
      </c>
      <c r="D537" s="4">
        <f t="shared" si="29"/>
        <v>7.3006993006992982E-2</v>
      </c>
      <c r="E537" s="2">
        <v>43788</v>
      </c>
      <c r="F537" s="3">
        <v>1019.05</v>
      </c>
      <c r="H537" s="4">
        <f t="shared" si="30"/>
        <v>-1.9540871305418706E-2</v>
      </c>
    </row>
    <row r="538" spans="1:8" x14ac:dyDescent="0.25">
      <c r="A538" s="2">
        <v>43759</v>
      </c>
      <c r="B538" s="3">
        <v>38.590000000000003</v>
      </c>
      <c r="D538" s="4">
        <f t="shared" si="29"/>
        <v>7.944055944055961E-2</v>
      </c>
      <c r="E538" s="2">
        <v>43787</v>
      </c>
      <c r="F538" s="3">
        <v>1019.47</v>
      </c>
      <c r="H538" s="4">
        <f t="shared" si="30"/>
        <v>-1.9136776477832407E-2</v>
      </c>
    </row>
    <row r="539" spans="1:8" x14ac:dyDescent="0.25">
      <c r="A539" s="2">
        <v>43756</v>
      </c>
      <c r="B539" s="3">
        <v>38.58</v>
      </c>
      <c r="D539" s="4">
        <f t="shared" si="29"/>
        <v>7.9160839160839158E-2</v>
      </c>
      <c r="E539" s="2">
        <v>43784</v>
      </c>
      <c r="F539" s="3">
        <v>1019.86</v>
      </c>
      <c r="H539" s="4">
        <f t="shared" si="30"/>
        <v>-1.8761545566502336E-2</v>
      </c>
    </row>
    <row r="540" spans="1:8" x14ac:dyDescent="0.25">
      <c r="A540" s="2">
        <v>43755</v>
      </c>
      <c r="B540" s="3">
        <v>38.47</v>
      </c>
      <c r="D540" s="4">
        <f t="shared" si="29"/>
        <v>7.6083916083915959E-2</v>
      </c>
      <c r="E540" s="2">
        <v>43783</v>
      </c>
      <c r="F540" s="3">
        <v>1015.68</v>
      </c>
      <c r="H540" s="4">
        <f t="shared" si="30"/>
        <v>-2.2783251231527024E-2</v>
      </c>
    </row>
    <row r="541" spans="1:8" x14ac:dyDescent="0.25">
      <c r="A541" s="2">
        <v>43754</v>
      </c>
      <c r="B541" s="3">
        <v>38.75</v>
      </c>
      <c r="D541" s="4">
        <f t="shared" si="29"/>
        <v>8.3916083916083961E-2</v>
      </c>
      <c r="E541" s="2">
        <v>43782</v>
      </c>
      <c r="F541" s="3">
        <v>1016.03</v>
      </c>
      <c r="H541" s="4">
        <f t="shared" si="30"/>
        <v>-2.2446505541871886E-2</v>
      </c>
    </row>
    <row r="542" spans="1:8" x14ac:dyDescent="0.25">
      <c r="A542" s="2">
        <v>43753</v>
      </c>
      <c r="B542" s="3">
        <v>38.44</v>
      </c>
      <c r="D542" s="4">
        <f t="shared" si="29"/>
        <v>7.5244755244755268E-2</v>
      </c>
      <c r="E542" s="2">
        <v>43781</v>
      </c>
      <c r="F542" s="3">
        <v>1012.97</v>
      </c>
      <c r="H542" s="4">
        <f t="shared" si="30"/>
        <v>-2.5390624999999889E-2</v>
      </c>
    </row>
    <row r="543" spans="1:8" x14ac:dyDescent="0.25">
      <c r="A543" s="2">
        <v>43749</v>
      </c>
      <c r="B543" s="3">
        <v>38.53</v>
      </c>
      <c r="D543" s="4">
        <f t="shared" si="29"/>
        <v>7.7762237762237785E-2</v>
      </c>
      <c r="E543" s="2">
        <v>43780</v>
      </c>
      <c r="F543" s="3">
        <v>1011.04</v>
      </c>
      <c r="H543" s="4">
        <f t="shared" si="30"/>
        <v>-2.7247536945812723E-2</v>
      </c>
    </row>
    <row r="544" spans="1:8" x14ac:dyDescent="0.25">
      <c r="A544" s="2">
        <v>43748</v>
      </c>
      <c r="B544" s="3">
        <v>38.67</v>
      </c>
      <c r="D544" s="4">
        <f t="shared" si="29"/>
        <v>8.1678321678321675E-2</v>
      </c>
      <c r="E544" s="2">
        <v>43777</v>
      </c>
      <c r="F544" s="3">
        <v>1010.54</v>
      </c>
      <c r="H544" s="4">
        <f t="shared" si="30"/>
        <v>-2.7728602216748666E-2</v>
      </c>
    </row>
    <row r="545" spans="1:8" x14ac:dyDescent="0.25">
      <c r="A545" s="2">
        <v>43747</v>
      </c>
      <c r="B545" s="3">
        <v>38.85</v>
      </c>
      <c r="D545" s="4">
        <f t="shared" si="29"/>
        <v>8.6713286713286708E-2</v>
      </c>
      <c r="E545" s="2">
        <v>43776</v>
      </c>
      <c r="F545" s="3">
        <v>1005.61</v>
      </c>
      <c r="H545" s="4">
        <f t="shared" si="30"/>
        <v>-3.2471905788177269E-2</v>
      </c>
    </row>
    <row r="546" spans="1:8" x14ac:dyDescent="0.25">
      <c r="A546" s="2">
        <v>43746</v>
      </c>
      <c r="B546" s="3">
        <v>38.69</v>
      </c>
      <c r="D546" s="4">
        <f t="shared" si="29"/>
        <v>8.2237762237762135E-2</v>
      </c>
      <c r="E546" s="2">
        <v>43775</v>
      </c>
      <c r="F546" s="3">
        <v>1001.56</v>
      </c>
      <c r="H546" s="4">
        <f t="shared" si="30"/>
        <v>-3.6368534482758563E-2</v>
      </c>
    </row>
    <row r="547" spans="1:8" x14ac:dyDescent="0.25">
      <c r="A547" s="2">
        <v>43745</v>
      </c>
      <c r="B547" s="3">
        <v>39.270000000000003</v>
      </c>
      <c r="D547" s="4">
        <f t="shared" si="29"/>
        <v>9.84615384615386E-2</v>
      </c>
      <c r="E547" s="2">
        <v>43774</v>
      </c>
      <c r="F547" s="3">
        <v>998.31</v>
      </c>
      <c r="H547" s="4">
        <f t="shared" si="30"/>
        <v>-3.9495458743842304E-2</v>
      </c>
    </row>
    <row r="548" spans="1:8" x14ac:dyDescent="0.25">
      <c r="A548" s="2">
        <v>43742</v>
      </c>
      <c r="B548" s="3">
        <v>39.840000000000003</v>
      </c>
      <c r="D548" s="4">
        <f t="shared" si="29"/>
        <v>0.11440559440559439</v>
      </c>
      <c r="E548" s="2">
        <v>43773</v>
      </c>
      <c r="F548" s="3">
        <v>997.56</v>
      </c>
      <c r="H548" s="4">
        <f t="shared" si="30"/>
        <v>-4.0217056650246219E-2</v>
      </c>
    </row>
    <row r="549" spans="1:8" x14ac:dyDescent="0.25">
      <c r="A549" s="2">
        <v>43741</v>
      </c>
      <c r="B549" s="3">
        <v>40.06</v>
      </c>
      <c r="D549" s="4">
        <f t="shared" si="29"/>
        <v>0.12055944055944057</v>
      </c>
      <c r="E549" s="2">
        <v>43770</v>
      </c>
      <c r="F549" s="3">
        <v>992.95</v>
      </c>
      <c r="H549" s="4">
        <f t="shared" si="30"/>
        <v>-4.465247844827569E-2</v>
      </c>
    </row>
    <row r="550" spans="1:8" x14ac:dyDescent="0.25">
      <c r="A550" s="2">
        <v>43740</v>
      </c>
      <c r="B550" s="3">
        <v>40.18</v>
      </c>
      <c r="D550" s="4">
        <f t="shared" si="29"/>
        <v>0.123916083916084</v>
      </c>
      <c r="E550" s="2">
        <v>43769</v>
      </c>
      <c r="F550" s="3">
        <v>986.33</v>
      </c>
      <c r="H550" s="4">
        <f t="shared" si="30"/>
        <v>-5.1021782635467861E-2</v>
      </c>
    </row>
    <row r="551" spans="1:8" x14ac:dyDescent="0.25">
      <c r="A551" s="2">
        <v>43739</v>
      </c>
      <c r="B551" s="3">
        <v>40.4</v>
      </c>
      <c r="D551" s="4">
        <f t="shared" si="29"/>
        <v>0.13006993006992995</v>
      </c>
      <c r="E551" s="2">
        <v>43768</v>
      </c>
      <c r="F551" s="3">
        <v>989.12</v>
      </c>
      <c r="H551" s="4">
        <f t="shared" si="30"/>
        <v>-4.833743842364524E-2</v>
      </c>
    </row>
    <row r="552" spans="1:8" x14ac:dyDescent="0.25">
      <c r="A552" s="2">
        <v>43738</v>
      </c>
      <c r="B552" s="3">
        <v>40.72</v>
      </c>
      <c r="D552" s="4">
        <f t="shared" si="29"/>
        <v>0.1390209790209791</v>
      </c>
      <c r="E552" s="2">
        <v>43767</v>
      </c>
      <c r="F552" s="3">
        <v>983.07</v>
      </c>
      <c r="H552" s="4">
        <f t="shared" si="30"/>
        <v>-5.4158328201970307E-2</v>
      </c>
    </row>
    <row r="553" spans="1:8" x14ac:dyDescent="0.25">
      <c r="A553" s="2">
        <v>43735</v>
      </c>
      <c r="B553" s="3">
        <v>40.25</v>
      </c>
      <c r="D553" s="4">
        <f t="shared" si="29"/>
        <v>0.12587412587412583</v>
      </c>
      <c r="E553" s="2">
        <v>43766</v>
      </c>
      <c r="F553" s="3">
        <v>981.39</v>
      </c>
      <c r="H553" s="4">
        <f t="shared" si="30"/>
        <v>-5.5774707512315169E-2</v>
      </c>
    </row>
    <row r="554" spans="1:8" x14ac:dyDescent="0.25">
      <c r="A554" s="2">
        <v>43734</v>
      </c>
      <c r="B554" s="3">
        <v>40.69</v>
      </c>
      <c r="D554" s="4">
        <f t="shared" si="29"/>
        <v>0.13818181818181818</v>
      </c>
      <c r="E554" s="2">
        <v>43763</v>
      </c>
      <c r="F554" s="3">
        <v>981.54</v>
      </c>
      <c r="H554" s="4">
        <f t="shared" si="30"/>
        <v>-5.5630387931034475E-2</v>
      </c>
    </row>
    <row r="555" spans="1:8" x14ac:dyDescent="0.25">
      <c r="A555" s="2">
        <v>43733</v>
      </c>
      <c r="B555" s="3">
        <v>40.65</v>
      </c>
      <c r="D555" s="4">
        <f t="shared" si="29"/>
        <v>0.13706293706293704</v>
      </c>
      <c r="E555" s="2">
        <v>43762</v>
      </c>
      <c r="F555" s="3">
        <v>979.32</v>
      </c>
      <c r="H555" s="4">
        <f t="shared" si="30"/>
        <v>-5.7766317733989991E-2</v>
      </c>
    </row>
    <row r="556" spans="1:8" x14ac:dyDescent="0.25">
      <c r="A556" s="2">
        <v>43732</v>
      </c>
      <c r="B556" s="3">
        <v>40.74</v>
      </c>
      <c r="D556" s="4">
        <f t="shared" si="29"/>
        <v>0.13958041958041956</v>
      </c>
      <c r="E556" s="2">
        <v>43761</v>
      </c>
      <c r="F556" s="3">
        <v>976.96</v>
      </c>
      <c r="H556" s="4">
        <f t="shared" si="30"/>
        <v>-6.0036945812807718E-2</v>
      </c>
    </row>
    <row r="557" spans="1:8" x14ac:dyDescent="0.25">
      <c r="A557" s="2">
        <v>43731</v>
      </c>
      <c r="B557" s="3">
        <v>40.729999999999997</v>
      </c>
      <c r="D557" s="4">
        <f t="shared" si="29"/>
        <v>0.1393006993006991</v>
      </c>
      <c r="E557" s="2">
        <v>43760</v>
      </c>
      <c r="F557" s="3">
        <v>981.11</v>
      </c>
      <c r="H557" s="4">
        <f t="shared" si="30"/>
        <v>-5.6044104064039257E-2</v>
      </c>
    </row>
    <row r="558" spans="1:8" x14ac:dyDescent="0.25">
      <c r="A558" s="2">
        <v>43728</v>
      </c>
      <c r="B558" s="3">
        <v>40.659999999999997</v>
      </c>
      <c r="D558" s="4">
        <f t="shared" si="29"/>
        <v>0.13734265734265727</v>
      </c>
      <c r="E558" s="2">
        <v>43759</v>
      </c>
      <c r="F558" s="3">
        <v>982.93</v>
      </c>
      <c r="H558" s="4">
        <f t="shared" si="30"/>
        <v>-5.4293026477832518E-2</v>
      </c>
    </row>
    <row r="559" spans="1:8" x14ac:dyDescent="0.25">
      <c r="A559" s="2">
        <v>43727</v>
      </c>
      <c r="B559" s="3">
        <v>40.71</v>
      </c>
      <c r="D559" s="4">
        <f t="shared" si="29"/>
        <v>0.13874125874125887</v>
      </c>
      <c r="E559" s="2">
        <v>43756</v>
      </c>
      <c r="F559" s="3">
        <v>980.04</v>
      </c>
      <c r="H559" s="4">
        <f t="shared" si="30"/>
        <v>-5.7073583743842304E-2</v>
      </c>
    </row>
    <row r="560" spans="1:8" x14ac:dyDescent="0.25">
      <c r="A560" s="2">
        <v>43726</v>
      </c>
      <c r="B560" s="3">
        <v>40.5</v>
      </c>
      <c r="D560" s="4">
        <f t="shared" si="29"/>
        <v>0.13286713286713292</v>
      </c>
      <c r="E560" s="2">
        <v>43755</v>
      </c>
      <c r="F560" s="3">
        <v>982.75</v>
      </c>
      <c r="H560" s="4">
        <f t="shared" si="30"/>
        <v>-5.4466209975369329E-2</v>
      </c>
    </row>
    <row r="561" spans="1:8" x14ac:dyDescent="0.25">
      <c r="A561" s="2">
        <v>43725</v>
      </c>
      <c r="B561" s="3">
        <v>40.33</v>
      </c>
      <c r="D561" s="4">
        <f t="shared" si="29"/>
        <v>0.12811188811188812</v>
      </c>
      <c r="E561" s="2">
        <v>43754</v>
      </c>
      <c r="F561" s="3">
        <v>983.98</v>
      </c>
      <c r="H561" s="4">
        <f t="shared" si="30"/>
        <v>-5.3282789408866882E-2</v>
      </c>
    </row>
    <row r="562" spans="1:8" x14ac:dyDescent="0.25">
      <c r="A562" s="2">
        <v>43724</v>
      </c>
      <c r="B562" s="3">
        <v>39.96</v>
      </c>
      <c r="D562" s="4">
        <f t="shared" si="29"/>
        <v>0.11776223776223782</v>
      </c>
      <c r="E562" s="2">
        <v>43753</v>
      </c>
      <c r="F562" s="3">
        <v>983.45</v>
      </c>
      <c r="H562" s="4">
        <f t="shared" si="30"/>
        <v>-5.3792718596058942E-2</v>
      </c>
    </row>
    <row r="563" spans="1:8" x14ac:dyDescent="0.25">
      <c r="A563" s="2">
        <v>43721</v>
      </c>
      <c r="B563" s="3">
        <v>39.83</v>
      </c>
      <c r="D563" s="4">
        <f t="shared" si="29"/>
        <v>0.11412587412587416</v>
      </c>
      <c r="E563" s="2">
        <v>43749</v>
      </c>
      <c r="F563" s="3">
        <v>982.65</v>
      </c>
      <c r="H563" s="4">
        <f t="shared" si="30"/>
        <v>-5.4562423029556606E-2</v>
      </c>
    </row>
    <row r="564" spans="1:8" x14ac:dyDescent="0.25">
      <c r="A564" s="2">
        <v>43720</v>
      </c>
      <c r="B564" s="3">
        <v>39.99</v>
      </c>
      <c r="D564" s="4">
        <f t="shared" si="29"/>
        <v>0.11860139860139873</v>
      </c>
      <c r="E564" s="2">
        <v>43749</v>
      </c>
      <c r="F564" s="3">
        <v>982.65</v>
      </c>
      <c r="H564" s="4">
        <f t="shared" si="30"/>
        <v>-5.4562423029556606E-2</v>
      </c>
    </row>
    <row r="565" spans="1:8" x14ac:dyDescent="0.25">
      <c r="A565" s="2">
        <v>43719</v>
      </c>
      <c r="B565" s="3">
        <v>40.299999999999997</v>
      </c>
      <c r="D565" s="4">
        <f t="shared" si="29"/>
        <v>0.1272727272727272</v>
      </c>
      <c r="E565" s="2">
        <v>43748</v>
      </c>
      <c r="F565" s="3">
        <v>982.49</v>
      </c>
      <c r="H565" s="4">
        <f t="shared" si="30"/>
        <v>-5.4716363916256006E-2</v>
      </c>
    </row>
    <row r="566" spans="1:8" x14ac:dyDescent="0.25">
      <c r="A566" s="2">
        <v>43718</v>
      </c>
      <c r="B566" s="3">
        <v>40.19</v>
      </c>
      <c r="D566" s="4">
        <f t="shared" si="29"/>
        <v>0.12419580419580423</v>
      </c>
      <c r="E566" s="2">
        <v>43747</v>
      </c>
      <c r="F566" s="3">
        <v>979.34</v>
      </c>
      <c r="H566" s="4">
        <f t="shared" si="30"/>
        <v>-5.774707512315258E-2</v>
      </c>
    </row>
    <row r="567" spans="1:8" x14ac:dyDescent="0.25">
      <c r="A567" s="2">
        <v>43717</v>
      </c>
      <c r="B567" s="3">
        <v>40.14</v>
      </c>
      <c r="D567" s="4">
        <f t="shared" si="29"/>
        <v>0.12279720279720285</v>
      </c>
      <c r="E567" s="2">
        <v>43746</v>
      </c>
      <c r="F567" s="3">
        <v>972.82</v>
      </c>
      <c r="H567" s="4">
        <f t="shared" si="30"/>
        <v>-6.4020166256157474E-2</v>
      </c>
    </row>
    <row r="568" spans="1:8" x14ac:dyDescent="0.25">
      <c r="A568" s="2">
        <v>43714</v>
      </c>
      <c r="B568" s="3">
        <v>40.51</v>
      </c>
      <c r="D568" s="4">
        <f t="shared" si="29"/>
        <v>0.13314685314685315</v>
      </c>
      <c r="E568" s="2">
        <v>43745</v>
      </c>
      <c r="F568" s="3">
        <v>981.34</v>
      </c>
      <c r="H568" s="4">
        <f t="shared" si="30"/>
        <v>-5.5822814039408697E-2</v>
      </c>
    </row>
    <row r="569" spans="1:8" x14ac:dyDescent="0.25">
      <c r="A569" s="2">
        <v>43713</v>
      </c>
      <c r="B569" s="3">
        <v>40.340000000000003</v>
      </c>
      <c r="D569" s="4">
        <f t="shared" si="29"/>
        <v>0.12839160839160857</v>
      </c>
      <c r="E569" s="2">
        <v>43742</v>
      </c>
      <c r="F569" s="3">
        <v>983.06</v>
      </c>
      <c r="H569" s="4">
        <f t="shared" si="30"/>
        <v>-5.4167949507389124E-2</v>
      </c>
    </row>
    <row r="570" spans="1:8" x14ac:dyDescent="0.25">
      <c r="A570" s="2">
        <v>43712</v>
      </c>
      <c r="B570" s="3">
        <v>40.32</v>
      </c>
      <c r="D570" s="4">
        <f t="shared" si="29"/>
        <v>0.12783216783216789</v>
      </c>
      <c r="E570" s="2">
        <v>43741</v>
      </c>
      <c r="F570" s="3">
        <v>978.16</v>
      </c>
      <c r="H570" s="4">
        <f t="shared" si="30"/>
        <v>-5.8882389162561499E-2</v>
      </c>
    </row>
    <row r="571" spans="1:8" x14ac:dyDescent="0.25">
      <c r="A571" s="2">
        <v>43711</v>
      </c>
      <c r="B571" s="3">
        <v>40.18</v>
      </c>
      <c r="D571" s="4">
        <f t="shared" si="29"/>
        <v>0.123916083916084</v>
      </c>
      <c r="E571" s="2">
        <v>43740</v>
      </c>
      <c r="F571" s="3">
        <v>975.34</v>
      </c>
      <c r="H571" s="4">
        <f t="shared" si="30"/>
        <v>-6.1595597290640236E-2</v>
      </c>
    </row>
    <row r="572" spans="1:8" x14ac:dyDescent="0.25">
      <c r="A572" s="2">
        <v>43707</v>
      </c>
      <c r="B572" s="3">
        <v>40.020000000000003</v>
      </c>
      <c r="D572" s="4">
        <f t="shared" si="29"/>
        <v>0.11944055944055942</v>
      </c>
      <c r="E572" s="2">
        <v>43739</v>
      </c>
      <c r="F572" s="3">
        <v>985.03</v>
      </c>
      <c r="H572" s="4">
        <f t="shared" si="30"/>
        <v>-5.2272552339901468E-2</v>
      </c>
    </row>
    <row r="573" spans="1:8" x14ac:dyDescent="0.25">
      <c r="A573" s="2">
        <v>43706</v>
      </c>
      <c r="B573" s="3">
        <v>40.159999999999997</v>
      </c>
      <c r="D573" s="4">
        <f t="shared" si="29"/>
        <v>0.12335664335664331</v>
      </c>
      <c r="E573" s="2">
        <v>43738</v>
      </c>
      <c r="F573" s="3">
        <v>997.93</v>
      </c>
      <c r="H573" s="4">
        <f t="shared" si="30"/>
        <v>-3.986106834975367E-2</v>
      </c>
    </row>
    <row r="574" spans="1:8" x14ac:dyDescent="0.25">
      <c r="A574" s="2">
        <v>43705</v>
      </c>
      <c r="B574" s="3">
        <v>39.83</v>
      </c>
      <c r="D574" s="4">
        <f t="shared" si="29"/>
        <v>0.11412587412587416</v>
      </c>
      <c r="E574" s="2">
        <v>43735</v>
      </c>
      <c r="F574" s="3">
        <v>999.15</v>
      </c>
      <c r="H574" s="4">
        <f t="shared" si="30"/>
        <v>-3.8687269088669929E-2</v>
      </c>
    </row>
    <row r="575" spans="1:8" x14ac:dyDescent="0.25">
      <c r="A575" s="2">
        <v>43704</v>
      </c>
      <c r="B575" s="3">
        <v>39.4</v>
      </c>
      <c r="D575" s="4">
        <f t="shared" si="29"/>
        <v>0.10209790209790204</v>
      </c>
      <c r="E575" s="2">
        <v>43734</v>
      </c>
      <c r="F575" s="3">
        <v>1004.1</v>
      </c>
      <c r="H575" s="4">
        <f t="shared" si="30"/>
        <v>-3.3924722906403804E-2</v>
      </c>
    </row>
    <row r="576" spans="1:8" x14ac:dyDescent="0.25">
      <c r="A576" s="2">
        <v>43703</v>
      </c>
      <c r="B576" s="3">
        <v>39.25</v>
      </c>
      <c r="D576" s="4">
        <f t="shared" si="29"/>
        <v>9.7902097902097918E-2</v>
      </c>
      <c r="E576" s="2">
        <v>43733</v>
      </c>
      <c r="F576" s="3">
        <v>1003.58</v>
      </c>
      <c r="H576" s="4">
        <f t="shared" si="30"/>
        <v>-3.4425030788177158E-2</v>
      </c>
    </row>
    <row r="577" spans="1:8" x14ac:dyDescent="0.25">
      <c r="A577" s="2">
        <v>43700</v>
      </c>
      <c r="B577" s="3">
        <v>38.92</v>
      </c>
      <c r="D577" s="4">
        <f t="shared" si="29"/>
        <v>8.8671328671328764E-2</v>
      </c>
      <c r="E577" s="2">
        <v>43732</v>
      </c>
      <c r="F577" s="3">
        <v>1003.77</v>
      </c>
      <c r="H577" s="4">
        <f t="shared" si="30"/>
        <v>-3.4242225985221642E-2</v>
      </c>
    </row>
    <row r="578" spans="1:8" x14ac:dyDescent="0.25">
      <c r="A578" s="2">
        <v>43699</v>
      </c>
      <c r="B578" s="3">
        <v>39.700000000000003</v>
      </c>
      <c r="D578" s="4">
        <f t="shared" si="29"/>
        <v>0.1104895104895105</v>
      </c>
      <c r="E578" s="2">
        <v>43731</v>
      </c>
      <c r="F578" s="3">
        <v>1008.12</v>
      </c>
      <c r="H578" s="4">
        <f t="shared" si="30"/>
        <v>-3.0056958128078737E-2</v>
      </c>
    </row>
    <row r="579" spans="1:8" x14ac:dyDescent="0.25">
      <c r="A579" s="2">
        <v>43698</v>
      </c>
      <c r="B579" s="3">
        <v>41.7</v>
      </c>
      <c r="D579" s="4">
        <f t="shared" si="29"/>
        <v>0.16643356643356655</v>
      </c>
      <c r="E579" s="2">
        <v>43728</v>
      </c>
      <c r="F579" s="3">
        <v>1011.25</v>
      </c>
      <c r="H579" s="4">
        <f t="shared" si="30"/>
        <v>-2.7045489532019573E-2</v>
      </c>
    </row>
    <row r="580" spans="1:8" x14ac:dyDescent="0.25">
      <c r="A580" s="2">
        <v>43697</v>
      </c>
      <c r="B580" s="3">
        <v>41.57</v>
      </c>
      <c r="D580" s="4">
        <f t="shared" ref="D580:D643" si="31">B580/$K$2-1</f>
        <v>0.16279720279720289</v>
      </c>
      <c r="E580" s="2">
        <v>43727</v>
      </c>
      <c r="F580" s="3">
        <v>1009.36</v>
      </c>
      <c r="H580" s="4">
        <f t="shared" si="30"/>
        <v>-2.8863916256157474E-2</v>
      </c>
    </row>
    <row r="581" spans="1:8" x14ac:dyDescent="0.25">
      <c r="A581" s="2">
        <v>43696</v>
      </c>
      <c r="B581" s="3">
        <v>42.1</v>
      </c>
      <c r="D581" s="4">
        <f t="shared" si="31"/>
        <v>0.17762237762237776</v>
      </c>
      <c r="E581" s="2">
        <v>43726</v>
      </c>
      <c r="F581" s="3">
        <v>1005.77</v>
      </c>
      <c r="H581" s="4">
        <f t="shared" si="30"/>
        <v>-3.2317964901477758E-2</v>
      </c>
    </row>
    <row r="582" spans="1:8" x14ac:dyDescent="0.25">
      <c r="A582" s="2">
        <v>43693</v>
      </c>
      <c r="B582" s="3">
        <v>41.73</v>
      </c>
      <c r="D582" s="4">
        <f t="shared" si="31"/>
        <v>0.16727272727272724</v>
      </c>
      <c r="E582" s="2">
        <v>43725</v>
      </c>
      <c r="F582" s="3">
        <v>1006.85</v>
      </c>
      <c r="H582" s="4">
        <f t="shared" si="30"/>
        <v>-3.1278863916256006E-2</v>
      </c>
    </row>
    <row r="583" spans="1:8" x14ac:dyDescent="0.25">
      <c r="A583" s="2">
        <v>43692</v>
      </c>
      <c r="B583" s="3">
        <v>41.4</v>
      </c>
      <c r="D583" s="4">
        <f t="shared" si="31"/>
        <v>0.15804195804195809</v>
      </c>
      <c r="E583" s="2">
        <v>43724</v>
      </c>
      <c r="F583" s="3">
        <v>1001.88</v>
      </c>
      <c r="H583" s="4">
        <f t="shared" si="30"/>
        <v>-3.6060652709359542E-2</v>
      </c>
    </row>
    <row r="584" spans="1:8" x14ac:dyDescent="0.25">
      <c r="A584" s="2">
        <v>43691</v>
      </c>
      <c r="B584" s="3">
        <v>41.14</v>
      </c>
      <c r="D584" s="4">
        <f t="shared" si="31"/>
        <v>0.15076923076923077</v>
      </c>
      <c r="E584" s="2">
        <v>43721</v>
      </c>
      <c r="F584" s="3">
        <v>998.54</v>
      </c>
      <c r="H584" s="4">
        <f t="shared" si="30"/>
        <v>-3.9274168719211744E-2</v>
      </c>
    </row>
    <row r="585" spans="1:8" x14ac:dyDescent="0.25">
      <c r="A585" s="2">
        <v>43690</v>
      </c>
      <c r="B585" s="3">
        <v>41.76</v>
      </c>
      <c r="D585" s="4">
        <f t="shared" si="31"/>
        <v>0.16811188811188815</v>
      </c>
      <c r="E585" s="2">
        <v>43720</v>
      </c>
      <c r="F585" s="3">
        <v>996.14</v>
      </c>
      <c r="H585" s="4">
        <f t="shared" si="30"/>
        <v>-4.1583282019704404E-2</v>
      </c>
    </row>
    <row r="586" spans="1:8" x14ac:dyDescent="0.25">
      <c r="A586" s="2">
        <v>43689</v>
      </c>
      <c r="B586" s="3">
        <v>41.37</v>
      </c>
      <c r="D586" s="4">
        <f t="shared" si="31"/>
        <v>0.15720279720279717</v>
      </c>
      <c r="E586" s="2">
        <v>43719</v>
      </c>
      <c r="F586" s="3">
        <v>992.96</v>
      </c>
      <c r="H586" s="4">
        <f t="shared" si="30"/>
        <v>-4.4642857142856984E-2</v>
      </c>
    </row>
    <row r="587" spans="1:8" x14ac:dyDescent="0.25">
      <c r="A587" s="2">
        <v>43686</v>
      </c>
      <c r="B587" s="3">
        <v>42.06</v>
      </c>
      <c r="D587" s="4">
        <f t="shared" si="31"/>
        <v>0.17650349650349662</v>
      </c>
      <c r="E587" s="2">
        <v>43718</v>
      </c>
      <c r="F587" s="3">
        <v>988.09</v>
      </c>
      <c r="H587" s="4">
        <f t="shared" si="30"/>
        <v>-4.9328432881773243E-2</v>
      </c>
    </row>
    <row r="588" spans="1:8" x14ac:dyDescent="0.25">
      <c r="A588" s="2">
        <v>43685</v>
      </c>
      <c r="B588" s="3">
        <v>42.06</v>
      </c>
      <c r="D588" s="4">
        <f t="shared" si="31"/>
        <v>0.17650349650349662</v>
      </c>
      <c r="E588" s="2">
        <v>43717</v>
      </c>
      <c r="F588" s="3">
        <v>985.16</v>
      </c>
      <c r="H588" s="4">
        <f t="shared" si="30"/>
        <v>-5.2147475369458074E-2</v>
      </c>
    </row>
    <row r="589" spans="1:8" x14ac:dyDescent="0.25">
      <c r="A589" s="2">
        <v>43684</v>
      </c>
      <c r="B589" s="3">
        <v>40.36</v>
      </c>
      <c r="D589" s="4">
        <f t="shared" si="31"/>
        <v>0.12895104895104903</v>
      </c>
      <c r="E589" s="2">
        <v>43714</v>
      </c>
      <c r="F589" s="3">
        <v>987.99</v>
      </c>
      <c r="H589" s="4">
        <f t="shared" si="30"/>
        <v>-4.9424645935960521E-2</v>
      </c>
    </row>
    <row r="590" spans="1:8" x14ac:dyDescent="0.25">
      <c r="A590" s="2">
        <v>43683</v>
      </c>
      <c r="B590" s="3">
        <v>39.86</v>
      </c>
      <c r="D590" s="4">
        <f t="shared" si="31"/>
        <v>0.11496503496503485</v>
      </c>
      <c r="E590" s="2">
        <v>43713</v>
      </c>
      <c r="F590" s="3">
        <v>990.35</v>
      </c>
      <c r="H590" s="4">
        <f t="shared" si="30"/>
        <v>-4.7154017857142794E-2</v>
      </c>
    </row>
    <row r="591" spans="1:8" x14ac:dyDescent="0.25">
      <c r="A591" s="2">
        <v>43679</v>
      </c>
      <c r="B591" s="3">
        <v>40.020000000000003</v>
      </c>
      <c r="D591" s="4">
        <f t="shared" si="31"/>
        <v>0.11944055944055942</v>
      </c>
      <c r="E591" s="2">
        <v>43712</v>
      </c>
      <c r="F591" s="3">
        <v>981.23</v>
      </c>
      <c r="H591" s="4">
        <f t="shared" si="30"/>
        <v>-5.592864839901468E-2</v>
      </c>
    </row>
    <row r="592" spans="1:8" x14ac:dyDescent="0.25">
      <c r="A592" s="2">
        <v>43678</v>
      </c>
      <c r="B592" s="3">
        <v>40.03</v>
      </c>
      <c r="D592" s="4">
        <f t="shared" si="31"/>
        <v>0.11972027972027965</v>
      </c>
      <c r="E592" s="2">
        <v>43711</v>
      </c>
      <c r="F592" s="3">
        <v>979.11</v>
      </c>
      <c r="H592" s="4">
        <f t="shared" ref="H592:H655" si="32">F592/$K$3-1</f>
        <v>-5.7968365147783141E-2</v>
      </c>
    </row>
    <row r="593" spans="1:8" x14ac:dyDescent="0.25">
      <c r="A593" s="2">
        <v>43677</v>
      </c>
      <c r="B593" s="3">
        <v>39.86</v>
      </c>
      <c r="D593" s="4">
        <f t="shared" si="31"/>
        <v>0.11496503496503485</v>
      </c>
      <c r="E593" s="2">
        <v>43707</v>
      </c>
      <c r="F593" s="3">
        <v>982.45</v>
      </c>
      <c r="H593" s="4">
        <f t="shared" si="32"/>
        <v>-5.4754849137930939E-2</v>
      </c>
    </row>
    <row r="594" spans="1:8" x14ac:dyDescent="0.25">
      <c r="A594" s="2">
        <v>43676</v>
      </c>
      <c r="B594" s="3">
        <v>39.79</v>
      </c>
      <c r="D594" s="4">
        <f t="shared" si="31"/>
        <v>0.11300699300699302</v>
      </c>
      <c r="E594" s="2">
        <v>43707</v>
      </c>
      <c r="F594" s="3">
        <v>982.45</v>
      </c>
      <c r="H594" s="4">
        <f t="shared" si="32"/>
        <v>-5.4754849137930939E-2</v>
      </c>
    </row>
    <row r="595" spans="1:8" x14ac:dyDescent="0.25">
      <c r="A595" s="2">
        <v>43675</v>
      </c>
      <c r="B595" s="3">
        <v>40.42</v>
      </c>
      <c r="D595" s="4">
        <f t="shared" si="31"/>
        <v>0.13062937062937063</v>
      </c>
      <c r="E595" s="2">
        <v>43706</v>
      </c>
      <c r="F595" s="3">
        <v>979.2</v>
      </c>
      <c r="H595" s="4">
        <f t="shared" si="32"/>
        <v>-5.788177339901468E-2</v>
      </c>
    </row>
    <row r="596" spans="1:8" x14ac:dyDescent="0.25">
      <c r="A596" s="2">
        <v>43672</v>
      </c>
      <c r="B596" s="3">
        <v>40.36</v>
      </c>
      <c r="D596" s="4">
        <f t="shared" si="31"/>
        <v>0.12895104895104903</v>
      </c>
      <c r="E596" s="2">
        <v>43705</v>
      </c>
      <c r="F596" s="3">
        <v>970.82</v>
      </c>
      <c r="H596" s="4">
        <f t="shared" si="32"/>
        <v>-6.5944427339901357E-2</v>
      </c>
    </row>
    <row r="597" spans="1:8" x14ac:dyDescent="0.25">
      <c r="A597" s="2">
        <v>43671</v>
      </c>
      <c r="B597" s="3">
        <v>40.17</v>
      </c>
      <c r="D597" s="4">
        <f t="shared" si="31"/>
        <v>0.12363636363636377</v>
      </c>
      <c r="E597" s="2">
        <v>43704</v>
      </c>
      <c r="F597" s="3">
        <v>966.07</v>
      </c>
      <c r="H597" s="4">
        <f t="shared" si="32"/>
        <v>-7.0514547413792927E-2</v>
      </c>
    </row>
    <row r="598" spans="1:8" x14ac:dyDescent="0.25">
      <c r="A598" s="2">
        <v>43670</v>
      </c>
      <c r="B598" s="3">
        <v>39.97</v>
      </c>
      <c r="D598" s="4">
        <f t="shared" si="31"/>
        <v>0.11804195804195805</v>
      </c>
      <c r="E598" s="2">
        <v>43703</v>
      </c>
      <c r="F598" s="3">
        <v>961.86</v>
      </c>
      <c r="H598" s="4">
        <f t="shared" si="32"/>
        <v>-7.4565116995073843E-2</v>
      </c>
    </row>
    <row r="599" spans="1:8" x14ac:dyDescent="0.25">
      <c r="A599" s="2">
        <v>43669</v>
      </c>
      <c r="B599" s="3">
        <v>39.880000000000003</v>
      </c>
      <c r="D599" s="4">
        <f t="shared" si="31"/>
        <v>0.11552447552447553</v>
      </c>
      <c r="E599" s="2">
        <v>43700</v>
      </c>
      <c r="F599" s="3">
        <v>956.68</v>
      </c>
      <c r="H599" s="4">
        <f t="shared" si="32"/>
        <v>-7.9548953201970418E-2</v>
      </c>
    </row>
    <row r="600" spans="1:8" x14ac:dyDescent="0.25">
      <c r="A600" s="2">
        <v>43668</v>
      </c>
      <c r="B600" s="3">
        <v>39.74</v>
      </c>
      <c r="D600" s="4">
        <f t="shared" si="31"/>
        <v>0.11160839160839164</v>
      </c>
      <c r="E600" s="2">
        <v>43699</v>
      </c>
      <c r="F600" s="3">
        <v>971.09</v>
      </c>
      <c r="H600" s="4">
        <f t="shared" si="32"/>
        <v>-6.5684652093595974E-2</v>
      </c>
    </row>
    <row r="601" spans="1:8" x14ac:dyDescent="0.25">
      <c r="A601" s="2">
        <v>43665</v>
      </c>
      <c r="B601" s="3">
        <v>39.67</v>
      </c>
      <c r="D601" s="4">
        <f t="shared" si="31"/>
        <v>0.10965034965034959</v>
      </c>
      <c r="E601" s="2">
        <v>43698</v>
      </c>
      <c r="F601" s="3">
        <v>973.95</v>
      </c>
      <c r="H601" s="4">
        <f t="shared" si="32"/>
        <v>-6.2932958743842193E-2</v>
      </c>
    </row>
    <row r="602" spans="1:8" x14ac:dyDescent="0.25">
      <c r="A602" s="2">
        <v>43664</v>
      </c>
      <c r="B602" s="3">
        <v>39.92</v>
      </c>
      <c r="D602" s="4">
        <f t="shared" si="31"/>
        <v>0.11664335664335668</v>
      </c>
      <c r="E602" s="2">
        <v>43697</v>
      </c>
      <c r="F602" s="3">
        <v>967.18</v>
      </c>
      <c r="H602" s="4">
        <f t="shared" si="32"/>
        <v>-6.944658251231528E-2</v>
      </c>
    </row>
    <row r="603" spans="1:8" x14ac:dyDescent="0.25">
      <c r="A603" s="2">
        <v>43663</v>
      </c>
      <c r="B603" s="3">
        <v>39.99</v>
      </c>
      <c r="D603" s="4">
        <f t="shared" si="31"/>
        <v>0.11860139860139873</v>
      </c>
      <c r="E603" s="2">
        <v>43696</v>
      </c>
      <c r="F603" s="3">
        <v>974.3</v>
      </c>
      <c r="H603" s="4">
        <f t="shared" si="32"/>
        <v>-6.2596213054187166E-2</v>
      </c>
    </row>
    <row r="604" spans="1:8" x14ac:dyDescent="0.25">
      <c r="A604" s="2">
        <v>43662</v>
      </c>
      <c r="B604" s="3">
        <v>39.28</v>
      </c>
      <c r="D604" s="4">
        <f t="shared" si="31"/>
        <v>9.8741258741258831E-2</v>
      </c>
      <c r="E604" s="2">
        <v>43693</v>
      </c>
      <c r="F604" s="3">
        <v>965.02</v>
      </c>
      <c r="H604" s="4">
        <f t="shared" si="32"/>
        <v>-7.1524784482758563E-2</v>
      </c>
    </row>
    <row r="605" spans="1:8" x14ac:dyDescent="0.25">
      <c r="A605" s="2">
        <v>43661</v>
      </c>
      <c r="B605" s="3">
        <v>39.590000000000003</v>
      </c>
      <c r="D605" s="4">
        <f t="shared" si="31"/>
        <v>0.10741258741258752</v>
      </c>
      <c r="E605" s="2">
        <v>43692</v>
      </c>
      <c r="F605" s="3">
        <v>955.84</v>
      </c>
      <c r="H605" s="4">
        <f t="shared" si="32"/>
        <v>-8.0357142857142683E-2</v>
      </c>
    </row>
    <row r="606" spans="1:8" x14ac:dyDescent="0.25">
      <c r="A606" s="2">
        <v>43658</v>
      </c>
      <c r="B606" s="3">
        <v>39.340000000000003</v>
      </c>
      <c r="D606" s="4">
        <f t="shared" si="31"/>
        <v>0.10041958041958043</v>
      </c>
      <c r="E606" s="2">
        <v>43691</v>
      </c>
      <c r="F606" s="3">
        <v>957.56</v>
      </c>
      <c r="H606" s="4">
        <f t="shared" si="32"/>
        <v>-7.870227832512311E-2</v>
      </c>
    </row>
    <row r="607" spans="1:8" x14ac:dyDescent="0.25">
      <c r="A607" s="2">
        <v>43657</v>
      </c>
      <c r="B607" s="3">
        <v>39.53</v>
      </c>
      <c r="D607" s="4">
        <f t="shared" si="31"/>
        <v>0.1057342657342657</v>
      </c>
      <c r="E607" s="2">
        <v>43690</v>
      </c>
      <c r="F607" s="3">
        <v>976.59</v>
      </c>
      <c r="H607" s="4">
        <f t="shared" si="32"/>
        <v>-6.0392934113300378E-2</v>
      </c>
    </row>
    <row r="608" spans="1:8" x14ac:dyDescent="0.25">
      <c r="A608" s="2">
        <v>43656</v>
      </c>
      <c r="B608" s="3">
        <v>39.58</v>
      </c>
      <c r="D608" s="4">
        <f t="shared" si="31"/>
        <v>0.10713286713286707</v>
      </c>
      <c r="E608" s="2">
        <v>43689</v>
      </c>
      <c r="F608" s="3">
        <v>968.61</v>
      </c>
      <c r="H608" s="4">
        <f t="shared" si="32"/>
        <v>-6.8070735837438279E-2</v>
      </c>
    </row>
    <row r="609" spans="1:8" x14ac:dyDescent="0.25">
      <c r="A609" s="2">
        <v>43655</v>
      </c>
      <c r="B609" s="3">
        <v>39.51</v>
      </c>
      <c r="D609" s="4">
        <f t="shared" si="31"/>
        <v>0.10517482517482502</v>
      </c>
      <c r="E609" s="2">
        <v>43686</v>
      </c>
      <c r="F609" s="3">
        <v>974.34</v>
      </c>
      <c r="H609" s="4">
        <f t="shared" si="32"/>
        <v>-6.2557727832512233E-2</v>
      </c>
    </row>
    <row r="610" spans="1:8" x14ac:dyDescent="0.25">
      <c r="A610" s="2">
        <v>43654</v>
      </c>
      <c r="B610" s="3">
        <v>40</v>
      </c>
      <c r="D610" s="4">
        <f t="shared" si="31"/>
        <v>0.11888111888111896</v>
      </c>
      <c r="E610" s="2">
        <v>43685</v>
      </c>
      <c r="F610" s="3">
        <v>977.76</v>
      </c>
      <c r="H610" s="4">
        <f t="shared" si="32"/>
        <v>-5.9267241379310276E-2</v>
      </c>
    </row>
    <row r="611" spans="1:8" x14ac:dyDescent="0.25">
      <c r="A611" s="2">
        <v>43651</v>
      </c>
      <c r="B611" s="3">
        <v>39.72</v>
      </c>
      <c r="D611" s="4">
        <f t="shared" si="31"/>
        <v>0.11104895104895096</v>
      </c>
      <c r="E611" s="2">
        <v>43684</v>
      </c>
      <c r="F611" s="3">
        <v>969.46</v>
      </c>
      <c r="H611" s="4">
        <f t="shared" si="32"/>
        <v>-6.7252924876847198E-2</v>
      </c>
    </row>
    <row r="612" spans="1:8" x14ac:dyDescent="0.25">
      <c r="A612" s="2">
        <v>43650</v>
      </c>
      <c r="B612" s="3">
        <v>39.729999999999997</v>
      </c>
      <c r="D612" s="4">
        <f t="shared" si="31"/>
        <v>0.11132867132867119</v>
      </c>
      <c r="E612" s="2">
        <v>43683</v>
      </c>
      <c r="F612" s="3">
        <v>961.31</v>
      </c>
      <c r="H612" s="4">
        <f t="shared" si="32"/>
        <v>-7.5094288793103425E-2</v>
      </c>
    </row>
    <row r="613" spans="1:8" x14ac:dyDescent="0.25">
      <c r="A613" s="2">
        <v>43649</v>
      </c>
      <c r="B613" s="3">
        <v>39.67</v>
      </c>
      <c r="D613" s="4">
        <f t="shared" si="31"/>
        <v>0.10965034965034959</v>
      </c>
      <c r="E613" s="2">
        <v>43679</v>
      </c>
      <c r="F613" s="3">
        <v>969.49</v>
      </c>
      <c r="H613" s="4">
        <f t="shared" si="32"/>
        <v>-6.7224060960591081E-2</v>
      </c>
    </row>
    <row r="614" spans="1:8" x14ac:dyDescent="0.25">
      <c r="A614" s="2">
        <v>43648</v>
      </c>
      <c r="B614" s="3">
        <v>39.33</v>
      </c>
      <c r="D614" s="4">
        <f t="shared" si="31"/>
        <v>0.10013986013985998</v>
      </c>
      <c r="E614" s="2">
        <v>43679</v>
      </c>
      <c r="F614" s="3">
        <v>969.49</v>
      </c>
      <c r="H614" s="4">
        <f t="shared" si="32"/>
        <v>-6.7224060960591081E-2</v>
      </c>
    </row>
    <row r="615" spans="1:8" x14ac:dyDescent="0.25">
      <c r="A615" s="2">
        <v>43644</v>
      </c>
      <c r="B615" s="3">
        <v>39.200000000000003</v>
      </c>
      <c r="D615" s="4">
        <f t="shared" si="31"/>
        <v>9.6503496503496544E-2</v>
      </c>
      <c r="E615" s="2">
        <v>43678</v>
      </c>
      <c r="F615" s="3">
        <v>976.79</v>
      </c>
      <c r="H615" s="4">
        <f t="shared" si="32"/>
        <v>-6.0200508004926045E-2</v>
      </c>
    </row>
    <row r="616" spans="1:8" x14ac:dyDescent="0.25">
      <c r="A616" s="2">
        <v>43643</v>
      </c>
      <c r="B616" s="3">
        <v>39.03</v>
      </c>
      <c r="D616" s="4">
        <f t="shared" si="31"/>
        <v>9.1748251748251741E-2</v>
      </c>
      <c r="E616" s="2">
        <v>43677</v>
      </c>
      <c r="F616" s="3">
        <v>979.73</v>
      </c>
      <c r="H616" s="4">
        <f t="shared" si="32"/>
        <v>-5.7371844211822509E-2</v>
      </c>
    </row>
    <row r="617" spans="1:8" x14ac:dyDescent="0.25">
      <c r="A617" s="2">
        <v>43642</v>
      </c>
      <c r="B617" s="3">
        <v>38.5</v>
      </c>
      <c r="D617" s="4">
        <f t="shared" si="31"/>
        <v>7.6923076923076872E-2</v>
      </c>
      <c r="E617" s="2">
        <v>43676</v>
      </c>
      <c r="F617" s="3">
        <v>982.35</v>
      </c>
      <c r="H617" s="4">
        <f t="shared" si="32"/>
        <v>-5.4851062192118105E-2</v>
      </c>
    </row>
    <row r="618" spans="1:8" x14ac:dyDescent="0.25">
      <c r="A618" s="2">
        <v>43641</v>
      </c>
      <c r="B618" s="3">
        <v>38.9</v>
      </c>
      <c r="D618" s="4">
        <f t="shared" si="31"/>
        <v>8.8111888111888081E-2</v>
      </c>
      <c r="E618" s="2">
        <v>43675</v>
      </c>
      <c r="F618" s="3">
        <v>984.88</v>
      </c>
      <c r="H618" s="4">
        <f t="shared" si="32"/>
        <v>-5.2416871921182162E-2</v>
      </c>
    </row>
    <row r="619" spans="1:8" x14ac:dyDescent="0.25">
      <c r="A619" s="2">
        <v>43640</v>
      </c>
      <c r="B619" s="3">
        <v>39.08</v>
      </c>
      <c r="D619" s="4">
        <f t="shared" si="31"/>
        <v>9.3146853146853115E-2</v>
      </c>
      <c r="E619" s="2">
        <v>43672</v>
      </c>
      <c r="F619" s="3">
        <v>987.67</v>
      </c>
      <c r="H619" s="4">
        <f t="shared" si="32"/>
        <v>-4.9732527709359542E-2</v>
      </c>
    </row>
    <row r="620" spans="1:8" x14ac:dyDescent="0.25">
      <c r="A620" s="2">
        <v>43637</v>
      </c>
      <c r="B620" s="3">
        <v>39.200000000000003</v>
      </c>
      <c r="D620" s="4">
        <f t="shared" si="31"/>
        <v>9.6503496503496544E-2</v>
      </c>
      <c r="E620" s="2">
        <v>43671</v>
      </c>
      <c r="F620" s="3">
        <v>984.85</v>
      </c>
      <c r="H620" s="4">
        <f t="shared" si="32"/>
        <v>-5.2445735837438279E-2</v>
      </c>
    </row>
    <row r="621" spans="1:8" x14ac:dyDescent="0.25">
      <c r="A621" s="2">
        <v>43636</v>
      </c>
      <c r="B621" s="3">
        <v>39.75</v>
      </c>
      <c r="D621" s="4">
        <f t="shared" si="31"/>
        <v>0.11188811188811187</v>
      </c>
      <c r="E621" s="2">
        <v>43670</v>
      </c>
      <c r="F621" s="3">
        <v>992.12</v>
      </c>
      <c r="H621" s="4">
        <f t="shared" si="32"/>
        <v>-4.5451046798029471E-2</v>
      </c>
    </row>
    <row r="622" spans="1:8" x14ac:dyDescent="0.25">
      <c r="A622" s="2">
        <v>43635</v>
      </c>
      <c r="B622" s="3">
        <v>39.86</v>
      </c>
      <c r="D622" s="4">
        <f t="shared" si="31"/>
        <v>0.11496503496503485</v>
      </c>
      <c r="E622" s="2">
        <v>43669</v>
      </c>
      <c r="F622" s="3">
        <v>990.28</v>
      </c>
      <c r="H622" s="4">
        <f t="shared" si="32"/>
        <v>-4.7221366995073843E-2</v>
      </c>
    </row>
    <row r="623" spans="1:8" x14ac:dyDescent="0.25">
      <c r="A623" s="2">
        <v>43634</v>
      </c>
      <c r="B623" s="3">
        <v>39.880000000000003</v>
      </c>
      <c r="D623" s="4">
        <f t="shared" si="31"/>
        <v>0.11552447552447553</v>
      </c>
      <c r="E623" s="2">
        <v>43668</v>
      </c>
      <c r="F623" s="3">
        <v>986.83</v>
      </c>
      <c r="H623" s="4">
        <f t="shared" si="32"/>
        <v>-5.0540717364531917E-2</v>
      </c>
    </row>
    <row r="624" spans="1:8" x14ac:dyDescent="0.25">
      <c r="A624" s="2">
        <v>43633</v>
      </c>
      <c r="B624" s="3">
        <v>39.29</v>
      </c>
      <c r="D624" s="4">
        <f t="shared" si="31"/>
        <v>9.9020979020979061E-2</v>
      </c>
      <c r="E624" s="2">
        <v>43665</v>
      </c>
      <c r="F624" s="3">
        <v>984.15</v>
      </c>
      <c r="H624" s="4">
        <f t="shared" si="32"/>
        <v>-5.3119227216748666E-2</v>
      </c>
    </row>
    <row r="625" spans="1:8" x14ac:dyDescent="0.25">
      <c r="A625" s="2">
        <v>43630</v>
      </c>
      <c r="B625" s="3">
        <v>39.79</v>
      </c>
      <c r="D625" s="4">
        <f t="shared" si="31"/>
        <v>0.11300699300699302</v>
      </c>
      <c r="E625" s="2">
        <v>43664</v>
      </c>
      <c r="F625" s="3">
        <v>985.07</v>
      </c>
      <c r="H625" s="4">
        <f t="shared" si="32"/>
        <v>-5.2234067118226424E-2</v>
      </c>
    </row>
    <row r="626" spans="1:8" x14ac:dyDescent="0.25">
      <c r="A626" s="2">
        <v>43629</v>
      </c>
      <c r="B626" s="3">
        <v>39.729999999999997</v>
      </c>
      <c r="D626" s="4">
        <f t="shared" si="31"/>
        <v>0.11132867132867119</v>
      </c>
      <c r="E626" s="2">
        <v>43663</v>
      </c>
      <c r="F626" s="3">
        <v>984.45</v>
      </c>
      <c r="H626" s="4">
        <f t="shared" si="32"/>
        <v>-5.2830588054187055E-2</v>
      </c>
    </row>
    <row r="627" spans="1:8" x14ac:dyDescent="0.25">
      <c r="A627" s="2">
        <v>43628</v>
      </c>
      <c r="B627" s="3">
        <v>39.68</v>
      </c>
      <c r="D627" s="4">
        <f t="shared" si="31"/>
        <v>0.10993006993006982</v>
      </c>
      <c r="E627" s="2">
        <v>43662</v>
      </c>
      <c r="F627" s="3">
        <v>986.62</v>
      </c>
      <c r="H627" s="4">
        <f t="shared" si="32"/>
        <v>-5.0742764778325067E-2</v>
      </c>
    </row>
    <row r="628" spans="1:8" x14ac:dyDescent="0.25">
      <c r="A628" s="2">
        <v>43627</v>
      </c>
      <c r="B628" s="3">
        <v>39.619999999999997</v>
      </c>
      <c r="D628" s="4">
        <f t="shared" si="31"/>
        <v>0.10825174825174821</v>
      </c>
      <c r="E628" s="2">
        <v>43661</v>
      </c>
      <c r="F628" s="3">
        <v>986.66</v>
      </c>
      <c r="H628" s="4">
        <f t="shared" si="32"/>
        <v>-5.0704279556650134E-2</v>
      </c>
    </row>
    <row r="629" spans="1:8" x14ac:dyDescent="0.25">
      <c r="A629" s="2">
        <v>43626</v>
      </c>
      <c r="B629" s="3">
        <v>39.5</v>
      </c>
      <c r="D629" s="4">
        <f t="shared" si="31"/>
        <v>0.10489510489510478</v>
      </c>
      <c r="E629" s="2">
        <v>43658</v>
      </c>
      <c r="F629" s="3">
        <v>986.02</v>
      </c>
      <c r="H629" s="4">
        <f t="shared" si="32"/>
        <v>-5.1320043103448176E-2</v>
      </c>
    </row>
    <row r="630" spans="1:8" x14ac:dyDescent="0.25">
      <c r="A630" s="2">
        <v>43623</v>
      </c>
      <c r="B630" s="3">
        <v>40.130000000000003</v>
      </c>
      <c r="D630" s="4">
        <f t="shared" si="31"/>
        <v>0.12251748251748262</v>
      </c>
      <c r="E630" s="2">
        <v>43657</v>
      </c>
      <c r="F630" s="3">
        <v>989.48</v>
      </c>
      <c r="H630" s="4">
        <f t="shared" si="32"/>
        <v>-4.7991071428571286E-2</v>
      </c>
    </row>
    <row r="631" spans="1:8" x14ac:dyDescent="0.25">
      <c r="A631" s="2">
        <v>43622</v>
      </c>
      <c r="B631" s="3">
        <v>42.93</v>
      </c>
      <c r="D631" s="4">
        <f t="shared" si="31"/>
        <v>0.20083916083916087</v>
      </c>
      <c r="E631" s="2">
        <v>43656</v>
      </c>
      <c r="F631" s="3">
        <v>990.76</v>
      </c>
      <c r="H631" s="4">
        <f t="shared" si="32"/>
        <v>-4.6759544334975311E-2</v>
      </c>
    </row>
    <row r="632" spans="1:8" x14ac:dyDescent="0.25">
      <c r="A632" s="2">
        <v>43621</v>
      </c>
      <c r="B632" s="3">
        <v>45.95</v>
      </c>
      <c r="D632" s="4">
        <f t="shared" si="31"/>
        <v>0.28531468531468529</v>
      </c>
      <c r="E632" s="2">
        <v>43655</v>
      </c>
      <c r="F632" s="3">
        <v>991.27</v>
      </c>
      <c r="H632" s="4">
        <f t="shared" si="32"/>
        <v>-4.6268857758620663E-2</v>
      </c>
    </row>
    <row r="633" spans="1:8" x14ac:dyDescent="0.25">
      <c r="A633" s="2">
        <v>43620</v>
      </c>
      <c r="B633" s="3">
        <v>45.26</v>
      </c>
      <c r="D633" s="4">
        <f t="shared" si="31"/>
        <v>0.26601398601398585</v>
      </c>
      <c r="E633" s="2">
        <v>43654</v>
      </c>
      <c r="F633" s="3">
        <v>985.05</v>
      </c>
      <c r="H633" s="4">
        <f t="shared" si="32"/>
        <v>-5.2253309729063946E-2</v>
      </c>
    </row>
    <row r="634" spans="1:8" x14ac:dyDescent="0.25">
      <c r="A634" s="2">
        <v>43619</v>
      </c>
      <c r="B634" s="3">
        <v>45.34</v>
      </c>
      <c r="D634" s="4">
        <f t="shared" si="31"/>
        <v>0.26825174825174836</v>
      </c>
      <c r="E634" s="2">
        <v>43651</v>
      </c>
      <c r="F634" s="3">
        <v>989.73</v>
      </c>
      <c r="H634" s="4">
        <f t="shared" si="32"/>
        <v>-4.7750538793103314E-2</v>
      </c>
    </row>
    <row r="635" spans="1:8" x14ac:dyDescent="0.25">
      <c r="A635" s="2">
        <v>43616</v>
      </c>
      <c r="B635" s="3">
        <v>44.98</v>
      </c>
      <c r="D635" s="4">
        <f t="shared" si="31"/>
        <v>0.25818181818181807</v>
      </c>
      <c r="E635" s="2">
        <v>43650</v>
      </c>
      <c r="F635" s="3">
        <v>992.84</v>
      </c>
      <c r="H635" s="4">
        <f t="shared" si="32"/>
        <v>-4.4758312807881673E-2</v>
      </c>
    </row>
    <row r="636" spans="1:8" x14ac:dyDescent="0.25">
      <c r="A636" s="2">
        <v>43615</v>
      </c>
      <c r="B636" s="3">
        <v>45.06</v>
      </c>
      <c r="D636" s="4">
        <f t="shared" si="31"/>
        <v>0.26041958041958058</v>
      </c>
      <c r="E636" s="2">
        <v>43649</v>
      </c>
      <c r="F636" s="3">
        <v>992.46</v>
      </c>
      <c r="H636" s="4">
        <f t="shared" si="32"/>
        <v>-4.5123922413792927E-2</v>
      </c>
    </row>
    <row r="637" spans="1:8" x14ac:dyDescent="0.25">
      <c r="A637" s="2">
        <v>43614</v>
      </c>
      <c r="B637" s="3">
        <v>44.92</v>
      </c>
      <c r="D637" s="4">
        <f t="shared" si="31"/>
        <v>0.25650349650349646</v>
      </c>
      <c r="E637" s="2">
        <v>43648</v>
      </c>
      <c r="F637" s="3">
        <v>985.45</v>
      </c>
      <c r="H637" s="4">
        <f t="shared" si="32"/>
        <v>-5.1868457512315169E-2</v>
      </c>
    </row>
    <row r="638" spans="1:8" x14ac:dyDescent="0.25">
      <c r="A638" s="2">
        <v>43613</v>
      </c>
      <c r="B638" s="3">
        <v>45.4</v>
      </c>
      <c r="D638" s="4">
        <f t="shared" si="31"/>
        <v>0.26993006993006996</v>
      </c>
      <c r="E638" s="2">
        <v>43644</v>
      </c>
      <c r="F638" s="3">
        <v>979.6</v>
      </c>
      <c r="H638" s="4">
        <f t="shared" si="32"/>
        <v>-5.7496921182265903E-2</v>
      </c>
    </row>
    <row r="639" spans="1:8" x14ac:dyDescent="0.25">
      <c r="A639" s="2">
        <v>43612</v>
      </c>
      <c r="B639" s="3">
        <v>45.3</v>
      </c>
      <c r="D639" s="4">
        <f t="shared" si="31"/>
        <v>0.26713286713286699</v>
      </c>
      <c r="E639" s="2">
        <v>43644</v>
      </c>
      <c r="F639" s="3">
        <v>979.6</v>
      </c>
      <c r="H639" s="4">
        <f t="shared" si="32"/>
        <v>-5.7496921182265903E-2</v>
      </c>
    </row>
    <row r="640" spans="1:8" x14ac:dyDescent="0.25">
      <c r="A640" s="2">
        <v>43609</v>
      </c>
      <c r="B640" s="3">
        <v>44.94</v>
      </c>
      <c r="D640" s="4">
        <f t="shared" si="31"/>
        <v>0.25706293706293692</v>
      </c>
      <c r="E640" s="2">
        <v>43643</v>
      </c>
      <c r="F640" s="3">
        <v>975.06</v>
      </c>
      <c r="H640" s="4">
        <f t="shared" si="32"/>
        <v>-6.1864993842364546E-2</v>
      </c>
    </row>
    <row r="641" spans="1:8" x14ac:dyDescent="0.25">
      <c r="A641" s="2">
        <v>43608</v>
      </c>
      <c r="B641" s="3">
        <v>45.46</v>
      </c>
      <c r="D641" s="4">
        <f t="shared" si="31"/>
        <v>0.27160839160839156</v>
      </c>
      <c r="E641" s="2">
        <v>43642</v>
      </c>
      <c r="F641" s="3">
        <v>974.89</v>
      </c>
      <c r="H641" s="4">
        <f t="shared" si="32"/>
        <v>-6.2028556034482651E-2</v>
      </c>
    </row>
    <row r="642" spans="1:8" x14ac:dyDescent="0.25">
      <c r="A642" s="2">
        <v>43607</v>
      </c>
      <c r="B642" s="3">
        <v>45.66</v>
      </c>
      <c r="D642" s="4">
        <f t="shared" si="31"/>
        <v>0.27720279720279706</v>
      </c>
      <c r="E642" s="2">
        <v>43641</v>
      </c>
      <c r="F642" s="3">
        <v>978.66</v>
      </c>
      <c r="H642" s="4">
        <f t="shared" si="32"/>
        <v>-5.8401323891625556E-2</v>
      </c>
    </row>
    <row r="643" spans="1:8" x14ac:dyDescent="0.25">
      <c r="A643" s="2">
        <v>43606</v>
      </c>
      <c r="B643" s="3">
        <v>45.3</v>
      </c>
      <c r="D643" s="4">
        <f t="shared" si="31"/>
        <v>0.26713286713286699</v>
      </c>
      <c r="E643" s="2">
        <v>43640</v>
      </c>
      <c r="F643" s="3">
        <v>988.24</v>
      </c>
      <c r="H643" s="4">
        <f t="shared" si="32"/>
        <v>-4.9184113300492549E-2</v>
      </c>
    </row>
    <row r="644" spans="1:8" x14ac:dyDescent="0.25">
      <c r="A644" s="2">
        <v>43602</v>
      </c>
      <c r="B644" s="3">
        <v>45.91</v>
      </c>
      <c r="D644" s="4">
        <f t="shared" ref="D644:D707" si="33">B644/$K$2-1</f>
        <v>0.28419580419580415</v>
      </c>
      <c r="E644" s="2">
        <v>43637</v>
      </c>
      <c r="F644" s="3">
        <v>988.75</v>
      </c>
      <c r="H644" s="4">
        <f t="shared" si="32"/>
        <v>-4.8693426724137789E-2</v>
      </c>
    </row>
    <row r="645" spans="1:8" x14ac:dyDescent="0.25">
      <c r="A645" s="2">
        <v>43601</v>
      </c>
      <c r="B645" s="3">
        <v>45.8</v>
      </c>
      <c r="D645" s="4">
        <f t="shared" si="33"/>
        <v>0.28111888111888095</v>
      </c>
      <c r="E645" s="2">
        <v>43636</v>
      </c>
      <c r="F645" s="3">
        <v>992.05</v>
      </c>
      <c r="H645" s="4">
        <f t="shared" si="32"/>
        <v>-4.5518395935960521E-2</v>
      </c>
    </row>
    <row r="646" spans="1:8" x14ac:dyDescent="0.25">
      <c r="A646" s="2">
        <v>43600</v>
      </c>
      <c r="B646" s="3">
        <v>45.48</v>
      </c>
      <c r="D646" s="4">
        <f t="shared" si="33"/>
        <v>0.27216783216783202</v>
      </c>
      <c r="E646" s="2">
        <v>43635</v>
      </c>
      <c r="F646" s="3">
        <v>988.79</v>
      </c>
      <c r="H646" s="4">
        <f t="shared" si="32"/>
        <v>-4.8654941502462967E-2</v>
      </c>
    </row>
    <row r="647" spans="1:8" x14ac:dyDescent="0.25">
      <c r="A647" s="2">
        <v>43599</v>
      </c>
      <c r="B647" s="3">
        <v>45.31</v>
      </c>
      <c r="D647" s="4">
        <f t="shared" si="33"/>
        <v>0.26741258741258744</v>
      </c>
      <c r="E647" s="2">
        <v>43634</v>
      </c>
      <c r="F647" s="3">
        <v>988.16</v>
      </c>
      <c r="H647" s="4">
        <f t="shared" si="32"/>
        <v>-4.9261083743842304E-2</v>
      </c>
    </row>
    <row r="648" spans="1:8" x14ac:dyDescent="0.25">
      <c r="A648" s="2">
        <v>43598</v>
      </c>
      <c r="B648" s="3">
        <v>45.29</v>
      </c>
      <c r="D648" s="4">
        <f t="shared" si="33"/>
        <v>0.26685314685314676</v>
      </c>
      <c r="E648" s="2">
        <v>43633</v>
      </c>
      <c r="F648" s="3">
        <v>979.17</v>
      </c>
      <c r="H648" s="4">
        <f t="shared" si="32"/>
        <v>-5.7910637315270908E-2</v>
      </c>
    </row>
    <row r="649" spans="1:8" x14ac:dyDescent="0.25">
      <c r="A649" s="2">
        <v>43595</v>
      </c>
      <c r="B649" s="3">
        <v>45.72</v>
      </c>
      <c r="D649" s="4">
        <f t="shared" si="33"/>
        <v>0.27888111888111888</v>
      </c>
      <c r="E649" s="2">
        <v>43630</v>
      </c>
      <c r="F649" s="3">
        <v>976.82</v>
      </c>
      <c r="H649" s="4">
        <f t="shared" si="32"/>
        <v>-6.0171644088669818E-2</v>
      </c>
    </row>
    <row r="650" spans="1:8" x14ac:dyDescent="0.25">
      <c r="A650" s="2">
        <v>43594</v>
      </c>
      <c r="B650" s="3">
        <v>45.72</v>
      </c>
      <c r="D650" s="4">
        <f t="shared" si="33"/>
        <v>0.27888111888111888</v>
      </c>
      <c r="E650" s="2">
        <v>43629</v>
      </c>
      <c r="F650" s="3">
        <v>972.55</v>
      </c>
      <c r="H650" s="4">
        <f t="shared" si="32"/>
        <v>-6.4279941502462967E-2</v>
      </c>
    </row>
    <row r="651" spans="1:8" x14ac:dyDescent="0.25">
      <c r="A651" s="2">
        <v>43593</v>
      </c>
      <c r="B651" s="3">
        <v>45.55</v>
      </c>
      <c r="D651" s="4">
        <f t="shared" si="33"/>
        <v>0.27412587412587408</v>
      </c>
      <c r="E651" s="2">
        <v>43628</v>
      </c>
      <c r="F651" s="3">
        <v>972.9</v>
      </c>
      <c r="H651" s="4">
        <f t="shared" si="32"/>
        <v>-6.3943195812807829E-2</v>
      </c>
    </row>
    <row r="652" spans="1:8" x14ac:dyDescent="0.25">
      <c r="A652" s="2">
        <v>43592</v>
      </c>
      <c r="B652" s="3">
        <v>45.38</v>
      </c>
      <c r="D652" s="4">
        <f t="shared" si="33"/>
        <v>0.2693706293706295</v>
      </c>
      <c r="E652" s="2">
        <v>43627</v>
      </c>
      <c r="F652" s="3">
        <v>974.13</v>
      </c>
      <c r="H652" s="4">
        <f t="shared" si="32"/>
        <v>-6.2759775246305383E-2</v>
      </c>
    </row>
    <row r="653" spans="1:8" x14ac:dyDescent="0.25">
      <c r="A653" s="2">
        <v>43591</v>
      </c>
      <c r="B653" s="3">
        <v>45.44</v>
      </c>
      <c r="D653" s="4">
        <f t="shared" si="33"/>
        <v>0.27104895104895088</v>
      </c>
      <c r="E653" s="2">
        <v>43626</v>
      </c>
      <c r="F653" s="3">
        <v>972.46</v>
      </c>
      <c r="H653" s="4">
        <f t="shared" si="32"/>
        <v>-6.4366533251231428E-2</v>
      </c>
    </row>
    <row r="654" spans="1:8" x14ac:dyDescent="0.25">
      <c r="A654" s="2">
        <v>43588</v>
      </c>
      <c r="B654" s="3">
        <v>45.2</v>
      </c>
      <c r="D654" s="4">
        <f t="shared" si="33"/>
        <v>0.26433566433566447</v>
      </c>
      <c r="E654" s="2">
        <v>43623</v>
      </c>
      <c r="F654" s="3">
        <v>973.47</v>
      </c>
      <c r="H654" s="4">
        <f t="shared" si="32"/>
        <v>-6.3394781403940725E-2</v>
      </c>
    </row>
    <row r="655" spans="1:8" x14ac:dyDescent="0.25">
      <c r="A655" s="2">
        <v>43587</v>
      </c>
      <c r="B655" s="3">
        <v>45.61</v>
      </c>
      <c r="D655" s="4">
        <f t="shared" si="33"/>
        <v>0.27580419580419568</v>
      </c>
      <c r="E655" s="2">
        <v>43622</v>
      </c>
      <c r="F655" s="3">
        <v>973.09</v>
      </c>
      <c r="H655" s="4">
        <f t="shared" si="32"/>
        <v>-6.3760391009852091E-2</v>
      </c>
    </row>
    <row r="656" spans="1:8" x14ac:dyDescent="0.25">
      <c r="A656" s="2">
        <v>43586</v>
      </c>
      <c r="B656" s="3">
        <v>45.63</v>
      </c>
      <c r="D656" s="4">
        <f t="shared" si="33"/>
        <v>0.27636363636363637</v>
      </c>
      <c r="E656" s="2">
        <v>43621</v>
      </c>
      <c r="F656" s="3">
        <v>972.5</v>
      </c>
      <c r="H656" s="4">
        <f t="shared" ref="H656:H719" si="34">F656/$K$3-1</f>
        <v>-6.4328048029556606E-2</v>
      </c>
    </row>
    <row r="657" spans="1:8" x14ac:dyDescent="0.25">
      <c r="A657" s="2">
        <v>43585</v>
      </c>
      <c r="B657" s="3">
        <v>45.81</v>
      </c>
      <c r="D657" s="4">
        <f t="shared" si="33"/>
        <v>0.2813986013986014</v>
      </c>
      <c r="E657" s="2">
        <v>43620</v>
      </c>
      <c r="F657" s="3">
        <v>968.48</v>
      </c>
      <c r="H657" s="4">
        <f t="shared" si="34"/>
        <v>-6.8195812807881673E-2</v>
      </c>
    </row>
    <row r="658" spans="1:8" x14ac:dyDescent="0.25">
      <c r="A658" s="2">
        <v>43584</v>
      </c>
      <c r="B658" s="3">
        <v>45.51</v>
      </c>
      <c r="D658" s="4">
        <f t="shared" si="33"/>
        <v>0.27300699300699294</v>
      </c>
      <c r="E658" s="2">
        <v>43619</v>
      </c>
      <c r="F658" s="3">
        <v>959.59</v>
      </c>
      <c r="H658" s="4">
        <f t="shared" si="34"/>
        <v>-7.6749153325122998E-2</v>
      </c>
    </row>
    <row r="659" spans="1:8" x14ac:dyDescent="0.25">
      <c r="A659" s="2">
        <v>43581</v>
      </c>
      <c r="B659" s="3">
        <v>45.66</v>
      </c>
      <c r="D659" s="4">
        <f t="shared" si="33"/>
        <v>0.27720279720279706</v>
      </c>
      <c r="E659" s="2">
        <v>43616</v>
      </c>
      <c r="F659" s="3">
        <v>961.89</v>
      </c>
      <c r="H659" s="4">
        <f t="shared" si="34"/>
        <v>-7.4536253078817616E-2</v>
      </c>
    </row>
    <row r="660" spans="1:8" x14ac:dyDescent="0.25">
      <c r="A660" s="2">
        <v>43580</v>
      </c>
      <c r="B660" s="3">
        <v>45.8</v>
      </c>
      <c r="D660" s="4">
        <f t="shared" si="33"/>
        <v>0.28111888111888095</v>
      </c>
      <c r="E660" s="2">
        <v>43615</v>
      </c>
      <c r="F660" s="3">
        <v>965.62</v>
      </c>
      <c r="H660" s="4">
        <f t="shared" si="34"/>
        <v>-7.0947506157635343E-2</v>
      </c>
    </row>
    <row r="661" spans="1:8" x14ac:dyDescent="0.25">
      <c r="A661" s="2">
        <v>43579</v>
      </c>
      <c r="B661" s="3">
        <v>45.28</v>
      </c>
      <c r="D661" s="4">
        <f t="shared" si="33"/>
        <v>0.26657342657342653</v>
      </c>
      <c r="E661" s="2">
        <v>43614</v>
      </c>
      <c r="F661" s="3">
        <v>968.29</v>
      </c>
      <c r="H661" s="4">
        <f t="shared" si="34"/>
        <v>-6.8378617610837411E-2</v>
      </c>
    </row>
    <row r="662" spans="1:8" x14ac:dyDescent="0.25">
      <c r="A662" s="2">
        <v>43578</v>
      </c>
      <c r="B662" s="3">
        <v>45.63</v>
      </c>
      <c r="D662" s="4">
        <f t="shared" si="33"/>
        <v>0.27636363636363637</v>
      </c>
      <c r="E662" s="2">
        <v>43613</v>
      </c>
      <c r="F662" s="3">
        <v>978.08</v>
      </c>
      <c r="H662" s="4">
        <f t="shared" si="34"/>
        <v>-5.8959359605911255E-2</v>
      </c>
    </row>
    <row r="663" spans="1:8" x14ac:dyDescent="0.25">
      <c r="A663" s="2">
        <v>43577</v>
      </c>
      <c r="B663" s="3">
        <v>45.3</v>
      </c>
      <c r="D663" s="4">
        <f t="shared" si="33"/>
        <v>0.26713286713286699</v>
      </c>
      <c r="E663" s="2">
        <v>43612</v>
      </c>
      <c r="F663" s="3">
        <v>980.6</v>
      </c>
      <c r="H663" s="4">
        <f t="shared" si="34"/>
        <v>-5.6534790640394017E-2</v>
      </c>
    </row>
    <row r="664" spans="1:8" x14ac:dyDescent="0.25">
      <c r="A664" s="2">
        <v>43573</v>
      </c>
      <c r="B664" s="3">
        <v>45.75</v>
      </c>
      <c r="D664" s="4">
        <f t="shared" si="33"/>
        <v>0.2797202797202798</v>
      </c>
      <c r="E664" s="2">
        <v>43609</v>
      </c>
      <c r="F664" s="3">
        <v>973.6</v>
      </c>
      <c r="H664" s="4">
        <f t="shared" si="34"/>
        <v>-6.3269704433497442E-2</v>
      </c>
    </row>
    <row r="665" spans="1:8" x14ac:dyDescent="0.25">
      <c r="A665" s="2">
        <v>43572</v>
      </c>
      <c r="B665" s="3">
        <v>45.37</v>
      </c>
      <c r="D665" s="4">
        <f t="shared" si="33"/>
        <v>0.26909090909090905</v>
      </c>
      <c r="E665" s="2">
        <v>43608</v>
      </c>
      <c r="F665" s="3">
        <v>969.43</v>
      </c>
      <c r="H665" s="4">
        <f t="shared" si="34"/>
        <v>-6.7281788793103425E-2</v>
      </c>
    </row>
    <row r="666" spans="1:8" x14ac:dyDescent="0.25">
      <c r="A666" s="2">
        <v>43571</v>
      </c>
      <c r="B666" s="3">
        <v>45.98</v>
      </c>
      <c r="D666" s="4">
        <f t="shared" si="33"/>
        <v>0.28615384615384598</v>
      </c>
      <c r="E666" s="2">
        <v>43607</v>
      </c>
      <c r="F666" s="3">
        <v>978.7</v>
      </c>
      <c r="H666" s="4">
        <f t="shared" si="34"/>
        <v>-5.8362838669950623E-2</v>
      </c>
    </row>
    <row r="667" spans="1:8" x14ac:dyDescent="0.25">
      <c r="A667" s="2">
        <v>43570</v>
      </c>
      <c r="B667" s="3">
        <v>45.99</v>
      </c>
      <c r="D667" s="4">
        <f t="shared" si="33"/>
        <v>0.28643356643356643</v>
      </c>
      <c r="E667" s="2">
        <v>43606</v>
      </c>
      <c r="F667" s="3">
        <v>984.35</v>
      </c>
      <c r="H667" s="4">
        <f t="shared" si="34"/>
        <v>-5.2926801108374222E-2</v>
      </c>
    </row>
    <row r="668" spans="1:8" x14ac:dyDescent="0.25">
      <c r="A668" s="2">
        <v>43567</v>
      </c>
      <c r="B668" s="3">
        <v>45.83</v>
      </c>
      <c r="D668" s="4">
        <f t="shared" si="33"/>
        <v>0.28195804195804186</v>
      </c>
      <c r="E668" s="2">
        <v>43602</v>
      </c>
      <c r="F668" s="3">
        <v>982.76</v>
      </c>
      <c r="H668" s="4">
        <f t="shared" si="34"/>
        <v>-5.4456588669950623E-2</v>
      </c>
    </row>
    <row r="669" spans="1:8" x14ac:dyDescent="0.25">
      <c r="A669" s="2">
        <v>43566</v>
      </c>
      <c r="B669" s="3">
        <v>45.89</v>
      </c>
      <c r="D669" s="4">
        <f t="shared" si="33"/>
        <v>0.28363636363636369</v>
      </c>
      <c r="E669" s="2">
        <v>43602</v>
      </c>
      <c r="F669" s="3">
        <v>982.76</v>
      </c>
      <c r="H669" s="4">
        <f t="shared" si="34"/>
        <v>-5.4456588669950623E-2</v>
      </c>
    </row>
    <row r="670" spans="1:8" x14ac:dyDescent="0.25">
      <c r="A670" s="2">
        <v>43565</v>
      </c>
      <c r="B670" s="3">
        <v>46.05</v>
      </c>
      <c r="D670" s="4">
        <f t="shared" si="33"/>
        <v>0.28811188811188804</v>
      </c>
      <c r="E670" s="2">
        <v>43601</v>
      </c>
      <c r="F670" s="3">
        <v>985.52</v>
      </c>
      <c r="H670" s="4">
        <f t="shared" si="34"/>
        <v>-5.1801108374384119E-2</v>
      </c>
    </row>
    <row r="671" spans="1:8" x14ac:dyDescent="0.25">
      <c r="A671" s="2">
        <v>43564</v>
      </c>
      <c r="B671" s="3">
        <v>45.97</v>
      </c>
      <c r="D671" s="4">
        <f t="shared" si="33"/>
        <v>0.28587412587412575</v>
      </c>
      <c r="E671" s="2">
        <v>43600</v>
      </c>
      <c r="F671" s="3">
        <v>977.28</v>
      </c>
      <c r="H671" s="4">
        <f t="shared" si="34"/>
        <v>-5.9729064039408808E-2</v>
      </c>
    </row>
    <row r="672" spans="1:8" x14ac:dyDescent="0.25">
      <c r="A672" s="2">
        <v>43563</v>
      </c>
      <c r="B672" s="3">
        <v>46</v>
      </c>
      <c r="D672" s="4">
        <f t="shared" si="33"/>
        <v>0.28671328671328666</v>
      </c>
      <c r="E672" s="2">
        <v>43599</v>
      </c>
      <c r="F672" s="3">
        <v>974.85</v>
      </c>
      <c r="H672" s="4">
        <f t="shared" si="34"/>
        <v>-6.2067041256157474E-2</v>
      </c>
    </row>
    <row r="673" spans="1:8" x14ac:dyDescent="0.25">
      <c r="A673" s="2">
        <v>43560</v>
      </c>
      <c r="B673" s="3">
        <v>45.84</v>
      </c>
      <c r="D673" s="4">
        <f t="shared" si="33"/>
        <v>0.28223776223776231</v>
      </c>
      <c r="E673" s="2">
        <v>43598</v>
      </c>
      <c r="F673" s="3">
        <v>969.92</v>
      </c>
      <c r="H673" s="4">
        <f t="shared" si="34"/>
        <v>-6.6810344827586188E-2</v>
      </c>
    </row>
    <row r="674" spans="1:8" x14ac:dyDescent="0.25">
      <c r="A674" s="2">
        <v>43559</v>
      </c>
      <c r="B674" s="3">
        <v>45.69</v>
      </c>
      <c r="D674" s="4">
        <f t="shared" si="33"/>
        <v>0.27804195804195797</v>
      </c>
      <c r="E674" s="2">
        <v>43595</v>
      </c>
      <c r="F674" s="3">
        <v>978.05</v>
      </c>
      <c r="H674" s="4">
        <f t="shared" si="34"/>
        <v>-5.8988223522167482E-2</v>
      </c>
    </row>
    <row r="675" spans="1:8" x14ac:dyDescent="0.25">
      <c r="A675" s="2">
        <v>43558</v>
      </c>
      <c r="B675" s="3">
        <v>45.61</v>
      </c>
      <c r="D675" s="4">
        <f t="shared" si="33"/>
        <v>0.27580419580419568</v>
      </c>
      <c r="E675" s="2">
        <v>43594</v>
      </c>
      <c r="F675" s="3">
        <v>979.94</v>
      </c>
      <c r="H675" s="4">
        <f t="shared" si="34"/>
        <v>-5.716979679802936E-2</v>
      </c>
    </row>
    <row r="676" spans="1:8" x14ac:dyDescent="0.25">
      <c r="A676" s="2">
        <v>43557</v>
      </c>
      <c r="B676" s="3">
        <v>45.72</v>
      </c>
      <c r="D676" s="4">
        <f t="shared" si="33"/>
        <v>0.27888111888111888</v>
      </c>
      <c r="E676" s="2">
        <v>43593</v>
      </c>
      <c r="F676" s="3">
        <v>985.67</v>
      </c>
      <c r="H676" s="4">
        <f t="shared" si="34"/>
        <v>-5.1656788793103425E-2</v>
      </c>
    </row>
    <row r="677" spans="1:8" x14ac:dyDescent="0.25">
      <c r="A677" s="2">
        <v>43556</v>
      </c>
      <c r="B677" s="3">
        <v>45.59</v>
      </c>
      <c r="D677" s="4">
        <f t="shared" si="33"/>
        <v>0.27524475524475545</v>
      </c>
      <c r="E677" s="2">
        <v>43592</v>
      </c>
      <c r="F677" s="3">
        <v>983.3</v>
      </c>
      <c r="H677" s="4">
        <f t="shared" si="34"/>
        <v>-5.3937038177339858E-2</v>
      </c>
    </row>
    <row r="678" spans="1:8" x14ac:dyDescent="0.25">
      <c r="A678" s="2">
        <v>43553</v>
      </c>
      <c r="B678" s="3">
        <v>45.55</v>
      </c>
      <c r="D678" s="4">
        <f t="shared" si="33"/>
        <v>0.27412587412587408</v>
      </c>
      <c r="E678" s="2">
        <v>43591</v>
      </c>
      <c r="F678" s="3">
        <v>991.44</v>
      </c>
      <c r="H678" s="4">
        <f t="shared" si="34"/>
        <v>-4.6105295566502336E-2</v>
      </c>
    </row>
    <row r="679" spans="1:8" x14ac:dyDescent="0.25">
      <c r="A679" s="2">
        <v>43552</v>
      </c>
      <c r="B679" s="3">
        <v>45.5</v>
      </c>
      <c r="D679" s="4">
        <f t="shared" si="33"/>
        <v>0.27272727272727271</v>
      </c>
      <c r="E679" s="2">
        <v>43588</v>
      </c>
      <c r="F679" s="3">
        <v>991.58</v>
      </c>
      <c r="H679" s="4">
        <f t="shared" si="34"/>
        <v>-4.5970597290640236E-2</v>
      </c>
    </row>
    <row r="680" spans="1:8" x14ac:dyDescent="0.25">
      <c r="A680" s="2">
        <v>43551</v>
      </c>
      <c r="B680" s="3">
        <v>45.53</v>
      </c>
      <c r="D680" s="4">
        <f t="shared" si="33"/>
        <v>0.27356643356643362</v>
      </c>
      <c r="E680" s="2">
        <v>43587</v>
      </c>
      <c r="F680" s="3">
        <v>986.02</v>
      </c>
      <c r="H680" s="4">
        <f t="shared" si="34"/>
        <v>-5.1320043103448176E-2</v>
      </c>
    </row>
    <row r="681" spans="1:8" x14ac:dyDescent="0.25">
      <c r="A681" s="2">
        <v>43550</v>
      </c>
      <c r="B681" s="3">
        <v>45.15</v>
      </c>
      <c r="D681" s="4">
        <f t="shared" si="33"/>
        <v>0.26293706293706287</v>
      </c>
      <c r="E681" s="2">
        <v>43586</v>
      </c>
      <c r="F681" s="3">
        <v>990.49</v>
      </c>
      <c r="H681" s="4">
        <f t="shared" si="34"/>
        <v>-4.7019319581280694E-2</v>
      </c>
    </row>
    <row r="682" spans="1:8" x14ac:dyDescent="0.25">
      <c r="A682" s="2">
        <v>43549</v>
      </c>
      <c r="B682" s="3">
        <v>44.88</v>
      </c>
      <c r="D682" s="4">
        <f t="shared" si="33"/>
        <v>0.25538461538461554</v>
      </c>
      <c r="E682" s="2">
        <v>43585</v>
      </c>
      <c r="F682" s="3">
        <v>994.53</v>
      </c>
      <c r="H682" s="4">
        <f t="shared" si="34"/>
        <v>-4.3132312192118216E-2</v>
      </c>
    </row>
    <row r="683" spans="1:8" x14ac:dyDescent="0.25">
      <c r="A683" s="2">
        <v>43546</v>
      </c>
      <c r="B683" s="3">
        <v>44.64</v>
      </c>
      <c r="D683" s="4">
        <f t="shared" si="33"/>
        <v>0.24867132867132868</v>
      </c>
      <c r="E683" s="2">
        <v>43584</v>
      </c>
      <c r="F683" s="3">
        <v>995.73</v>
      </c>
      <c r="H683" s="4">
        <f t="shared" si="34"/>
        <v>-4.1977755541871775E-2</v>
      </c>
    </row>
    <row r="684" spans="1:8" x14ac:dyDescent="0.25">
      <c r="A684" s="2">
        <v>43545</v>
      </c>
      <c r="B684" s="3">
        <v>44.97</v>
      </c>
      <c r="D684" s="4">
        <f t="shared" si="33"/>
        <v>0.25790209790209784</v>
      </c>
      <c r="E684" s="2">
        <v>43581</v>
      </c>
      <c r="F684" s="3">
        <v>995.88</v>
      </c>
      <c r="H684" s="4">
        <f t="shared" si="34"/>
        <v>-4.1833435960591081E-2</v>
      </c>
    </row>
    <row r="685" spans="1:8" x14ac:dyDescent="0.25">
      <c r="A685" s="2">
        <v>43544</v>
      </c>
      <c r="B685" s="3">
        <v>44.12</v>
      </c>
      <c r="D685" s="4">
        <f t="shared" si="33"/>
        <v>0.23412587412587405</v>
      </c>
      <c r="E685" s="2">
        <v>43580</v>
      </c>
      <c r="F685" s="3">
        <v>993.71</v>
      </c>
      <c r="H685" s="4">
        <f t="shared" si="34"/>
        <v>-4.392125923645307E-2</v>
      </c>
    </row>
    <row r="686" spans="1:8" x14ac:dyDescent="0.25">
      <c r="A686" s="2">
        <v>43543</v>
      </c>
      <c r="B686" s="3">
        <v>44.29</v>
      </c>
      <c r="D686" s="4">
        <f t="shared" si="33"/>
        <v>0.23888111888111885</v>
      </c>
      <c r="E686" s="2">
        <v>43579</v>
      </c>
      <c r="F686" s="3">
        <v>993.71</v>
      </c>
      <c r="H686" s="4">
        <f t="shared" si="34"/>
        <v>-4.392125923645307E-2</v>
      </c>
    </row>
    <row r="687" spans="1:8" x14ac:dyDescent="0.25">
      <c r="A687" s="2">
        <v>43542</v>
      </c>
      <c r="B687" s="3">
        <v>44.55</v>
      </c>
      <c r="D687" s="4">
        <f t="shared" si="33"/>
        <v>0.24615384615384617</v>
      </c>
      <c r="E687" s="2">
        <v>43578</v>
      </c>
      <c r="F687" s="3">
        <v>999.97</v>
      </c>
      <c r="H687" s="4">
        <f t="shared" si="34"/>
        <v>-3.7898322044334853E-2</v>
      </c>
    </row>
    <row r="688" spans="1:8" x14ac:dyDescent="0.25">
      <c r="A688" s="2">
        <v>43539</v>
      </c>
      <c r="B688" s="3">
        <v>44.45</v>
      </c>
      <c r="D688" s="4">
        <f t="shared" si="33"/>
        <v>0.24335664335664342</v>
      </c>
      <c r="E688" s="2">
        <v>43577</v>
      </c>
      <c r="F688" s="3">
        <v>993.16</v>
      </c>
      <c r="H688" s="4">
        <f t="shared" si="34"/>
        <v>-4.4450431034482651E-2</v>
      </c>
    </row>
    <row r="689" spans="1:8" x14ac:dyDescent="0.25">
      <c r="A689" s="2">
        <v>43538</v>
      </c>
      <c r="B689" s="3">
        <v>44.29</v>
      </c>
      <c r="D689" s="4">
        <f t="shared" si="33"/>
        <v>0.23888111888111885</v>
      </c>
      <c r="E689" s="2">
        <v>43573</v>
      </c>
      <c r="F689" s="3">
        <v>995.29</v>
      </c>
      <c r="H689" s="4">
        <f t="shared" si="34"/>
        <v>-4.2401092980295485E-2</v>
      </c>
    </row>
    <row r="690" spans="1:8" x14ac:dyDescent="0.25">
      <c r="A690" s="2">
        <v>43537</v>
      </c>
      <c r="B690" s="3">
        <v>44.43</v>
      </c>
      <c r="D690" s="4">
        <f t="shared" si="33"/>
        <v>0.24279720279720274</v>
      </c>
      <c r="E690" s="2">
        <v>43573</v>
      </c>
      <c r="F690" s="3">
        <v>995.29</v>
      </c>
      <c r="H690" s="4">
        <f t="shared" si="34"/>
        <v>-4.2401092980295485E-2</v>
      </c>
    </row>
    <row r="691" spans="1:8" x14ac:dyDescent="0.25">
      <c r="A691" s="2">
        <v>43536</v>
      </c>
      <c r="B691" s="3">
        <v>44.6</v>
      </c>
      <c r="D691" s="4">
        <f t="shared" si="33"/>
        <v>0.24755244755244754</v>
      </c>
      <c r="E691" s="2">
        <v>43572</v>
      </c>
      <c r="F691" s="3">
        <v>990.61</v>
      </c>
      <c r="H691" s="4">
        <f t="shared" si="34"/>
        <v>-4.6903863916256006E-2</v>
      </c>
    </row>
    <row r="692" spans="1:8" x14ac:dyDescent="0.25">
      <c r="A692" s="2">
        <v>43535</v>
      </c>
      <c r="B692" s="3">
        <v>44.67</v>
      </c>
      <c r="D692" s="4">
        <f t="shared" si="33"/>
        <v>0.2495104895104896</v>
      </c>
      <c r="E692" s="2">
        <v>43571</v>
      </c>
      <c r="F692" s="3">
        <v>988.51</v>
      </c>
      <c r="H692" s="4">
        <f t="shared" si="34"/>
        <v>-4.8924338054187055E-2</v>
      </c>
    </row>
    <row r="693" spans="1:8" x14ac:dyDescent="0.25">
      <c r="A693" s="2">
        <v>43532</v>
      </c>
      <c r="B693" s="3">
        <v>44.52</v>
      </c>
      <c r="D693" s="4">
        <f t="shared" si="33"/>
        <v>0.24531468531468548</v>
      </c>
      <c r="E693" s="2">
        <v>43570</v>
      </c>
      <c r="F693" s="3">
        <v>987.92</v>
      </c>
      <c r="H693" s="4">
        <f t="shared" si="34"/>
        <v>-4.949199507389157E-2</v>
      </c>
    </row>
    <row r="694" spans="1:8" x14ac:dyDescent="0.25">
      <c r="A694" s="2">
        <v>43531</v>
      </c>
      <c r="B694" s="3">
        <v>44.82</v>
      </c>
      <c r="D694" s="4">
        <f t="shared" si="33"/>
        <v>0.25370629370629372</v>
      </c>
      <c r="E694" s="2">
        <v>43567</v>
      </c>
      <c r="F694" s="3">
        <v>984.66</v>
      </c>
      <c r="H694" s="4">
        <f t="shared" si="34"/>
        <v>-5.2628540640394017E-2</v>
      </c>
    </row>
    <row r="695" spans="1:8" x14ac:dyDescent="0.25">
      <c r="A695" s="2">
        <v>43530</v>
      </c>
      <c r="B695" s="3">
        <v>44.06</v>
      </c>
      <c r="D695" s="4">
        <f t="shared" si="33"/>
        <v>0.23244755244755244</v>
      </c>
      <c r="E695" s="2">
        <v>43566</v>
      </c>
      <c r="F695" s="3">
        <v>979.13</v>
      </c>
      <c r="H695" s="4">
        <f t="shared" si="34"/>
        <v>-5.794912253694573E-2</v>
      </c>
    </row>
    <row r="696" spans="1:8" x14ac:dyDescent="0.25">
      <c r="A696" s="2">
        <v>43529</v>
      </c>
      <c r="B696" s="3">
        <v>43.79</v>
      </c>
      <c r="D696" s="4">
        <f t="shared" si="33"/>
        <v>0.22489510489510489</v>
      </c>
      <c r="E696" s="2">
        <v>43565</v>
      </c>
      <c r="F696" s="3">
        <v>977.48</v>
      </c>
      <c r="H696" s="4">
        <f t="shared" si="34"/>
        <v>-5.9536637931034364E-2</v>
      </c>
    </row>
    <row r="697" spans="1:8" x14ac:dyDescent="0.25">
      <c r="A697" s="2">
        <v>43528</v>
      </c>
      <c r="B697" s="3">
        <v>43.52</v>
      </c>
      <c r="D697" s="4">
        <f t="shared" si="33"/>
        <v>0.21734265734265734</v>
      </c>
      <c r="E697" s="2">
        <v>43564</v>
      </c>
      <c r="F697" s="3">
        <v>974.43</v>
      </c>
      <c r="H697" s="4">
        <f t="shared" si="34"/>
        <v>-6.2471136083743772E-2</v>
      </c>
    </row>
    <row r="698" spans="1:8" x14ac:dyDescent="0.25">
      <c r="A698" s="2">
        <v>43525</v>
      </c>
      <c r="B698" s="3">
        <v>43.36</v>
      </c>
      <c r="D698" s="4">
        <f t="shared" si="33"/>
        <v>0.21286713286713277</v>
      </c>
      <c r="E698" s="2">
        <v>43563</v>
      </c>
      <c r="F698" s="3">
        <v>978.82</v>
      </c>
      <c r="H698" s="4">
        <f t="shared" si="34"/>
        <v>-5.8247383004925934E-2</v>
      </c>
    </row>
    <row r="699" spans="1:8" x14ac:dyDescent="0.25">
      <c r="A699" s="2">
        <v>43524</v>
      </c>
      <c r="B699" s="3">
        <v>42.89</v>
      </c>
      <c r="D699" s="4">
        <f t="shared" si="33"/>
        <v>0.19972027972027973</v>
      </c>
      <c r="E699" s="2">
        <v>43560</v>
      </c>
      <c r="F699" s="3">
        <v>978.21</v>
      </c>
      <c r="H699" s="4">
        <f t="shared" si="34"/>
        <v>-5.8834282635467861E-2</v>
      </c>
    </row>
    <row r="700" spans="1:8" x14ac:dyDescent="0.25">
      <c r="A700" s="2">
        <v>43523</v>
      </c>
      <c r="B700" s="3">
        <v>42.84</v>
      </c>
      <c r="D700" s="4">
        <f t="shared" si="33"/>
        <v>0.19832167832167835</v>
      </c>
      <c r="E700" s="2">
        <v>43559</v>
      </c>
      <c r="F700" s="3">
        <v>973.45</v>
      </c>
      <c r="H700" s="4">
        <f t="shared" si="34"/>
        <v>-6.3414024014778136E-2</v>
      </c>
    </row>
    <row r="701" spans="1:8" x14ac:dyDescent="0.25">
      <c r="A701" s="2">
        <v>43522</v>
      </c>
      <c r="B701" s="3">
        <v>42.74</v>
      </c>
      <c r="D701" s="4">
        <f t="shared" si="33"/>
        <v>0.1955244755244756</v>
      </c>
      <c r="E701" s="2">
        <v>43558</v>
      </c>
      <c r="F701" s="3">
        <v>971.66</v>
      </c>
      <c r="H701" s="4">
        <f t="shared" si="34"/>
        <v>-6.5136237684728981E-2</v>
      </c>
    </row>
    <row r="702" spans="1:8" x14ac:dyDescent="0.25">
      <c r="A702" s="2">
        <v>43521</v>
      </c>
      <c r="B702" s="3">
        <v>42.79</v>
      </c>
      <c r="D702" s="4">
        <f t="shared" si="33"/>
        <v>0.19692307692307698</v>
      </c>
      <c r="E702" s="2">
        <v>43557</v>
      </c>
      <c r="F702" s="3">
        <v>970.43</v>
      </c>
      <c r="H702" s="4">
        <f t="shared" si="34"/>
        <v>-6.6319658251231539E-2</v>
      </c>
    </row>
    <row r="703" spans="1:8" x14ac:dyDescent="0.25">
      <c r="A703" s="2">
        <v>43518</v>
      </c>
      <c r="B703" s="3">
        <v>42.91</v>
      </c>
      <c r="D703" s="4">
        <f t="shared" si="33"/>
        <v>0.20027972027972019</v>
      </c>
      <c r="E703" s="2">
        <v>43556</v>
      </c>
      <c r="F703" s="3">
        <v>967.69</v>
      </c>
      <c r="H703" s="4">
        <f t="shared" si="34"/>
        <v>-6.895589593596041E-2</v>
      </c>
    </row>
    <row r="704" spans="1:8" x14ac:dyDescent="0.25">
      <c r="A704" s="2">
        <v>43517</v>
      </c>
      <c r="B704" s="3">
        <v>41.64</v>
      </c>
      <c r="D704" s="4">
        <f t="shared" si="33"/>
        <v>0.16475524475524472</v>
      </c>
      <c r="E704" s="2">
        <v>43553</v>
      </c>
      <c r="F704" s="3">
        <v>959.5</v>
      </c>
      <c r="H704" s="4">
        <f t="shared" si="34"/>
        <v>-7.683574507389157E-2</v>
      </c>
    </row>
    <row r="705" spans="1:8" x14ac:dyDescent="0.25">
      <c r="A705" s="2">
        <v>43516</v>
      </c>
      <c r="B705" s="3">
        <v>41.76</v>
      </c>
      <c r="D705" s="4">
        <f t="shared" si="33"/>
        <v>0.16811188811188815</v>
      </c>
      <c r="E705" s="2">
        <v>43552</v>
      </c>
      <c r="F705" s="3">
        <v>963.84</v>
      </c>
      <c r="H705" s="4">
        <f t="shared" si="34"/>
        <v>-7.2660098522167371E-2</v>
      </c>
    </row>
    <row r="706" spans="1:8" x14ac:dyDescent="0.25">
      <c r="A706" s="2">
        <v>43515</v>
      </c>
      <c r="B706" s="3">
        <v>42.02</v>
      </c>
      <c r="D706" s="4">
        <f t="shared" si="33"/>
        <v>0.17538461538461547</v>
      </c>
      <c r="E706" s="2">
        <v>43551</v>
      </c>
      <c r="F706" s="3">
        <v>960.9</v>
      </c>
      <c r="H706" s="4">
        <f t="shared" si="34"/>
        <v>-7.5488762315270908E-2</v>
      </c>
    </row>
    <row r="707" spans="1:8" x14ac:dyDescent="0.25">
      <c r="A707" s="2">
        <v>43511</v>
      </c>
      <c r="B707" s="3">
        <v>41.63</v>
      </c>
      <c r="D707" s="4">
        <f t="shared" si="33"/>
        <v>0.16447552447552449</v>
      </c>
      <c r="E707" s="2">
        <v>43550</v>
      </c>
      <c r="F707" s="3">
        <v>961.89</v>
      </c>
      <c r="H707" s="4">
        <f t="shared" si="34"/>
        <v>-7.4536253078817616E-2</v>
      </c>
    </row>
    <row r="708" spans="1:8" x14ac:dyDescent="0.25">
      <c r="A708" s="2">
        <v>43510</v>
      </c>
      <c r="B708" s="3">
        <v>41.3</v>
      </c>
      <c r="D708" s="4">
        <f t="shared" ref="D708:D771" si="35">B708/$K$2-1</f>
        <v>0.15524475524475512</v>
      </c>
      <c r="E708" s="2">
        <v>43549</v>
      </c>
      <c r="F708" s="3">
        <v>956.26</v>
      </c>
      <c r="H708" s="4">
        <f t="shared" si="34"/>
        <v>-7.9953048029556606E-2</v>
      </c>
    </row>
    <row r="709" spans="1:8" x14ac:dyDescent="0.25">
      <c r="A709" s="2">
        <v>43509</v>
      </c>
      <c r="B709" s="3">
        <v>40.770000000000003</v>
      </c>
      <c r="D709" s="4">
        <f t="shared" si="35"/>
        <v>0.14041958041958047</v>
      </c>
      <c r="E709" s="2">
        <v>43546</v>
      </c>
      <c r="F709" s="3">
        <v>958.21</v>
      </c>
      <c r="H709" s="4">
        <f t="shared" si="34"/>
        <v>-7.807689347290625E-2</v>
      </c>
    </row>
    <row r="710" spans="1:8" x14ac:dyDescent="0.25">
      <c r="A710" s="2">
        <v>43508</v>
      </c>
      <c r="B710" s="3">
        <v>40.9</v>
      </c>
      <c r="D710" s="4">
        <f t="shared" si="35"/>
        <v>0.14405594405594391</v>
      </c>
      <c r="E710" s="2">
        <v>43545</v>
      </c>
      <c r="F710" s="3">
        <v>967.26</v>
      </c>
      <c r="H710" s="4">
        <f t="shared" si="34"/>
        <v>-6.9369612068965414E-2</v>
      </c>
    </row>
    <row r="711" spans="1:8" x14ac:dyDescent="0.25">
      <c r="A711" s="2">
        <v>43507</v>
      </c>
      <c r="B711" s="3">
        <v>40.68</v>
      </c>
      <c r="D711" s="4">
        <f t="shared" si="35"/>
        <v>0.13790209790209795</v>
      </c>
      <c r="E711" s="2">
        <v>43544</v>
      </c>
      <c r="F711" s="3">
        <v>963.27</v>
      </c>
      <c r="H711" s="4">
        <f t="shared" si="34"/>
        <v>-7.3208512931034364E-2</v>
      </c>
    </row>
    <row r="712" spans="1:8" x14ac:dyDescent="0.25">
      <c r="A712" s="2">
        <v>43504</v>
      </c>
      <c r="B712" s="3">
        <v>41.37</v>
      </c>
      <c r="D712" s="4">
        <f t="shared" si="35"/>
        <v>0.15720279720279717</v>
      </c>
      <c r="E712" s="2">
        <v>43543</v>
      </c>
      <c r="F712" s="3">
        <v>965.74</v>
      </c>
      <c r="H712" s="4">
        <f t="shared" si="34"/>
        <v>-7.0832050492610765E-2</v>
      </c>
    </row>
    <row r="713" spans="1:8" x14ac:dyDescent="0.25">
      <c r="A713" s="2">
        <v>43503</v>
      </c>
      <c r="B713" s="3">
        <v>41.23</v>
      </c>
      <c r="D713" s="4">
        <f t="shared" si="35"/>
        <v>0.15328671328671328</v>
      </c>
      <c r="E713" s="2">
        <v>43542</v>
      </c>
      <c r="F713" s="3">
        <v>970.27</v>
      </c>
      <c r="H713" s="4">
        <f t="shared" si="34"/>
        <v>-6.6473599137930939E-2</v>
      </c>
    </row>
    <row r="714" spans="1:8" x14ac:dyDescent="0.25">
      <c r="A714" s="2">
        <v>43502</v>
      </c>
      <c r="B714" s="3">
        <v>39.520000000000003</v>
      </c>
      <c r="D714" s="4">
        <f t="shared" si="35"/>
        <v>0.10545454545454547</v>
      </c>
      <c r="E714" s="2">
        <v>43539</v>
      </c>
      <c r="F714" s="3">
        <v>963.37</v>
      </c>
      <c r="H714" s="4">
        <f t="shared" si="34"/>
        <v>-7.3112299876847198E-2</v>
      </c>
    </row>
    <row r="715" spans="1:8" x14ac:dyDescent="0.25">
      <c r="A715" s="2">
        <v>43501</v>
      </c>
      <c r="B715" s="3">
        <v>39.53</v>
      </c>
      <c r="D715" s="4">
        <f t="shared" si="35"/>
        <v>0.1057342657342657</v>
      </c>
      <c r="E715" s="2">
        <v>43538</v>
      </c>
      <c r="F715" s="3">
        <v>959.68</v>
      </c>
      <c r="H715" s="4">
        <f t="shared" si="34"/>
        <v>-7.6662561576354649E-2</v>
      </c>
    </row>
    <row r="716" spans="1:8" x14ac:dyDescent="0.25">
      <c r="A716" s="2">
        <v>43500</v>
      </c>
      <c r="B716" s="3">
        <v>38.729999999999997</v>
      </c>
      <c r="D716" s="4">
        <f t="shared" si="35"/>
        <v>8.3356643356643279E-2</v>
      </c>
      <c r="E716" s="2">
        <v>43537</v>
      </c>
      <c r="F716" s="3">
        <v>962.71</v>
      </c>
      <c r="H716" s="4">
        <f t="shared" si="34"/>
        <v>-7.3747306034482651E-2</v>
      </c>
    </row>
    <row r="717" spans="1:8" x14ac:dyDescent="0.25">
      <c r="A717" s="2">
        <v>43497</v>
      </c>
      <c r="B717" s="3">
        <v>38.94</v>
      </c>
      <c r="D717" s="4">
        <f t="shared" si="35"/>
        <v>8.9230769230769225E-2</v>
      </c>
      <c r="E717" s="2">
        <v>43536</v>
      </c>
      <c r="F717" s="3">
        <v>962.13</v>
      </c>
      <c r="H717" s="4">
        <f t="shared" si="34"/>
        <v>-7.430534174876835E-2</v>
      </c>
    </row>
    <row r="718" spans="1:8" x14ac:dyDescent="0.25">
      <c r="A718" s="2">
        <v>43496</v>
      </c>
      <c r="B718" s="3">
        <v>38.520000000000003</v>
      </c>
      <c r="D718" s="4">
        <f t="shared" si="35"/>
        <v>7.7482517482517554E-2</v>
      </c>
      <c r="E718" s="2">
        <v>43535</v>
      </c>
      <c r="F718" s="3">
        <v>960.45</v>
      </c>
      <c r="H718" s="4">
        <f t="shared" si="34"/>
        <v>-7.5921721059113212E-2</v>
      </c>
    </row>
    <row r="719" spans="1:8" x14ac:dyDescent="0.25">
      <c r="A719" s="2">
        <v>43495</v>
      </c>
      <c r="B719" s="3">
        <v>38.21</v>
      </c>
      <c r="D719" s="4">
        <f t="shared" si="35"/>
        <v>6.8811188811188861E-2</v>
      </c>
      <c r="E719" s="2">
        <v>43532</v>
      </c>
      <c r="F719" s="3">
        <v>954.25</v>
      </c>
      <c r="H719" s="4">
        <f t="shared" si="34"/>
        <v>-8.1886930418719084E-2</v>
      </c>
    </row>
    <row r="720" spans="1:8" x14ac:dyDescent="0.25">
      <c r="A720" s="2">
        <v>43494</v>
      </c>
      <c r="B720" s="3">
        <v>38.75</v>
      </c>
      <c r="D720" s="4">
        <f t="shared" si="35"/>
        <v>8.3916083916083961E-2</v>
      </c>
      <c r="E720" s="2">
        <v>43531</v>
      </c>
      <c r="F720" s="3">
        <v>958.69</v>
      </c>
      <c r="H720" s="4">
        <f t="shared" ref="H720:H783" si="36">F720/$K$3-1</f>
        <v>-7.7615070812807718E-2</v>
      </c>
    </row>
    <row r="721" spans="1:8" x14ac:dyDescent="0.25">
      <c r="A721" s="2">
        <v>43493</v>
      </c>
      <c r="B721" s="3">
        <v>38.53</v>
      </c>
      <c r="D721" s="4">
        <f t="shared" si="35"/>
        <v>7.7762237762237785E-2</v>
      </c>
      <c r="E721" s="2">
        <v>43530</v>
      </c>
      <c r="F721" s="3">
        <v>960.51</v>
      </c>
      <c r="H721" s="4">
        <f t="shared" si="36"/>
        <v>-7.5863993226600868E-2</v>
      </c>
    </row>
    <row r="722" spans="1:8" x14ac:dyDescent="0.25">
      <c r="A722" s="2">
        <v>43490</v>
      </c>
      <c r="B722" s="3">
        <v>38.56</v>
      </c>
      <c r="D722" s="4">
        <f t="shared" si="35"/>
        <v>7.8601398601398698E-2</v>
      </c>
      <c r="E722" s="2">
        <v>43529</v>
      </c>
      <c r="F722" s="3">
        <v>959.09</v>
      </c>
      <c r="H722" s="4">
        <f t="shared" si="36"/>
        <v>-7.7230218596058942E-2</v>
      </c>
    </row>
    <row r="723" spans="1:8" x14ac:dyDescent="0.25">
      <c r="A723" s="2">
        <v>43489</v>
      </c>
      <c r="B723" s="3">
        <v>38.590000000000003</v>
      </c>
      <c r="D723" s="4">
        <f t="shared" si="35"/>
        <v>7.944055944055961E-2</v>
      </c>
      <c r="E723" s="2">
        <v>43528</v>
      </c>
      <c r="F723" s="3">
        <v>956.3</v>
      </c>
      <c r="H723" s="4">
        <f t="shared" si="36"/>
        <v>-7.9914562807881784E-2</v>
      </c>
    </row>
    <row r="724" spans="1:8" x14ac:dyDescent="0.25">
      <c r="A724" s="2">
        <v>43488</v>
      </c>
      <c r="B724" s="3">
        <v>38.700000000000003</v>
      </c>
      <c r="D724" s="4">
        <f t="shared" si="35"/>
        <v>8.2517482517482588E-2</v>
      </c>
      <c r="E724" s="2">
        <v>43525</v>
      </c>
      <c r="F724" s="3">
        <v>958.23</v>
      </c>
      <c r="H724" s="4">
        <f t="shared" si="36"/>
        <v>-7.8057650862068839E-2</v>
      </c>
    </row>
    <row r="725" spans="1:8" x14ac:dyDescent="0.25">
      <c r="A725" s="2">
        <v>43487</v>
      </c>
      <c r="B725" s="3">
        <v>38.67</v>
      </c>
      <c r="D725" s="4">
        <f t="shared" si="35"/>
        <v>8.1678321678321675E-2</v>
      </c>
      <c r="E725" s="2">
        <v>43524</v>
      </c>
      <c r="F725" s="3">
        <v>953.91</v>
      </c>
      <c r="H725" s="4">
        <f t="shared" si="36"/>
        <v>-8.2214054802955627E-2</v>
      </c>
    </row>
    <row r="726" spans="1:8" x14ac:dyDescent="0.25">
      <c r="A726" s="2">
        <v>43486</v>
      </c>
      <c r="B726" s="3">
        <v>39.299999999999997</v>
      </c>
      <c r="D726" s="4">
        <f t="shared" si="35"/>
        <v>9.9300699300699291E-2</v>
      </c>
      <c r="E726" s="2">
        <v>43523</v>
      </c>
      <c r="F726" s="3">
        <v>959.33</v>
      </c>
      <c r="H726" s="4">
        <f t="shared" si="36"/>
        <v>-7.6999307266009676E-2</v>
      </c>
    </row>
    <row r="727" spans="1:8" x14ac:dyDescent="0.25">
      <c r="A727" s="2">
        <v>43483</v>
      </c>
      <c r="B727" s="3">
        <v>39.39</v>
      </c>
      <c r="D727" s="4">
        <f t="shared" si="35"/>
        <v>0.10181818181818181</v>
      </c>
      <c r="E727" s="2">
        <v>43522</v>
      </c>
      <c r="F727" s="3">
        <v>957.44</v>
      </c>
      <c r="H727" s="4">
        <f t="shared" si="36"/>
        <v>-7.8817733990147687E-2</v>
      </c>
    </row>
    <row r="728" spans="1:8" x14ac:dyDescent="0.25">
      <c r="A728" s="2">
        <v>43482</v>
      </c>
      <c r="B728" s="3">
        <v>39.299999999999997</v>
      </c>
      <c r="D728" s="4">
        <f t="shared" si="35"/>
        <v>9.9300699300699291E-2</v>
      </c>
      <c r="E728" s="2">
        <v>43521</v>
      </c>
      <c r="F728" s="3">
        <v>957.49</v>
      </c>
      <c r="H728" s="4">
        <f t="shared" si="36"/>
        <v>-7.8769627463054048E-2</v>
      </c>
    </row>
    <row r="729" spans="1:8" x14ac:dyDescent="0.25">
      <c r="A729" s="2">
        <v>43481</v>
      </c>
      <c r="B729" s="3">
        <v>39.1</v>
      </c>
      <c r="D729" s="4">
        <f t="shared" si="35"/>
        <v>9.3706293706293797E-2</v>
      </c>
      <c r="E729" s="2">
        <v>43518</v>
      </c>
      <c r="F729" s="3">
        <v>954.93</v>
      </c>
      <c r="H729" s="4">
        <f t="shared" si="36"/>
        <v>-8.1232681650246219E-2</v>
      </c>
    </row>
    <row r="730" spans="1:8" x14ac:dyDescent="0.25">
      <c r="A730" s="2">
        <v>43480</v>
      </c>
      <c r="B730" s="3">
        <v>38.96</v>
      </c>
      <c r="D730" s="4">
        <f t="shared" si="35"/>
        <v>8.9790209790209907E-2</v>
      </c>
      <c r="E730" s="2">
        <v>43517</v>
      </c>
      <c r="F730" s="3">
        <v>955.18</v>
      </c>
      <c r="H730" s="4">
        <f t="shared" si="36"/>
        <v>-8.0992149014778247E-2</v>
      </c>
    </row>
    <row r="731" spans="1:8" x14ac:dyDescent="0.25">
      <c r="A731" s="2">
        <v>43479</v>
      </c>
      <c r="B731" s="3">
        <v>39.15</v>
      </c>
      <c r="D731" s="4">
        <f t="shared" si="35"/>
        <v>9.5104895104895171E-2</v>
      </c>
      <c r="E731" s="2">
        <v>43516</v>
      </c>
      <c r="F731" s="3">
        <v>957.06</v>
      </c>
      <c r="H731" s="4">
        <f t="shared" si="36"/>
        <v>-7.9183343596059053E-2</v>
      </c>
    </row>
    <row r="732" spans="1:8" x14ac:dyDescent="0.25">
      <c r="A732" s="2">
        <v>43476</v>
      </c>
      <c r="B732" s="3">
        <v>39.200000000000003</v>
      </c>
      <c r="D732" s="4">
        <f t="shared" si="35"/>
        <v>9.6503496503496544E-2</v>
      </c>
      <c r="E732" s="2">
        <v>43515</v>
      </c>
      <c r="F732" s="3">
        <v>950.34</v>
      </c>
      <c r="H732" s="4">
        <f t="shared" si="36"/>
        <v>-8.5648860837438279E-2</v>
      </c>
    </row>
    <row r="733" spans="1:8" x14ac:dyDescent="0.25">
      <c r="A733" s="2">
        <v>43475</v>
      </c>
      <c r="B733" s="3">
        <v>39.93</v>
      </c>
      <c r="D733" s="4">
        <f t="shared" si="35"/>
        <v>0.11692307692307691</v>
      </c>
      <c r="E733" s="2">
        <v>43511</v>
      </c>
      <c r="F733" s="3">
        <v>944.88</v>
      </c>
      <c r="H733" s="4">
        <f t="shared" si="36"/>
        <v>-9.0902093596059053E-2</v>
      </c>
    </row>
    <row r="734" spans="1:8" x14ac:dyDescent="0.25">
      <c r="A734" s="2">
        <v>43474</v>
      </c>
      <c r="B734" s="3">
        <v>39.86</v>
      </c>
      <c r="D734" s="4">
        <f t="shared" si="35"/>
        <v>0.11496503496503485</v>
      </c>
      <c r="E734" s="2">
        <v>43511</v>
      </c>
      <c r="F734" s="3">
        <v>944.88</v>
      </c>
      <c r="H734" s="4">
        <f t="shared" si="36"/>
        <v>-9.0902093596059053E-2</v>
      </c>
    </row>
    <row r="735" spans="1:8" x14ac:dyDescent="0.25">
      <c r="A735" s="2">
        <v>43473</v>
      </c>
      <c r="B735" s="3">
        <v>39.130000000000003</v>
      </c>
      <c r="D735" s="4">
        <f t="shared" si="35"/>
        <v>9.454545454545471E-2</v>
      </c>
      <c r="E735" s="2">
        <v>43510</v>
      </c>
      <c r="F735" s="3">
        <v>936.04</v>
      </c>
      <c r="H735" s="4">
        <f t="shared" si="36"/>
        <v>-9.9407327586206851E-2</v>
      </c>
    </row>
    <row r="736" spans="1:8" x14ac:dyDescent="0.25">
      <c r="A736" s="2">
        <v>43472</v>
      </c>
      <c r="B736" s="3">
        <v>39.32</v>
      </c>
      <c r="D736" s="4">
        <f t="shared" si="35"/>
        <v>9.9860139860139974E-2</v>
      </c>
      <c r="E736" s="2">
        <v>43509</v>
      </c>
      <c r="F736" s="3">
        <v>931.61</v>
      </c>
      <c r="H736" s="4">
        <f t="shared" si="36"/>
        <v>-0.1036695658866994</v>
      </c>
    </row>
    <row r="737" spans="1:8" x14ac:dyDescent="0.25">
      <c r="A737" s="2">
        <v>43469</v>
      </c>
      <c r="B737" s="3">
        <v>39.06</v>
      </c>
      <c r="D737" s="4">
        <f t="shared" si="35"/>
        <v>9.2587412587412654E-2</v>
      </c>
      <c r="E737" s="2">
        <v>43508</v>
      </c>
      <c r="F737" s="3">
        <v>933.15</v>
      </c>
      <c r="H737" s="4">
        <f t="shared" si="36"/>
        <v>-0.10218788485221664</v>
      </c>
    </row>
    <row r="738" spans="1:8" x14ac:dyDescent="0.25">
      <c r="A738" s="2">
        <v>43468</v>
      </c>
      <c r="B738" s="3">
        <v>39.01</v>
      </c>
      <c r="D738" s="4">
        <f t="shared" si="35"/>
        <v>9.1188811188811059E-2</v>
      </c>
      <c r="E738" s="2">
        <v>43507</v>
      </c>
      <c r="F738" s="3">
        <v>929.15</v>
      </c>
      <c r="H738" s="4">
        <f t="shared" si="36"/>
        <v>-0.1060364070197044</v>
      </c>
    </row>
    <row r="739" spans="1:8" x14ac:dyDescent="0.25">
      <c r="A739" s="2">
        <v>43467</v>
      </c>
      <c r="B739" s="3">
        <v>38.85</v>
      </c>
      <c r="D739" s="4">
        <f t="shared" si="35"/>
        <v>8.6713286713286708E-2</v>
      </c>
      <c r="E739" s="2">
        <v>43504</v>
      </c>
      <c r="F739" s="3">
        <v>932.98</v>
      </c>
      <c r="H739" s="4">
        <f t="shared" si="36"/>
        <v>-0.10235144704433485</v>
      </c>
    </row>
    <row r="740" spans="1:8" x14ac:dyDescent="0.25">
      <c r="A740" s="2">
        <v>43465</v>
      </c>
      <c r="B740" s="3">
        <v>39.19</v>
      </c>
      <c r="D740" s="4">
        <f t="shared" si="35"/>
        <v>9.6223776223776092E-2</v>
      </c>
      <c r="E740" s="2">
        <v>43503</v>
      </c>
      <c r="F740" s="3">
        <v>937.61</v>
      </c>
      <c r="H740" s="4">
        <f t="shared" si="36"/>
        <v>-9.7896782635467861E-2</v>
      </c>
    </row>
    <row r="741" spans="1:8" x14ac:dyDescent="0.25">
      <c r="A741" s="2">
        <v>43462</v>
      </c>
      <c r="B741" s="3">
        <v>39.07</v>
      </c>
      <c r="D741" s="4">
        <f t="shared" si="35"/>
        <v>9.2867132867132884E-2</v>
      </c>
      <c r="E741" s="2">
        <v>43502</v>
      </c>
      <c r="F741" s="3">
        <v>938.07</v>
      </c>
      <c r="H741" s="4">
        <f t="shared" si="36"/>
        <v>-9.745420258620674E-2</v>
      </c>
    </row>
    <row r="742" spans="1:8" x14ac:dyDescent="0.25">
      <c r="A742" s="2">
        <v>43461</v>
      </c>
      <c r="B742" s="3">
        <v>38.97</v>
      </c>
      <c r="D742" s="4">
        <f t="shared" si="35"/>
        <v>9.0069930069930138E-2</v>
      </c>
      <c r="E742" s="2">
        <v>43501</v>
      </c>
      <c r="F742" s="3">
        <v>937.82</v>
      </c>
      <c r="H742" s="4">
        <f t="shared" si="36"/>
        <v>-9.7694735221674711E-2</v>
      </c>
    </row>
    <row r="743" spans="1:8" x14ac:dyDescent="0.25">
      <c r="A743" s="2">
        <v>43458</v>
      </c>
      <c r="B743" s="3">
        <v>39</v>
      </c>
      <c r="D743" s="4">
        <f t="shared" si="35"/>
        <v>9.0909090909090828E-2</v>
      </c>
      <c r="E743" s="2">
        <v>43500</v>
      </c>
      <c r="F743" s="3">
        <v>932.02</v>
      </c>
      <c r="H743" s="4">
        <f t="shared" si="36"/>
        <v>-0.10327509236453192</v>
      </c>
    </row>
    <row r="744" spans="1:8" x14ac:dyDescent="0.25">
      <c r="A744" s="2">
        <v>43455</v>
      </c>
      <c r="B744" s="3">
        <v>39.79</v>
      </c>
      <c r="D744" s="4">
        <f t="shared" si="35"/>
        <v>0.11300699300699302</v>
      </c>
      <c r="E744" s="2">
        <v>43497</v>
      </c>
      <c r="F744" s="3">
        <v>926.22</v>
      </c>
      <c r="H744" s="4">
        <f t="shared" si="36"/>
        <v>-0.10885544950738901</v>
      </c>
    </row>
    <row r="745" spans="1:8" x14ac:dyDescent="0.25">
      <c r="A745" s="2">
        <v>43454</v>
      </c>
      <c r="B745" s="3">
        <v>39.840000000000003</v>
      </c>
      <c r="D745" s="4">
        <f t="shared" si="35"/>
        <v>0.11440559440559439</v>
      </c>
      <c r="E745" s="2">
        <v>43496</v>
      </c>
      <c r="F745" s="3">
        <v>929.25</v>
      </c>
      <c r="H745" s="4">
        <f t="shared" si="36"/>
        <v>-0.10594019396551713</v>
      </c>
    </row>
    <row r="746" spans="1:8" x14ac:dyDescent="0.25">
      <c r="A746" s="2">
        <v>43453</v>
      </c>
      <c r="B746" s="3">
        <v>40.159999999999997</v>
      </c>
      <c r="D746" s="4">
        <f t="shared" si="35"/>
        <v>0.12335664335664331</v>
      </c>
      <c r="E746" s="2">
        <v>43495</v>
      </c>
      <c r="F746" s="3">
        <v>926.77</v>
      </c>
      <c r="H746" s="4">
        <f t="shared" si="36"/>
        <v>-0.10832627770935954</v>
      </c>
    </row>
    <row r="747" spans="1:8" x14ac:dyDescent="0.25">
      <c r="A747" s="2">
        <v>43452</v>
      </c>
      <c r="B747" s="3">
        <v>40.57</v>
      </c>
      <c r="D747" s="4">
        <f t="shared" si="35"/>
        <v>0.13482517482517475</v>
      </c>
      <c r="E747" s="2">
        <v>43494</v>
      </c>
      <c r="F747" s="3">
        <v>926.77</v>
      </c>
      <c r="H747" s="4">
        <f t="shared" si="36"/>
        <v>-0.10832627770935954</v>
      </c>
    </row>
    <row r="748" spans="1:8" x14ac:dyDescent="0.25">
      <c r="A748" s="2">
        <v>43451</v>
      </c>
      <c r="B748" s="3">
        <v>40.43</v>
      </c>
      <c r="D748" s="4">
        <f t="shared" si="35"/>
        <v>0.13090909090909086</v>
      </c>
      <c r="E748" s="2">
        <v>43493</v>
      </c>
      <c r="F748" s="3">
        <v>920.27</v>
      </c>
      <c r="H748" s="4">
        <f t="shared" si="36"/>
        <v>-0.11458012623152702</v>
      </c>
    </row>
    <row r="749" spans="1:8" x14ac:dyDescent="0.25">
      <c r="A749" s="2">
        <v>43448</v>
      </c>
      <c r="B749" s="3">
        <v>40.85</v>
      </c>
      <c r="D749" s="4">
        <f t="shared" si="35"/>
        <v>0.14265734265734276</v>
      </c>
      <c r="E749" s="2">
        <v>43490</v>
      </c>
      <c r="F749" s="3">
        <v>919.8</v>
      </c>
      <c r="H749" s="4">
        <f t="shared" si="36"/>
        <v>-0.11503232758620685</v>
      </c>
    </row>
    <row r="750" spans="1:8" x14ac:dyDescent="0.25">
      <c r="A750" s="2">
        <v>43447</v>
      </c>
      <c r="B750" s="3">
        <v>41.05</v>
      </c>
      <c r="D750" s="4">
        <f t="shared" si="35"/>
        <v>0.14825174825174825</v>
      </c>
      <c r="E750" s="2">
        <v>43489</v>
      </c>
      <c r="F750" s="3">
        <v>916.29</v>
      </c>
      <c r="H750" s="4">
        <f t="shared" si="36"/>
        <v>-0.11840940578817727</v>
      </c>
    </row>
    <row r="751" spans="1:8" x14ac:dyDescent="0.25">
      <c r="A751" s="2">
        <v>43446</v>
      </c>
      <c r="B751" s="3">
        <v>41.14</v>
      </c>
      <c r="D751" s="4">
        <f t="shared" si="35"/>
        <v>0.15076923076923077</v>
      </c>
      <c r="E751" s="2">
        <v>43488</v>
      </c>
      <c r="F751" s="3">
        <v>912.36</v>
      </c>
      <c r="H751" s="4">
        <f t="shared" si="36"/>
        <v>-0.12219057881773387</v>
      </c>
    </row>
    <row r="752" spans="1:8" x14ac:dyDescent="0.25">
      <c r="A752" s="2">
        <v>43445</v>
      </c>
      <c r="B752" s="3">
        <v>40.56</v>
      </c>
      <c r="D752" s="4">
        <f t="shared" si="35"/>
        <v>0.13454545454545452</v>
      </c>
      <c r="E752" s="2">
        <v>43487</v>
      </c>
      <c r="F752" s="3">
        <v>914.16</v>
      </c>
      <c r="H752" s="4">
        <f t="shared" si="36"/>
        <v>-0.12045874384236444</v>
      </c>
    </row>
    <row r="753" spans="1:8" x14ac:dyDescent="0.25">
      <c r="A753" s="2">
        <v>43444</v>
      </c>
      <c r="B753" s="3">
        <v>40.58</v>
      </c>
      <c r="D753" s="4">
        <f t="shared" si="35"/>
        <v>0.13510489510489498</v>
      </c>
      <c r="E753" s="2">
        <v>43486</v>
      </c>
      <c r="F753" s="3">
        <v>921.65</v>
      </c>
      <c r="H753" s="4">
        <f t="shared" si="36"/>
        <v>-0.11325238608374377</v>
      </c>
    </row>
    <row r="754" spans="1:8" x14ac:dyDescent="0.25">
      <c r="A754" s="2">
        <v>43441</v>
      </c>
      <c r="B754" s="3">
        <v>40.67</v>
      </c>
      <c r="D754" s="4">
        <f t="shared" si="35"/>
        <v>0.13762237762237772</v>
      </c>
      <c r="E754" s="2">
        <v>43483</v>
      </c>
      <c r="F754" s="3">
        <v>917.93</v>
      </c>
      <c r="H754" s="4">
        <f t="shared" si="36"/>
        <v>-0.11683151169950734</v>
      </c>
    </row>
    <row r="755" spans="1:8" x14ac:dyDescent="0.25">
      <c r="A755" s="2">
        <v>43440</v>
      </c>
      <c r="B755" s="3">
        <v>40.86</v>
      </c>
      <c r="D755" s="4">
        <f t="shared" si="35"/>
        <v>0.14293706293706299</v>
      </c>
      <c r="E755" s="2">
        <v>43482</v>
      </c>
      <c r="F755" s="3">
        <v>911.39</v>
      </c>
      <c r="H755" s="4">
        <f t="shared" si="36"/>
        <v>-0.12312384544334964</v>
      </c>
    </row>
    <row r="756" spans="1:8" x14ac:dyDescent="0.25">
      <c r="A756" s="2">
        <v>43439</v>
      </c>
      <c r="B756" s="3">
        <v>41.33</v>
      </c>
      <c r="D756" s="4">
        <f t="shared" si="35"/>
        <v>0.15608391608391603</v>
      </c>
      <c r="E756" s="2">
        <v>43481</v>
      </c>
      <c r="F756" s="3">
        <v>903.91</v>
      </c>
      <c r="H756" s="4">
        <f t="shared" si="36"/>
        <v>-0.13032058189655171</v>
      </c>
    </row>
    <row r="757" spans="1:8" x14ac:dyDescent="0.25">
      <c r="A757" s="2">
        <v>43438</v>
      </c>
      <c r="B757" s="3">
        <v>40.96</v>
      </c>
      <c r="D757" s="4">
        <f t="shared" si="35"/>
        <v>0.14573426573426573</v>
      </c>
      <c r="E757" s="2">
        <v>43480</v>
      </c>
      <c r="F757" s="3">
        <v>900.21</v>
      </c>
      <c r="H757" s="4">
        <f t="shared" si="36"/>
        <v>-0.13388046490147776</v>
      </c>
    </row>
    <row r="758" spans="1:8" x14ac:dyDescent="0.25">
      <c r="A758" s="2">
        <v>43437</v>
      </c>
      <c r="B758" s="3">
        <v>40.549999999999997</v>
      </c>
      <c r="D758" s="4">
        <f t="shared" si="35"/>
        <v>0.13426573426573429</v>
      </c>
      <c r="E758" s="2">
        <v>43479</v>
      </c>
      <c r="F758" s="3">
        <v>895.14</v>
      </c>
      <c r="H758" s="4">
        <f t="shared" si="36"/>
        <v>-0.13875846674876835</v>
      </c>
    </row>
    <row r="759" spans="1:8" x14ac:dyDescent="0.25">
      <c r="A759" s="2">
        <v>43434</v>
      </c>
      <c r="B759" s="3">
        <v>41.29</v>
      </c>
      <c r="D759" s="4">
        <f t="shared" si="35"/>
        <v>0.15496503496503489</v>
      </c>
      <c r="E759" s="2">
        <v>43476</v>
      </c>
      <c r="F759" s="3">
        <v>893.39</v>
      </c>
      <c r="H759" s="4">
        <f t="shared" si="36"/>
        <v>-0.14044219519704426</v>
      </c>
    </row>
    <row r="760" spans="1:8" x14ac:dyDescent="0.25">
      <c r="A760" s="2">
        <v>43433</v>
      </c>
      <c r="B760" s="3">
        <v>40.85</v>
      </c>
      <c r="D760" s="4">
        <f t="shared" si="35"/>
        <v>0.14265734265734276</v>
      </c>
      <c r="E760" s="2">
        <v>43475</v>
      </c>
      <c r="F760" s="3">
        <v>891.72</v>
      </c>
      <c r="H760" s="4">
        <f t="shared" si="36"/>
        <v>-0.14204895320197031</v>
      </c>
    </row>
    <row r="761" spans="1:8" x14ac:dyDescent="0.25">
      <c r="A761" s="2">
        <v>43432</v>
      </c>
      <c r="B761" s="3">
        <v>40.54</v>
      </c>
      <c r="D761" s="4">
        <f t="shared" si="35"/>
        <v>0.13398601398601406</v>
      </c>
      <c r="E761" s="2">
        <v>43474</v>
      </c>
      <c r="F761" s="3">
        <v>885.91</v>
      </c>
      <c r="H761" s="4">
        <f t="shared" si="36"/>
        <v>-0.14763893165024622</v>
      </c>
    </row>
    <row r="762" spans="1:8" x14ac:dyDescent="0.25">
      <c r="A762" s="2">
        <v>43431</v>
      </c>
      <c r="B762" s="3">
        <v>39.81</v>
      </c>
      <c r="D762" s="4">
        <f t="shared" si="35"/>
        <v>0.1135664335664337</v>
      </c>
      <c r="E762" s="2">
        <v>43473</v>
      </c>
      <c r="F762" s="3">
        <v>874.42</v>
      </c>
      <c r="H762" s="4">
        <f t="shared" si="36"/>
        <v>-0.15869381157635465</v>
      </c>
    </row>
    <row r="763" spans="1:8" x14ac:dyDescent="0.25">
      <c r="A763" s="2">
        <v>43430</v>
      </c>
      <c r="B763" s="3">
        <v>40.229999999999997</v>
      </c>
      <c r="D763" s="4">
        <f t="shared" si="35"/>
        <v>0.12531468531468515</v>
      </c>
      <c r="E763" s="2">
        <v>43472</v>
      </c>
      <c r="F763" s="3">
        <v>868.55</v>
      </c>
      <c r="H763" s="4">
        <f t="shared" si="36"/>
        <v>-0.16434151785714279</v>
      </c>
    </row>
    <row r="764" spans="1:8" x14ac:dyDescent="0.25">
      <c r="A764" s="2">
        <v>43427</v>
      </c>
      <c r="B764" s="3">
        <v>40.04</v>
      </c>
      <c r="D764" s="4">
        <f t="shared" si="35"/>
        <v>0.11999999999999988</v>
      </c>
      <c r="E764" s="2">
        <v>43469</v>
      </c>
      <c r="F764" s="3">
        <v>864.44</v>
      </c>
      <c r="H764" s="4">
        <f t="shared" si="36"/>
        <v>-0.16829587438423632</v>
      </c>
    </row>
    <row r="765" spans="1:8" x14ac:dyDescent="0.25">
      <c r="A765" s="2">
        <v>43426</v>
      </c>
      <c r="B765" s="3">
        <v>39.56</v>
      </c>
      <c r="D765" s="4">
        <f t="shared" si="35"/>
        <v>0.10657342657342661</v>
      </c>
      <c r="E765" s="2">
        <v>43468</v>
      </c>
      <c r="F765" s="3">
        <v>851.45</v>
      </c>
      <c r="H765" s="4">
        <f t="shared" si="36"/>
        <v>-0.18079395012315258</v>
      </c>
    </row>
    <row r="766" spans="1:8" x14ac:dyDescent="0.25">
      <c r="A766" s="2">
        <v>43425</v>
      </c>
      <c r="B766" s="3">
        <v>39.549999999999997</v>
      </c>
      <c r="D766" s="4">
        <f t="shared" si="35"/>
        <v>0.10629370629370616</v>
      </c>
      <c r="E766" s="2">
        <v>43467</v>
      </c>
      <c r="F766" s="3">
        <v>859.8</v>
      </c>
      <c r="H766" s="4">
        <f t="shared" si="36"/>
        <v>-0.17276016009852213</v>
      </c>
    </row>
    <row r="767" spans="1:8" x14ac:dyDescent="0.25">
      <c r="A767" s="2">
        <v>43424</v>
      </c>
      <c r="B767" s="3">
        <v>38.71</v>
      </c>
      <c r="D767" s="4">
        <f t="shared" si="35"/>
        <v>8.2797202797202818E-2</v>
      </c>
      <c r="E767" s="2">
        <v>43465</v>
      </c>
      <c r="F767" s="3">
        <v>859.32</v>
      </c>
      <c r="H767" s="4">
        <f t="shared" si="36"/>
        <v>-0.17322198275862055</v>
      </c>
    </row>
    <row r="768" spans="1:8" x14ac:dyDescent="0.25">
      <c r="A768" s="2">
        <v>43423</v>
      </c>
      <c r="B768" s="3">
        <v>39.380000000000003</v>
      </c>
      <c r="D768" s="4">
        <f t="shared" si="35"/>
        <v>0.10153846153846158</v>
      </c>
      <c r="E768" s="2">
        <v>43465</v>
      </c>
      <c r="F768" s="3">
        <v>859.32</v>
      </c>
      <c r="H768" s="4">
        <f t="shared" si="36"/>
        <v>-0.17322198275862055</v>
      </c>
    </row>
    <row r="769" spans="1:8" x14ac:dyDescent="0.25">
      <c r="A769" s="2">
        <v>43420</v>
      </c>
      <c r="B769" s="3">
        <v>39.29</v>
      </c>
      <c r="D769" s="4">
        <f t="shared" si="35"/>
        <v>9.9020979020979061E-2</v>
      </c>
      <c r="E769" s="2">
        <v>43462</v>
      </c>
      <c r="F769" s="3">
        <v>854.87</v>
      </c>
      <c r="H769" s="4">
        <f t="shared" si="36"/>
        <v>-0.17750346366995062</v>
      </c>
    </row>
    <row r="770" spans="1:8" x14ac:dyDescent="0.25">
      <c r="A770" s="2">
        <v>43419</v>
      </c>
      <c r="B770" s="3">
        <v>39.11</v>
      </c>
      <c r="D770" s="4">
        <f t="shared" si="35"/>
        <v>9.3986013986014028E-2</v>
      </c>
      <c r="E770" s="2">
        <v>43461</v>
      </c>
      <c r="F770" s="3">
        <v>852.72</v>
      </c>
      <c r="H770" s="4">
        <f t="shared" si="36"/>
        <v>-0.17957204433497531</v>
      </c>
    </row>
    <row r="771" spans="1:8" x14ac:dyDescent="0.25">
      <c r="A771" s="2">
        <v>43418</v>
      </c>
      <c r="B771" s="3">
        <v>39.4</v>
      </c>
      <c r="D771" s="4">
        <f t="shared" si="35"/>
        <v>0.10209790209790204</v>
      </c>
      <c r="E771" s="2">
        <v>43458</v>
      </c>
      <c r="F771" s="3">
        <v>828.1</v>
      </c>
      <c r="H771" s="4">
        <f t="shared" si="36"/>
        <v>-0.20325969827586199</v>
      </c>
    </row>
    <row r="772" spans="1:8" x14ac:dyDescent="0.25">
      <c r="A772" s="2">
        <v>43417</v>
      </c>
      <c r="B772" s="3">
        <v>39.39</v>
      </c>
      <c r="D772" s="4">
        <f t="shared" ref="D772:D835" si="37">B772/$K$2-1</f>
        <v>0.10181818181818181</v>
      </c>
      <c r="E772" s="2">
        <v>43458</v>
      </c>
      <c r="F772" s="3">
        <v>828.1</v>
      </c>
      <c r="H772" s="4">
        <f t="shared" si="36"/>
        <v>-0.20325969827586199</v>
      </c>
    </row>
    <row r="773" spans="1:8" x14ac:dyDescent="0.25">
      <c r="A773" s="2">
        <v>43416</v>
      </c>
      <c r="B773" s="3">
        <v>39.22</v>
      </c>
      <c r="D773" s="4">
        <f t="shared" si="37"/>
        <v>9.7062937062937005E-2</v>
      </c>
      <c r="E773" s="2">
        <v>43458</v>
      </c>
      <c r="F773" s="3">
        <v>828.1</v>
      </c>
      <c r="H773" s="4">
        <f t="shared" si="36"/>
        <v>-0.20325969827586199</v>
      </c>
    </row>
    <row r="774" spans="1:8" x14ac:dyDescent="0.25">
      <c r="A774" s="2">
        <v>43413</v>
      </c>
      <c r="B774" s="3">
        <v>38.840000000000003</v>
      </c>
      <c r="D774" s="4">
        <f t="shared" si="37"/>
        <v>8.6433566433566478E-2</v>
      </c>
      <c r="E774" s="2">
        <v>43455</v>
      </c>
      <c r="F774" s="3">
        <v>838.45</v>
      </c>
      <c r="H774" s="4">
        <f t="shared" si="36"/>
        <v>-0.19330164716748754</v>
      </c>
    </row>
    <row r="775" spans="1:8" x14ac:dyDescent="0.25">
      <c r="A775" s="2">
        <v>43412</v>
      </c>
      <c r="B775" s="3">
        <v>38.700000000000003</v>
      </c>
      <c r="D775" s="4">
        <f t="shared" si="37"/>
        <v>8.2517482517482588E-2</v>
      </c>
      <c r="E775" s="2">
        <v>43454</v>
      </c>
      <c r="F775" s="3">
        <v>851.22</v>
      </c>
      <c r="H775" s="4">
        <f t="shared" si="36"/>
        <v>-0.18101524014778314</v>
      </c>
    </row>
    <row r="776" spans="1:8" x14ac:dyDescent="0.25">
      <c r="A776" s="2">
        <v>43411</v>
      </c>
      <c r="B776" s="3">
        <v>38.799999999999997</v>
      </c>
      <c r="D776" s="4">
        <f t="shared" si="37"/>
        <v>8.5314685314685335E-2</v>
      </c>
      <c r="E776" s="2">
        <v>43453</v>
      </c>
      <c r="F776" s="3">
        <v>859.25</v>
      </c>
      <c r="H776" s="4">
        <f t="shared" si="36"/>
        <v>-0.1732893318965516</v>
      </c>
    </row>
    <row r="777" spans="1:8" x14ac:dyDescent="0.25">
      <c r="A777" s="2">
        <v>43410</v>
      </c>
      <c r="B777" s="3">
        <v>38.28</v>
      </c>
      <c r="D777" s="4">
        <f t="shared" si="37"/>
        <v>7.0769230769230695E-2</v>
      </c>
      <c r="E777" s="2">
        <v>43452</v>
      </c>
      <c r="F777" s="3">
        <v>868.09</v>
      </c>
      <c r="H777" s="4">
        <f t="shared" si="36"/>
        <v>-0.1647840979064038</v>
      </c>
    </row>
    <row r="778" spans="1:8" x14ac:dyDescent="0.25">
      <c r="A778" s="2">
        <v>43409</v>
      </c>
      <c r="B778" s="3">
        <v>38.119999999999997</v>
      </c>
      <c r="D778" s="4">
        <f t="shared" si="37"/>
        <v>6.6293706293706123E-2</v>
      </c>
      <c r="E778" s="2">
        <v>43451</v>
      </c>
      <c r="F778" s="3">
        <v>866.04</v>
      </c>
      <c r="H778" s="4">
        <f t="shared" si="36"/>
        <v>-0.16675646551724133</v>
      </c>
    </row>
    <row r="779" spans="1:8" x14ac:dyDescent="0.25">
      <c r="A779" s="2">
        <v>43406</v>
      </c>
      <c r="B779" s="3">
        <v>37.64</v>
      </c>
      <c r="D779" s="4">
        <f t="shared" si="37"/>
        <v>5.2867132867132849E-2</v>
      </c>
      <c r="E779" s="2">
        <v>43448</v>
      </c>
      <c r="F779" s="3">
        <v>878.92</v>
      </c>
      <c r="H779" s="4">
        <f t="shared" si="36"/>
        <v>-0.15436422413793094</v>
      </c>
    </row>
    <row r="780" spans="1:8" x14ac:dyDescent="0.25">
      <c r="A780" s="2">
        <v>43405</v>
      </c>
      <c r="B780" s="3">
        <v>38.659999999999997</v>
      </c>
      <c r="D780" s="4">
        <f t="shared" si="37"/>
        <v>8.1398601398601222E-2</v>
      </c>
      <c r="E780" s="2">
        <v>43447</v>
      </c>
      <c r="F780" s="3">
        <v>886.44</v>
      </c>
      <c r="H780" s="4">
        <f t="shared" si="36"/>
        <v>-0.14712900246305405</v>
      </c>
    </row>
    <row r="781" spans="1:8" x14ac:dyDescent="0.25">
      <c r="A781" s="2">
        <v>43404</v>
      </c>
      <c r="B781" s="3">
        <v>40.11</v>
      </c>
      <c r="D781" s="4">
        <f t="shared" si="37"/>
        <v>0.12195804195804194</v>
      </c>
      <c r="E781" s="2">
        <v>43446</v>
      </c>
      <c r="F781" s="3">
        <v>887.89</v>
      </c>
      <c r="H781" s="4">
        <f t="shared" si="36"/>
        <v>-0.14573391317733986</v>
      </c>
    </row>
    <row r="782" spans="1:8" x14ac:dyDescent="0.25">
      <c r="A782" s="2">
        <v>43403</v>
      </c>
      <c r="B782" s="3">
        <v>39.81</v>
      </c>
      <c r="D782" s="4">
        <f t="shared" si="37"/>
        <v>0.1135664335664337</v>
      </c>
      <c r="E782" s="2">
        <v>43445</v>
      </c>
      <c r="F782" s="3">
        <v>880.26</v>
      </c>
      <c r="H782" s="4">
        <f t="shared" si="36"/>
        <v>-0.15307496921182262</v>
      </c>
    </row>
    <row r="783" spans="1:8" x14ac:dyDescent="0.25">
      <c r="A783" s="2">
        <v>43402</v>
      </c>
      <c r="B783" s="3">
        <v>39.56</v>
      </c>
      <c r="D783" s="4">
        <f t="shared" si="37"/>
        <v>0.10657342657342661</v>
      </c>
      <c r="E783" s="2">
        <v>43444</v>
      </c>
      <c r="F783" s="3">
        <v>885.25</v>
      </c>
      <c r="H783" s="4">
        <f t="shared" si="36"/>
        <v>-0.14827393780788167</v>
      </c>
    </row>
    <row r="784" spans="1:8" x14ac:dyDescent="0.25">
      <c r="A784" s="2">
        <v>43399</v>
      </c>
      <c r="B784" s="3">
        <v>39.700000000000003</v>
      </c>
      <c r="D784" s="4">
        <f t="shared" si="37"/>
        <v>0.1104895104895105</v>
      </c>
      <c r="E784" s="2">
        <v>43441</v>
      </c>
      <c r="F784" s="3">
        <v>888.02</v>
      </c>
      <c r="H784" s="4">
        <f t="shared" ref="H784:H847" si="38">F784/$K$3-1</f>
        <v>-0.14560883620689646</v>
      </c>
    </row>
    <row r="785" spans="1:8" x14ac:dyDescent="0.25">
      <c r="A785" s="2">
        <v>43398</v>
      </c>
      <c r="B785" s="3">
        <v>39.700000000000003</v>
      </c>
      <c r="D785" s="4">
        <f t="shared" si="37"/>
        <v>0.1104895104895105</v>
      </c>
      <c r="E785" s="2">
        <v>43440</v>
      </c>
      <c r="F785" s="3">
        <v>897.76</v>
      </c>
      <c r="H785" s="4">
        <f t="shared" si="38"/>
        <v>-0.13623768472906395</v>
      </c>
    </row>
    <row r="786" spans="1:8" x14ac:dyDescent="0.25">
      <c r="A786" s="2">
        <v>43397</v>
      </c>
      <c r="B786" s="3">
        <v>40.14</v>
      </c>
      <c r="D786" s="4">
        <f t="shared" si="37"/>
        <v>0.12279720279720285</v>
      </c>
      <c r="E786" s="2">
        <v>43439</v>
      </c>
      <c r="F786" s="3">
        <v>916.25</v>
      </c>
      <c r="H786" s="4">
        <f t="shared" si="38"/>
        <v>-0.11844789100985209</v>
      </c>
    </row>
    <row r="787" spans="1:8" x14ac:dyDescent="0.25">
      <c r="A787" s="2">
        <v>43396</v>
      </c>
      <c r="B787" s="3">
        <v>39.72</v>
      </c>
      <c r="D787" s="4">
        <f t="shared" si="37"/>
        <v>0.11104895104895096</v>
      </c>
      <c r="E787" s="2">
        <v>43438</v>
      </c>
      <c r="F787" s="3">
        <v>906.22</v>
      </c>
      <c r="H787" s="4">
        <f t="shared" si="38"/>
        <v>-0.12809806034482751</v>
      </c>
    </row>
    <row r="788" spans="1:8" x14ac:dyDescent="0.25">
      <c r="A788" s="2">
        <v>43395</v>
      </c>
      <c r="B788" s="3">
        <v>39.270000000000003</v>
      </c>
      <c r="D788" s="4">
        <f t="shared" si="37"/>
        <v>9.84615384615386E-2</v>
      </c>
      <c r="E788" s="2">
        <v>43437</v>
      </c>
      <c r="F788" s="3">
        <v>917.81</v>
      </c>
      <c r="H788" s="4">
        <f t="shared" si="38"/>
        <v>-0.11694696736453203</v>
      </c>
    </row>
    <row r="789" spans="1:8" x14ac:dyDescent="0.25">
      <c r="A789" s="2">
        <v>43392</v>
      </c>
      <c r="B789" s="3">
        <v>39.54</v>
      </c>
      <c r="D789" s="4">
        <f t="shared" si="37"/>
        <v>0.10601398601398593</v>
      </c>
      <c r="E789" s="2">
        <v>43434</v>
      </c>
      <c r="F789" s="3">
        <v>913.29</v>
      </c>
      <c r="H789" s="4">
        <f t="shared" si="38"/>
        <v>-0.12129579741379304</v>
      </c>
    </row>
    <row r="790" spans="1:8" x14ac:dyDescent="0.25">
      <c r="A790" s="2">
        <v>43391</v>
      </c>
      <c r="B790" s="3">
        <v>38.659999999999997</v>
      </c>
      <c r="D790" s="4">
        <f t="shared" si="37"/>
        <v>8.1398601398601222E-2</v>
      </c>
      <c r="E790" s="2">
        <v>43433</v>
      </c>
      <c r="F790" s="3">
        <v>914.36</v>
      </c>
      <c r="H790" s="4">
        <f t="shared" si="38"/>
        <v>-0.1202663177339901</v>
      </c>
    </row>
    <row r="791" spans="1:8" x14ac:dyDescent="0.25">
      <c r="A791" s="2">
        <v>43390</v>
      </c>
      <c r="B791" s="3">
        <v>38.86</v>
      </c>
      <c r="D791" s="4">
        <f t="shared" si="37"/>
        <v>8.6993006993006938E-2</v>
      </c>
      <c r="E791" s="2">
        <v>43432</v>
      </c>
      <c r="F791" s="3">
        <v>912.16</v>
      </c>
      <c r="H791" s="4">
        <f t="shared" si="38"/>
        <v>-0.12238300492610832</v>
      </c>
    </row>
    <row r="792" spans="1:8" x14ac:dyDescent="0.25">
      <c r="A792" s="2">
        <v>43389</v>
      </c>
      <c r="B792" s="3">
        <v>38.79</v>
      </c>
      <c r="D792" s="4">
        <f t="shared" si="37"/>
        <v>8.5034965034965104E-2</v>
      </c>
      <c r="E792" s="2">
        <v>43431</v>
      </c>
      <c r="F792" s="3">
        <v>898.81</v>
      </c>
      <c r="H792" s="4">
        <f t="shared" si="38"/>
        <v>-0.13522744766009853</v>
      </c>
    </row>
    <row r="793" spans="1:8" x14ac:dyDescent="0.25">
      <c r="A793" s="2">
        <v>43388</v>
      </c>
      <c r="B793" s="3">
        <v>38.78</v>
      </c>
      <c r="D793" s="4">
        <f t="shared" si="37"/>
        <v>8.4755244755244874E-2</v>
      </c>
      <c r="E793" s="2">
        <v>43430</v>
      </c>
      <c r="F793" s="3">
        <v>901.69</v>
      </c>
      <c r="H793" s="4">
        <f t="shared" si="38"/>
        <v>-0.13245651169950723</v>
      </c>
    </row>
    <row r="794" spans="1:8" x14ac:dyDescent="0.25">
      <c r="A794" s="2">
        <v>43385</v>
      </c>
      <c r="B794" s="3">
        <v>39.25</v>
      </c>
      <c r="D794" s="4">
        <f t="shared" si="37"/>
        <v>9.7902097902097918E-2</v>
      </c>
      <c r="E794" s="2">
        <v>43427</v>
      </c>
      <c r="F794" s="3">
        <v>899.8</v>
      </c>
      <c r="H794" s="4">
        <f t="shared" si="38"/>
        <v>-0.13427493842364524</v>
      </c>
    </row>
    <row r="795" spans="1:8" x14ac:dyDescent="0.25">
      <c r="A795" s="2">
        <v>43384</v>
      </c>
      <c r="B795" s="3">
        <v>38.35</v>
      </c>
      <c r="D795" s="4">
        <f t="shared" si="37"/>
        <v>7.2727272727272751E-2</v>
      </c>
      <c r="E795" s="2">
        <v>43426</v>
      </c>
      <c r="F795" s="3">
        <v>904.77</v>
      </c>
      <c r="H795" s="4">
        <f t="shared" si="38"/>
        <v>-0.12949314963054182</v>
      </c>
    </row>
    <row r="796" spans="1:8" x14ac:dyDescent="0.25">
      <c r="A796" s="2">
        <v>43383</v>
      </c>
      <c r="B796" s="3">
        <v>38.47</v>
      </c>
      <c r="D796" s="4">
        <f t="shared" si="37"/>
        <v>7.6083916083915959E-2</v>
      </c>
      <c r="E796" s="2">
        <v>43425</v>
      </c>
      <c r="F796" s="3">
        <v>905.81</v>
      </c>
      <c r="H796" s="4">
        <f t="shared" si="38"/>
        <v>-0.128492533866995</v>
      </c>
    </row>
    <row r="797" spans="1:8" x14ac:dyDescent="0.25">
      <c r="A797" s="2">
        <v>43382</v>
      </c>
      <c r="B797" s="3">
        <v>38.86</v>
      </c>
      <c r="D797" s="4">
        <f t="shared" si="37"/>
        <v>8.6993006993006938E-2</v>
      </c>
      <c r="E797" s="2">
        <v>43424</v>
      </c>
      <c r="F797" s="3">
        <v>891.96</v>
      </c>
      <c r="H797" s="4">
        <f t="shared" si="38"/>
        <v>-0.14181804187192104</v>
      </c>
    </row>
    <row r="798" spans="1:8" x14ac:dyDescent="0.25">
      <c r="A798" s="2">
        <v>43378</v>
      </c>
      <c r="B798" s="3">
        <v>39.4</v>
      </c>
      <c r="D798" s="4">
        <f t="shared" si="37"/>
        <v>0.10209790209790204</v>
      </c>
      <c r="E798" s="2">
        <v>43423</v>
      </c>
      <c r="F798" s="3">
        <v>904.35</v>
      </c>
      <c r="H798" s="4">
        <f t="shared" si="38"/>
        <v>-0.129897244458128</v>
      </c>
    </row>
    <row r="799" spans="1:8" x14ac:dyDescent="0.25">
      <c r="A799" s="2">
        <v>43377</v>
      </c>
      <c r="B799" s="3">
        <v>39.6</v>
      </c>
      <c r="D799" s="4">
        <f t="shared" si="37"/>
        <v>0.10769230769230775</v>
      </c>
      <c r="E799" s="2">
        <v>43420</v>
      </c>
      <c r="F799" s="3">
        <v>907.57</v>
      </c>
      <c r="H799" s="4">
        <f t="shared" si="38"/>
        <v>-0.12679918411330038</v>
      </c>
    </row>
    <row r="800" spans="1:8" x14ac:dyDescent="0.25">
      <c r="A800" s="2">
        <v>43376</v>
      </c>
      <c r="B800" s="3">
        <v>39.92</v>
      </c>
      <c r="D800" s="4">
        <f t="shared" si="37"/>
        <v>0.11664335664335668</v>
      </c>
      <c r="E800" s="2">
        <v>43419</v>
      </c>
      <c r="F800" s="3">
        <v>907.59</v>
      </c>
      <c r="H800" s="4">
        <f t="shared" si="38"/>
        <v>-0.12677994150246297</v>
      </c>
    </row>
    <row r="801" spans="1:8" x14ac:dyDescent="0.25">
      <c r="A801" s="2">
        <v>43375</v>
      </c>
      <c r="B801" s="3">
        <v>40.25</v>
      </c>
      <c r="D801" s="4">
        <f t="shared" si="37"/>
        <v>0.12587412587412583</v>
      </c>
      <c r="E801" s="2">
        <v>43418</v>
      </c>
      <c r="F801" s="3">
        <v>906.98</v>
      </c>
      <c r="H801" s="4">
        <f t="shared" si="38"/>
        <v>-0.12736684113300478</v>
      </c>
    </row>
    <row r="802" spans="1:8" x14ac:dyDescent="0.25">
      <c r="A802" s="2">
        <v>43374</v>
      </c>
      <c r="B802" s="3">
        <v>40.61</v>
      </c>
      <c r="D802" s="4">
        <f t="shared" si="37"/>
        <v>0.1359440559440559</v>
      </c>
      <c r="E802" s="2">
        <v>43417</v>
      </c>
      <c r="F802" s="3">
        <v>906.54</v>
      </c>
      <c r="H802" s="4">
        <f t="shared" si="38"/>
        <v>-0.12779017857142849</v>
      </c>
    </row>
    <row r="803" spans="1:8" x14ac:dyDescent="0.25">
      <c r="A803" s="2">
        <v>43371</v>
      </c>
      <c r="B803" s="3">
        <v>38.42</v>
      </c>
      <c r="D803" s="4">
        <f t="shared" si="37"/>
        <v>7.4685314685314808E-2</v>
      </c>
      <c r="E803" s="2">
        <v>43416</v>
      </c>
      <c r="F803" s="3">
        <v>906.47</v>
      </c>
      <c r="H803" s="4">
        <f t="shared" si="38"/>
        <v>-0.12785752770935954</v>
      </c>
    </row>
    <row r="804" spans="1:8" x14ac:dyDescent="0.25">
      <c r="A804" s="2">
        <v>43370</v>
      </c>
      <c r="B804" s="3">
        <v>38.5</v>
      </c>
      <c r="D804" s="4">
        <f t="shared" si="37"/>
        <v>7.6923076923076872E-2</v>
      </c>
      <c r="E804" s="2">
        <v>43413</v>
      </c>
      <c r="F804" s="3">
        <v>912.79</v>
      </c>
      <c r="H804" s="4">
        <f t="shared" si="38"/>
        <v>-0.12177686268472898</v>
      </c>
    </row>
    <row r="805" spans="1:8" x14ac:dyDescent="0.25">
      <c r="A805" s="2">
        <v>43369</v>
      </c>
      <c r="B805" s="3">
        <v>38.51</v>
      </c>
      <c r="D805" s="4">
        <f t="shared" si="37"/>
        <v>7.7202797202797102E-2</v>
      </c>
      <c r="E805" s="2">
        <v>43412</v>
      </c>
      <c r="F805" s="3">
        <v>916.33</v>
      </c>
      <c r="H805" s="4">
        <f t="shared" si="38"/>
        <v>-0.11837092056650234</v>
      </c>
    </row>
    <row r="806" spans="1:8" x14ac:dyDescent="0.25">
      <c r="A806" s="2">
        <v>43368</v>
      </c>
      <c r="B806" s="3">
        <v>38.5</v>
      </c>
      <c r="D806" s="4">
        <f t="shared" si="37"/>
        <v>7.6923076923076872E-2</v>
      </c>
      <c r="E806" s="2">
        <v>43411</v>
      </c>
      <c r="F806" s="3">
        <v>914.51</v>
      </c>
      <c r="H806" s="4">
        <f t="shared" si="38"/>
        <v>-0.1201219981527093</v>
      </c>
    </row>
    <row r="807" spans="1:8" x14ac:dyDescent="0.25">
      <c r="A807" s="2">
        <v>43367</v>
      </c>
      <c r="B807" s="3">
        <v>38.85</v>
      </c>
      <c r="D807" s="4">
        <f t="shared" si="37"/>
        <v>8.6713286713286708E-2</v>
      </c>
      <c r="E807" s="2">
        <v>43410</v>
      </c>
      <c r="F807" s="3">
        <v>910.26</v>
      </c>
      <c r="H807" s="4">
        <f t="shared" si="38"/>
        <v>-0.12421105295566492</v>
      </c>
    </row>
    <row r="808" spans="1:8" x14ac:dyDescent="0.25">
      <c r="A808" s="2">
        <v>43364</v>
      </c>
      <c r="B808" s="3">
        <v>39.39</v>
      </c>
      <c r="D808" s="4">
        <f t="shared" si="37"/>
        <v>0.10181818181818181</v>
      </c>
      <c r="E808" s="2">
        <v>43409</v>
      </c>
      <c r="F808" s="3">
        <v>905.57</v>
      </c>
      <c r="H808" s="4">
        <f t="shared" si="38"/>
        <v>-0.12872344519704415</v>
      </c>
    </row>
    <row r="809" spans="1:8" x14ac:dyDescent="0.25">
      <c r="A809" s="2">
        <v>43363</v>
      </c>
      <c r="B809" s="3">
        <v>39.17</v>
      </c>
      <c r="D809" s="4">
        <f t="shared" si="37"/>
        <v>9.5664335664335631E-2</v>
      </c>
      <c r="E809" s="2">
        <v>43406</v>
      </c>
      <c r="F809" s="3">
        <v>900.7</v>
      </c>
      <c r="H809" s="4">
        <f t="shared" si="38"/>
        <v>-0.13340902093596041</v>
      </c>
    </row>
    <row r="810" spans="1:8" x14ac:dyDescent="0.25">
      <c r="A810" s="2">
        <v>43362</v>
      </c>
      <c r="B810" s="3">
        <v>39.35</v>
      </c>
      <c r="D810" s="4">
        <f t="shared" si="37"/>
        <v>0.10069930069930066</v>
      </c>
      <c r="E810" s="2">
        <v>43405</v>
      </c>
      <c r="F810" s="3">
        <v>901.32</v>
      </c>
      <c r="H810" s="4">
        <f t="shared" si="38"/>
        <v>-0.13281249999999989</v>
      </c>
    </row>
    <row r="811" spans="1:8" x14ac:dyDescent="0.25">
      <c r="A811" s="2">
        <v>43361</v>
      </c>
      <c r="B811" s="3">
        <v>39.770000000000003</v>
      </c>
      <c r="D811" s="4">
        <f t="shared" si="37"/>
        <v>0.11244755244755256</v>
      </c>
      <c r="E811" s="2">
        <v>43404</v>
      </c>
      <c r="F811" s="3">
        <v>895.08</v>
      </c>
      <c r="H811" s="4">
        <f t="shared" si="38"/>
        <v>-0.13881619458128069</v>
      </c>
    </row>
    <row r="812" spans="1:8" x14ac:dyDescent="0.25">
      <c r="A812" s="2">
        <v>43360</v>
      </c>
      <c r="B812" s="3">
        <v>38.799999999999997</v>
      </c>
      <c r="D812" s="4">
        <f t="shared" si="37"/>
        <v>8.5314685314685335E-2</v>
      </c>
      <c r="E812" s="2">
        <v>43403</v>
      </c>
      <c r="F812" s="3">
        <v>888.89</v>
      </c>
      <c r="H812" s="4">
        <f t="shared" si="38"/>
        <v>-0.14477178263546786</v>
      </c>
    </row>
    <row r="813" spans="1:8" x14ac:dyDescent="0.25">
      <c r="A813" s="2">
        <v>43357</v>
      </c>
      <c r="B813" s="3">
        <v>38.729999999999997</v>
      </c>
      <c r="D813" s="4">
        <f t="shared" si="37"/>
        <v>8.3356643356643279E-2</v>
      </c>
      <c r="E813" s="2">
        <v>43402</v>
      </c>
      <c r="F813" s="3">
        <v>876.61</v>
      </c>
      <c r="H813" s="4">
        <f t="shared" si="38"/>
        <v>-0.15658674568965503</v>
      </c>
    </row>
    <row r="814" spans="1:8" x14ac:dyDescent="0.25">
      <c r="A814" s="2">
        <v>43356</v>
      </c>
      <c r="B814" s="3">
        <v>38.75</v>
      </c>
      <c r="D814" s="4">
        <f t="shared" si="37"/>
        <v>8.3916083916083961E-2</v>
      </c>
      <c r="E814" s="2">
        <v>43399</v>
      </c>
      <c r="F814" s="3">
        <v>883.76</v>
      </c>
      <c r="H814" s="4">
        <f t="shared" si="38"/>
        <v>-0.14970751231527091</v>
      </c>
    </row>
    <row r="815" spans="1:8" x14ac:dyDescent="0.25">
      <c r="A815" s="2">
        <v>43355</v>
      </c>
      <c r="B815" s="3">
        <v>39.119999999999997</v>
      </c>
      <c r="D815" s="4">
        <f t="shared" si="37"/>
        <v>9.4265734265734258E-2</v>
      </c>
      <c r="E815" s="2">
        <v>43398</v>
      </c>
      <c r="F815" s="3">
        <v>885.95</v>
      </c>
      <c r="H815" s="4">
        <f t="shared" si="38"/>
        <v>-0.14760044642857129</v>
      </c>
    </row>
    <row r="816" spans="1:8" x14ac:dyDescent="0.25">
      <c r="A816" s="2">
        <v>43354</v>
      </c>
      <c r="B816" s="3">
        <v>38.01</v>
      </c>
      <c r="D816" s="4">
        <f t="shared" si="37"/>
        <v>6.3216783216783146E-2</v>
      </c>
      <c r="E816" s="2">
        <v>43397</v>
      </c>
      <c r="F816" s="3">
        <v>885.69</v>
      </c>
      <c r="H816" s="4">
        <f t="shared" si="38"/>
        <v>-0.14785060036945796</v>
      </c>
    </row>
    <row r="817" spans="1:8" x14ac:dyDescent="0.25">
      <c r="A817" s="2">
        <v>43353</v>
      </c>
      <c r="B817" s="3">
        <v>37.96</v>
      </c>
      <c r="D817" s="4">
        <f t="shared" si="37"/>
        <v>6.1818181818181772E-2</v>
      </c>
      <c r="E817" s="2">
        <v>43396</v>
      </c>
      <c r="F817" s="3">
        <v>907.62</v>
      </c>
      <c r="H817" s="4">
        <f t="shared" si="38"/>
        <v>-0.12675107758620685</v>
      </c>
    </row>
    <row r="818" spans="1:8" x14ac:dyDescent="0.25">
      <c r="A818" s="2">
        <v>43350</v>
      </c>
      <c r="B818" s="3">
        <v>38.369999999999997</v>
      </c>
      <c r="D818" s="4">
        <f t="shared" si="37"/>
        <v>7.3286713286713212E-2</v>
      </c>
      <c r="E818" s="2">
        <v>43395</v>
      </c>
      <c r="F818" s="3">
        <v>914.89</v>
      </c>
      <c r="H818" s="4">
        <f t="shared" si="38"/>
        <v>-0.11975638854679793</v>
      </c>
    </row>
    <row r="819" spans="1:8" x14ac:dyDescent="0.25">
      <c r="A819" s="2">
        <v>43349</v>
      </c>
      <c r="B819" s="3">
        <v>38.64</v>
      </c>
      <c r="D819" s="4">
        <f t="shared" si="37"/>
        <v>8.0839160839160762E-2</v>
      </c>
      <c r="E819" s="2">
        <v>43392</v>
      </c>
      <c r="F819" s="3">
        <v>917.64</v>
      </c>
      <c r="H819" s="4">
        <f t="shared" si="38"/>
        <v>-0.11711052955665013</v>
      </c>
    </row>
    <row r="820" spans="1:8" x14ac:dyDescent="0.25">
      <c r="A820" s="2">
        <v>43348</v>
      </c>
      <c r="B820" s="3">
        <v>38.58</v>
      </c>
      <c r="D820" s="4">
        <f t="shared" si="37"/>
        <v>7.9160839160839158E-2</v>
      </c>
      <c r="E820" s="2">
        <v>43391</v>
      </c>
      <c r="F820" s="3">
        <v>911.88</v>
      </c>
      <c r="H820" s="4">
        <f t="shared" si="38"/>
        <v>-0.12265240147783241</v>
      </c>
    </row>
    <row r="821" spans="1:8" x14ac:dyDescent="0.25">
      <c r="A821" s="2">
        <v>43347</v>
      </c>
      <c r="B821" s="3">
        <v>38.770000000000003</v>
      </c>
      <c r="D821" s="4">
        <f t="shared" si="37"/>
        <v>8.4475524475524644E-2</v>
      </c>
      <c r="E821" s="2">
        <v>43390</v>
      </c>
      <c r="F821" s="3">
        <v>919.31</v>
      </c>
      <c r="H821" s="4">
        <f t="shared" si="38"/>
        <v>-0.11550377155172409</v>
      </c>
    </row>
    <row r="822" spans="1:8" x14ac:dyDescent="0.25">
      <c r="A822" s="2">
        <v>43343</v>
      </c>
      <c r="B822" s="3">
        <v>39.96</v>
      </c>
      <c r="D822" s="4">
        <f t="shared" si="37"/>
        <v>0.11776223776223782</v>
      </c>
      <c r="E822" s="2">
        <v>43389</v>
      </c>
      <c r="F822" s="3">
        <v>920.38</v>
      </c>
      <c r="H822" s="4">
        <f t="shared" si="38"/>
        <v>-0.11447429187192115</v>
      </c>
    </row>
    <row r="823" spans="1:8" x14ac:dyDescent="0.25">
      <c r="A823" s="2">
        <v>43342</v>
      </c>
      <c r="B823" s="3">
        <v>40.33</v>
      </c>
      <c r="D823" s="4">
        <f t="shared" si="37"/>
        <v>0.12811188811188812</v>
      </c>
      <c r="E823" s="2">
        <v>43388</v>
      </c>
      <c r="F823" s="3">
        <v>909.61</v>
      </c>
      <c r="H823" s="4">
        <f t="shared" si="38"/>
        <v>-0.12483643780788167</v>
      </c>
    </row>
    <row r="824" spans="1:8" x14ac:dyDescent="0.25">
      <c r="A824" s="2">
        <v>43341</v>
      </c>
      <c r="B824" s="3">
        <v>40.14</v>
      </c>
      <c r="D824" s="4">
        <f t="shared" si="37"/>
        <v>0.12279720279720285</v>
      </c>
      <c r="E824" s="2">
        <v>43385</v>
      </c>
      <c r="F824" s="3">
        <v>911.24</v>
      </c>
      <c r="H824" s="4">
        <f t="shared" si="38"/>
        <v>-0.12326816502463045</v>
      </c>
    </row>
    <row r="825" spans="1:8" x14ac:dyDescent="0.25">
      <c r="A825" s="2">
        <v>43340</v>
      </c>
      <c r="B825" s="3">
        <v>40.1</v>
      </c>
      <c r="D825" s="4">
        <f t="shared" si="37"/>
        <v>0.12167832167832171</v>
      </c>
      <c r="E825" s="2">
        <v>43384</v>
      </c>
      <c r="F825" s="3">
        <v>906.8</v>
      </c>
      <c r="H825" s="4">
        <f t="shared" si="38"/>
        <v>-0.12754002463054182</v>
      </c>
    </row>
    <row r="826" spans="1:8" x14ac:dyDescent="0.25">
      <c r="A826" s="2">
        <v>43339</v>
      </c>
      <c r="B826" s="3">
        <v>40.520000000000003</v>
      </c>
      <c r="D826" s="4">
        <f t="shared" si="37"/>
        <v>0.1334265734265736</v>
      </c>
      <c r="E826" s="2">
        <v>43383</v>
      </c>
      <c r="F826" s="3">
        <v>920.53</v>
      </c>
      <c r="H826" s="4">
        <f t="shared" si="38"/>
        <v>-0.11432997229064035</v>
      </c>
    </row>
    <row r="827" spans="1:8" x14ac:dyDescent="0.25">
      <c r="A827" s="2">
        <v>43336</v>
      </c>
      <c r="B827" s="3">
        <v>40.58</v>
      </c>
      <c r="D827" s="4">
        <f t="shared" si="37"/>
        <v>0.13510489510489498</v>
      </c>
      <c r="E827" s="2">
        <v>43382</v>
      </c>
      <c r="F827" s="3">
        <v>941.62</v>
      </c>
      <c r="H827" s="4">
        <f t="shared" si="38"/>
        <v>-9.4038639162561499E-2</v>
      </c>
    </row>
    <row r="828" spans="1:8" x14ac:dyDescent="0.25">
      <c r="A828" s="2">
        <v>43335</v>
      </c>
      <c r="B828" s="3">
        <v>40.64</v>
      </c>
      <c r="D828" s="4">
        <f t="shared" si="37"/>
        <v>0.13678321678321681</v>
      </c>
      <c r="E828" s="2">
        <v>43378</v>
      </c>
      <c r="F828" s="3">
        <v>947.21</v>
      </c>
      <c r="H828" s="4">
        <f t="shared" si="38"/>
        <v>-8.8660329433497442E-2</v>
      </c>
    </row>
    <row r="829" spans="1:8" x14ac:dyDescent="0.25">
      <c r="A829" s="2">
        <v>43334</v>
      </c>
      <c r="B829" s="3">
        <v>40.89</v>
      </c>
      <c r="D829" s="4">
        <f t="shared" si="37"/>
        <v>0.1437762237762239</v>
      </c>
      <c r="E829" s="2">
        <v>43378</v>
      </c>
      <c r="F829" s="3">
        <v>947.21</v>
      </c>
      <c r="H829" s="4">
        <f t="shared" si="38"/>
        <v>-8.8660329433497442E-2</v>
      </c>
    </row>
    <row r="830" spans="1:8" x14ac:dyDescent="0.25">
      <c r="A830" s="2">
        <v>43333</v>
      </c>
      <c r="B830" s="3">
        <v>41.22</v>
      </c>
      <c r="D830" s="4">
        <f t="shared" si="37"/>
        <v>0.15300699300699305</v>
      </c>
      <c r="E830" s="2">
        <v>43377</v>
      </c>
      <c r="F830" s="3">
        <v>951.02</v>
      </c>
      <c r="H830" s="4">
        <f t="shared" si="38"/>
        <v>-8.4994612068965414E-2</v>
      </c>
    </row>
    <row r="831" spans="1:8" x14ac:dyDescent="0.25">
      <c r="A831" s="2">
        <v>43332</v>
      </c>
      <c r="B831" s="3">
        <v>41.7</v>
      </c>
      <c r="D831" s="4">
        <f t="shared" si="37"/>
        <v>0.16643356643356655</v>
      </c>
      <c r="E831" s="2">
        <v>43376</v>
      </c>
      <c r="F831" s="3">
        <v>952.75</v>
      </c>
      <c r="H831" s="4">
        <f t="shared" si="38"/>
        <v>-8.3330126231527024E-2</v>
      </c>
    </row>
    <row r="832" spans="1:8" x14ac:dyDescent="0.25">
      <c r="A832" s="2">
        <v>43329</v>
      </c>
      <c r="B832" s="3">
        <v>41.92</v>
      </c>
      <c r="D832" s="4">
        <f t="shared" si="37"/>
        <v>0.17258741258741273</v>
      </c>
      <c r="E832" s="2">
        <v>43375</v>
      </c>
      <c r="F832" s="3">
        <v>950.04</v>
      </c>
      <c r="H832" s="4">
        <f t="shared" si="38"/>
        <v>-8.59375E-2</v>
      </c>
    </row>
    <row r="833" spans="1:8" x14ac:dyDescent="0.25">
      <c r="A833" s="2">
        <v>43328</v>
      </c>
      <c r="B833" s="3">
        <v>41.87</v>
      </c>
      <c r="D833" s="4">
        <f t="shared" si="37"/>
        <v>0.17118881118881113</v>
      </c>
      <c r="E833" s="2">
        <v>43374</v>
      </c>
      <c r="F833" s="3">
        <v>954.9</v>
      </c>
      <c r="H833" s="4">
        <f t="shared" si="38"/>
        <v>-8.1261545566502447E-2</v>
      </c>
    </row>
    <row r="834" spans="1:8" x14ac:dyDescent="0.25">
      <c r="A834" s="2">
        <v>43327</v>
      </c>
      <c r="B834" s="3">
        <v>41.12</v>
      </c>
      <c r="D834" s="4">
        <f t="shared" si="37"/>
        <v>0.15020979020979008</v>
      </c>
      <c r="E834" s="2">
        <v>43371</v>
      </c>
      <c r="F834" s="3">
        <v>952.28</v>
      </c>
      <c r="H834" s="4">
        <f t="shared" si="38"/>
        <v>-8.3782327586206851E-2</v>
      </c>
    </row>
    <row r="835" spans="1:8" x14ac:dyDescent="0.25">
      <c r="A835" s="2">
        <v>43326</v>
      </c>
      <c r="B835" s="3">
        <v>41.7</v>
      </c>
      <c r="D835" s="4">
        <f t="shared" si="37"/>
        <v>0.16643356643356655</v>
      </c>
      <c r="E835" s="2">
        <v>43370</v>
      </c>
      <c r="F835" s="3">
        <v>962.73</v>
      </c>
      <c r="H835" s="4">
        <f t="shared" si="38"/>
        <v>-7.372806342364524E-2</v>
      </c>
    </row>
    <row r="836" spans="1:8" x14ac:dyDescent="0.25">
      <c r="A836" s="2">
        <v>43325</v>
      </c>
      <c r="B836" s="3">
        <v>41.31</v>
      </c>
      <c r="D836" s="4">
        <f t="shared" ref="D836:D899" si="39">B836/$K$2-1</f>
        <v>0.15552447552447557</v>
      </c>
      <c r="E836" s="2">
        <v>43369</v>
      </c>
      <c r="F836" s="3">
        <v>958.91</v>
      </c>
      <c r="H836" s="4">
        <f t="shared" si="38"/>
        <v>-7.7403402093595974E-2</v>
      </c>
    </row>
    <row r="837" spans="1:8" x14ac:dyDescent="0.25">
      <c r="A837" s="2">
        <v>43322</v>
      </c>
      <c r="B837" s="3">
        <v>40.54</v>
      </c>
      <c r="D837" s="4">
        <f t="shared" si="39"/>
        <v>0.13398601398601406</v>
      </c>
      <c r="E837" s="2">
        <v>43368</v>
      </c>
      <c r="F837" s="3">
        <v>956.61</v>
      </c>
      <c r="H837" s="4">
        <f t="shared" si="38"/>
        <v>-7.9616302339901357E-2</v>
      </c>
    </row>
    <row r="838" spans="1:8" x14ac:dyDescent="0.25">
      <c r="A838" s="2">
        <v>43321</v>
      </c>
      <c r="B838" s="3">
        <v>41</v>
      </c>
      <c r="D838" s="4">
        <f t="shared" si="39"/>
        <v>0.14685314685314688</v>
      </c>
      <c r="E838" s="2">
        <v>43367</v>
      </c>
      <c r="F838" s="3">
        <v>960.01</v>
      </c>
      <c r="H838" s="4">
        <f t="shared" si="38"/>
        <v>-7.6345058497536811E-2</v>
      </c>
    </row>
    <row r="839" spans="1:8" x14ac:dyDescent="0.25">
      <c r="A839" s="2">
        <v>43320</v>
      </c>
      <c r="B839" s="3">
        <v>40.950000000000003</v>
      </c>
      <c r="D839" s="4">
        <f t="shared" si="39"/>
        <v>0.1454545454545455</v>
      </c>
      <c r="E839" s="2">
        <v>43364</v>
      </c>
      <c r="F839" s="3">
        <v>962.34</v>
      </c>
      <c r="H839" s="4">
        <f t="shared" si="38"/>
        <v>-7.41032943349752E-2</v>
      </c>
    </row>
    <row r="840" spans="1:8" x14ac:dyDescent="0.25">
      <c r="A840" s="2">
        <v>43319</v>
      </c>
      <c r="B840" s="3">
        <v>41.84</v>
      </c>
      <c r="D840" s="4">
        <f t="shared" si="39"/>
        <v>0.17034965034965044</v>
      </c>
      <c r="E840" s="2">
        <v>43363</v>
      </c>
      <c r="F840" s="3">
        <v>960.95</v>
      </c>
      <c r="H840" s="4">
        <f t="shared" si="38"/>
        <v>-7.5440655788177158E-2</v>
      </c>
    </row>
    <row r="841" spans="1:8" x14ac:dyDescent="0.25">
      <c r="A841" s="2">
        <v>43315</v>
      </c>
      <c r="B841" s="3">
        <v>43.77</v>
      </c>
      <c r="D841" s="4">
        <f t="shared" si="39"/>
        <v>0.22433566433566443</v>
      </c>
      <c r="E841" s="2">
        <v>43362</v>
      </c>
      <c r="F841" s="3">
        <v>957.42</v>
      </c>
      <c r="H841" s="4">
        <f t="shared" si="38"/>
        <v>-7.8836976600985209E-2</v>
      </c>
    </row>
    <row r="842" spans="1:8" x14ac:dyDescent="0.25">
      <c r="A842" s="2">
        <v>43314</v>
      </c>
      <c r="B842" s="3">
        <v>42.97</v>
      </c>
      <c r="D842" s="4">
        <f t="shared" si="39"/>
        <v>0.20195804195804201</v>
      </c>
      <c r="E842" s="2">
        <v>43361</v>
      </c>
      <c r="F842" s="3">
        <v>960.14</v>
      </c>
      <c r="H842" s="4">
        <f t="shared" si="38"/>
        <v>-7.6219981527093528E-2</v>
      </c>
    </row>
    <row r="843" spans="1:8" x14ac:dyDescent="0.25">
      <c r="A843" s="2">
        <v>43313</v>
      </c>
      <c r="B843" s="3">
        <v>43.25</v>
      </c>
      <c r="D843" s="4">
        <f t="shared" si="39"/>
        <v>0.20979020979020979</v>
      </c>
      <c r="E843" s="2">
        <v>43360</v>
      </c>
      <c r="F843" s="3">
        <v>953.38</v>
      </c>
      <c r="H843" s="4">
        <f t="shared" si="38"/>
        <v>-8.2723983990147687E-2</v>
      </c>
    </row>
    <row r="844" spans="1:8" x14ac:dyDescent="0.25">
      <c r="A844" s="2">
        <v>43312</v>
      </c>
      <c r="B844" s="3">
        <v>43.37</v>
      </c>
      <c r="D844" s="4">
        <f t="shared" si="39"/>
        <v>0.213146853146853</v>
      </c>
      <c r="E844" s="2">
        <v>43357</v>
      </c>
      <c r="F844" s="3">
        <v>948.84</v>
      </c>
      <c r="H844" s="4">
        <f t="shared" si="38"/>
        <v>-8.7092056650246219E-2</v>
      </c>
    </row>
    <row r="845" spans="1:8" x14ac:dyDescent="0.25">
      <c r="A845" s="2">
        <v>43311</v>
      </c>
      <c r="B845" s="3">
        <v>42.55</v>
      </c>
      <c r="D845" s="4">
        <f t="shared" si="39"/>
        <v>0.19020979020979012</v>
      </c>
      <c r="E845" s="2">
        <v>43356</v>
      </c>
      <c r="F845" s="3">
        <v>948.52</v>
      </c>
      <c r="H845" s="4">
        <f t="shared" si="38"/>
        <v>-8.739993842364524E-2</v>
      </c>
    </row>
    <row r="846" spans="1:8" x14ac:dyDescent="0.25">
      <c r="A846" s="2">
        <v>43308</v>
      </c>
      <c r="B846" s="3">
        <v>42.99</v>
      </c>
      <c r="D846" s="4">
        <f t="shared" si="39"/>
        <v>0.20251748251748247</v>
      </c>
      <c r="E846" s="2">
        <v>43355</v>
      </c>
      <c r="F846" s="3">
        <v>949.88</v>
      </c>
      <c r="H846" s="4">
        <f t="shared" si="38"/>
        <v>-8.60914408866994E-2</v>
      </c>
    </row>
    <row r="847" spans="1:8" x14ac:dyDescent="0.25">
      <c r="A847" s="2">
        <v>43307</v>
      </c>
      <c r="B847" s="3">
        <v>43.24</v>
      </c>
      <c r="D847" s="4">
        <f t="shared" si="39"/>
        <v>0.20951048951048956</v>
      </c>
      <c r="E847" s="2">
        <v>43354</v>
      </c>
      <c r="F847" s="3">
        <v>954.75</v>
      </c>
      <c r="H847" s="4">
        <f t="shared" si="38"/>
        <v>-8.1405865147783141E-2</v>
      </c>
    </row>
    <row r="848" spans="1:8" x14ac:dyDescent="0.25">
      <c r="A848" s="2">
        <v>43306</v>
      </c>
      <c r="B848" s="3">
        <v>43.07</v>
      </c>
      <c r="D848" s="4">
        <f t="shared" si="39"/>
        <v>0.20475524475524476</v>
      </c>
      <c r="E848" s="2">
        <v>43353</v>
      </c>
      <c r="F848" s="3">
        <v>953.82</v>
      </c>
      <c r="H848" s="4">
        <f t="shared" ref="H848:H911" si="40">F848/$K$3-1</f>
        <v>-8.2300646551723977E-2</v>
      </c>
    </row>
    <row r="849" spans="1:8" x14ac:dyDescent="0.25">
      <c r="A849" s="2">
        <v>43305</v>
      </c>
      <c r="B849" s="3">
        <v>43.22</v>
      </c>
      <c r="D849" s="4">
        <f t="shared" si="39"/>
        <v>0.20895104895104888</v>
      </c>
      <c r="E849" s="2">
        <v>43350</v>
      </c>
      <c r="F849" s="3">
        <v>956.49</v>
      </c>
      <c r="H849" s="4">
        <f t="shared" si="40"/>
        <v>-7.9731758004926045E-2</v>
      </c>
    </row>
    <row r="850" spans="1:8" x14ac:dyDescent="0.25">
      <c r="A850" s="2">
        <v>43304</v>
      </c>
      <c r="B850" s="3">
        <v>44.78</v>
      </c>
      <c r="D850" s="4">
        <f t="shared" si="39"/>
        <v>0.25258741258741257</v>
      </c>
      <c r="E850" s="2">
        <v>43349</v>
      </c>
      <c r="F850" s="3">
        <v>958.53</v>
      </c>
      <c r="H850" s="4">
        <f t="shared" si="40"/>
        <v>-7.776901169950734E-2</v>
      </c>
    </row>
    <row r="851" spans="1:8" x14ac:dyDescent="0.25">
      <c r="A851" s="2">
        <v>43301</v>
      </c>
      <c r="B851" s="3">
        <v>44.68</v>
      </c>
      <c r="D851" s="4">
        <f t="shared" si="39"/>
        <v>0.24979020979020983</v>
      </c>
      <c r="E851" s="2">
        <v>43348</v>
      </c>
      <c r="F851" s="3">
        <v>960.69</v>
      </c>
      <c r="H851" s="4">
        <f t="shared" si="40"/>
        <v>-7.5690809729063946E-2</v>
      </c>
    </row>
    <row r="852" spans="1:8" x14ac:dyDescent="0.25">
      <c r="A852" s="2">
        <v>43300</v>
      </c>
      <c r="B852" s="3">
        <v>44.95</v>
      </c>
      <c r="D852" s="4">
        <f t="shared" si="39"/>
        <v>0.25734265734265738</v>
      </c>
      <c r="E852" s="2">
        <v>43347</v>
      </c>
      <c r="F852" s="3">
        <v>960.07</v>
      </c>
      <c r="H852" s="4">
        <f t="shared" si="40"/>
        <v>-7.6287330665024466E-2</v>
      </c>
    </row>
    <row r="853" spans="1:8" x14ac:dyDescent="0.25">
      <c r="A853" s="2">
        <v>43299</v>
      </c>
      <c r="B853" s="3">
        <v>44.18</v>
      </c>
      <c r="D853" s="4">
        <f t="shared" si="39"/>
        <v>0.23580419580419587</v>
      </c>
      <c r="E853" s="2">
        <v>43343</v>
      </c>
      <c r="F853" s="3">
        <v>965.73</v>
      </c>
      <c r="H853" s="4">
        <f t="shared" si="40"/>
        <v>-7.0841671798029471E-2</v>
      </c>
    </row>
    <row r="854" spans="1:8" x14ac:dyDescent="0.25">
      <c r="A854" s="2">
        <v>43298</v>
      </c>
      <c r="B854" s="3">
        <v>45.16</v>
      </c>
      <c r="D854" s="4">
        <f t="shared" si="39"/>
        <v>0.2632167832167831</v>
      </c>
      <c r="E854" s="2">
        <v>43343</v>
      </c>
      <c r="F854" s="3">
        <v>965.73</v>
      </c>
      <c r="H854" s="4">
        <f t="shared" si="40"/>
        <v>-7.0841671798029471E-2</v>
      </c>
    </row>
    <row r="855" spans="1:8" x14ac:dyDescent="0.25">
      <c r="A855" s="2">
        <v>43297</v>
      </c>
      <c r="B855" s="3">
        <v>45.39</v>
      </c>
      <c r="D855" s="4">
        <f t="shared" si="39"/>
        <v>0.26965034965034973</v>
      </c>
      <c r="E855" s="2">
        <v>43342</v>
      </c>
      <c r="F855" s="3">
        <v>973.51</v>
      </c>
      <c r="H855" s="4">
        <f t="shared" si="40"/>
        <v>-6.3356296182265903E-2</v>
      </c>
    </row>
    <row r="856" spans="1:8" x14ac:dyDescent="0.25">
      <c r="A856" s="2">
        <v>43294</v>
      </c>
      <c r="B856" s="3">
        <v>45.01</v>
      </c>
      <c r="D856" s="4">
        <f t="shared" si="39"/>
        <v>0.25902097902097898</v>
      </c>
      <c r="E856" s="2">
        <v>43341</v>
      </c>
      <c r="F856" s="3">
        <v>973.23</v>
      </c>
      <c r="H856" s="4">
        <f t="shared" si="40"/>
        <v>-6.3625692733989991E-2</v>
      </c>
    </row>
    <row r="857" spans="1:8" x14ac:dyDescent="0.25">
      <c r="A857" s="2">
        <v>43293</v>
      </c>
      <c r="B857" s="3">
        <v>45.03</v>
      </c>
      <c r="D857" s="4">
        <f t="shared" si="39"/>
        <v>0.25958041958041966</v>
      </c>
      <c r="E857" s="2">
        <v>43340</v>
      </c>
      <c r="F857" s="3">
        <v>971.34</v>
      </c>
      <c r="H857" s="4">
        <f t="shared" si="40"/>
        <v>-6.5444119458128003E-2</v>
      </c>
    </row>
    <row r="858" spans="1:8" x14ac:dyDescent="0.25">
      <c r="A858" s="2">
        <v>43292</v>
      </c>
      <c r="B858" s="3">
        <v>44.71</v>
      </c>
      <c r="D858" s="4">
        <f t="shared" si="39"/>
        <v>0.25062937062937074</v>
      </c>
      <c r="E858" s="2">
        <v>43339</v>
      </c>
      <c r="F858" s="3">
        <v>976.18</v>
      </c>
      <c r="H858" s="4">
        <f t="shared" si="40"/>
        <v>-6.0787407635467972E-2</v>
      </c>
    </row>
    <row r="859" spans="1:8" x14ac:dyDescent="0.25">
      <c r="A859" s="2">
        <v>43291</v>
      </c>
      <c r="B859" s="3">
        <v>44.28</v>
      </c>
      <c r="D859" s="4">
        <f t="shared" si="39"/>
        <v>0.23860139860139862</v>
      </c>
      <c r="E859" s="2">
        <v>43336</v>
      </c>
      <c r="F859" s="3">
        <v>971.53</v>
      </c>
      <c r="H859" s="4">
        <f t="shared" si="40"/>
        <v>-6.5261314655172376E-2</v>
      </c>
    </row>
    <row r="860" spans="1:8" x14ac:dyDescent="0.25">
      <c r="A860" s="2">
        <v>43290</v>
      </c>
      <c r="B860" s="3">
        <v>44.53</v>
      </c>
      <c r="D860" s="4">
        <f t="shared" si="39"/>
        <v>0.24559440559440571</v>
      </c>
      <c r="E860" s="2">
        <v>43335</v>
      </c>
      <c r="F860" s="3">
        <v>971.34</v>
      </c>
      <c r="H860" s="4">
        <f t="shared" si="40"/>
        <v>-6.5444119458128003E-2</v>
      </c>
    </row>
    <row r="861" spans="1:8" x14ac:dyDescent="0.25">
      <c r="A861" s="2">
        <v>43287</v>
      </c>
      <c r="B861" s="3">
        <v>44.45</v>
      </c>
      <c r="D861" s="4">
        <f t="shared" si="39"/>
        <v>0.24335664335664342</v>
      </c>
      <c r="E861" s="2">
        <v>43334</v>
      </c>
      <c r="F861" s="3">
        <v>971.79</v>
      </c>
      <c r="H861" s="4">
        <f t="shared" si="40"/>
        <v>-6.5011160714285698E-2</v>
      </c>
    </row>
    <row r="862" spans="1:8" x14ac:dyDescent="0.25">
      <c r="A862" s="2">
        <v>43286</v>
      </c>
      <c r="B862" s="3">
        <v>43.9</v>
      </c>
      <c r="D862" s="4">
        <f t="shared" si="39"/>
        <v>0.22797202797202787</v>
      </c>
      <c r="E862" s="2">
        <v>43333</v>
      </c>
      <c r="F862" s="3">
        <v>969.14</v>
      </c>
      <c r="H862" s="4">
        <f t="shared" si="40"/>
        <v>-6.7560806650246219E-2</v>
      </c>
    </row>
    <row r="863" spans="1:8" x14ac:dyDescent="0.25">
      <c r="A863" s="2">
        <v>43285</v>
      </c>
      <c r="B863" s="3">
        <v>43.5</v>
      </c>
      <c r="D863" s="4">
        <f t="shared" si="39"/>
        <v>0.21678321678321688</v>
      </c>
      <c r="E863" s="2">
        <v>43332</v>
      </c>
      <c r="F863" s="3">
        <v>972.96</v>
      </c>
      <c r="H863" s="4">
        <f t="shared" si="40"/>
        <v>-6.3885467980295485E-2</v>
      </c>
    </row>
    <row r="864" spans="1:8" x14ac:dyDescent="0.25">
      <c r="A864" s="2">
        <v>43284</v>
      </c>
      <c r="B864" s="3">
        <v>43.19</v>
      </c>
      <c r="D864" s="4">
        <f t="shared" si="39"/>
        <v>0.20811188811188797</v>
      </c>
      <c r="E864" s="2">
        <v>43329</v>
      </c>
      <c r="F864" s="3">
        <v>973.98</v>
      </c>
      <c r="H864" s="4">
        <f t="shared" si="40"/>
        <v>-6.2904094827586077E-2</v>
      </c>
    </row>
    <row r="865" spans="1:8" x14ac:dyDescent="0.25">
      <c r="A865" s="2">
        <v>43280</v>
      </c>
      <c r="B865" s="3">
        <v>43.65</v>
      </c>
      <c r="D865" s="4">
        <f t="shared" si="39"/>
        <v>0.220979020979021</v>
      </c>
      <c r="E865" s="2">
        <v>43328</v>
      </c>
      <c r="F865" s="3">
        <v>967.71</v>
      </c>
      <c r="H865" s="4">
        <f t="shared" si="40"/>
        <v>-6.8936653325122998E-2</v>
      </c>
    </row>
    <row r="866" spans="1:8" x14ac:dyDescent="0.25">
      <c r="A866" s="2">
        <v>43279</v>
      </c>
      <c r="B866" s="3">
        <v>43.42</v>
      </c>
      <c r="D866" s="4">
        <f t="shared" si="39"/>
        <v>0.21454545454545459</v>
      </c>
      <c r="E866" s="2">
        <v>43327</v>
      </c>
      <c r="F866" s="3">
        <v>962.23</v>
      </c>
      <c r="H866" s="4">
        <f t="shared" si="40"/>
        <v>-7.4209128694581183E-2</v>
      </c>
    </row>
    <row r="867" spans="1:8" x14ac:dyDescent="0.25">
      <c r="A867" s="2">
        <v>43278</v>
      </c>
      <c r="B867" s="3">
        <v>43.63</v>
      </c>
      <c r="D867" s="4">
        <f t="shared" si="39"/>
        <v>0.22041958041958054</v>
      </c>
      <c r="E867" s="2">
        <v>43326</v>
      </c>
      <c r="F867" s="3">
        <v>974.75</v>
      </c>
      <c r="H867" s="4">
        <f t="shared" si="40"/>
        <v>-6.2163254310344751E-2</v>
      </c>
    </row>
    <row r="868" spans="1:8" x14ac:dyDescent="0.25">
      <c r="A868" s="2">
        <v>43277</v>
      </c>
      <c r="B868" s="3">
        <v>43.78</v>
      </c>
      <c r="D868" s="4">
        <f t="shared" si="39"/>
        <v>0.22461538461538466</v>
      </c>
      <c r="E868" s="2">
        <v>43325</v>
      </c>
      <c r="F868" s="3">
        <v>968.61</v>
      </c>
      <c r="H868" s="4">
        <f t="shared" si="40"/>
        <v>-6.8070735837438279E-2</v>
      </c>
    </row>
    <row r="869" spans="1:8" x14ac:dyDescent="0.25">
      <c r="A869" s="2">
        <v>43276</v>
      </c>
      <c r="B869" s="3">
        <v>43.52</v>
      </c>
      <c r="D869" s="4">
        <f t="shared" si="39"/>
        <v>0.21734265734265734</v>
      </c>
      <c r="E869" s="2">
        <v>43322</v>
      </c>
      <c r="F869" s="3">
        <v>971.63</v>
      </c>
      <c r="H869" s="4">
        <f t="shared" si="40"/>
        <v>-6.5165101600985098E-2</v>
      </c>
    </row>
    <row r="870" spans="1:8" x14ac:dyDescent="0.25">
      <c r="A870" s="2">
        <v>43273</v>
      </c>
      <c r="B870" s="3">
        <v>43.61</v>
      </c>
      <c r="D870" s="4">
        <f t="shared" si="39"/>
        <v>0.21986013986013986</v>
      </c>
      <c r="E870" s="2">
        <v>43321</v>
      </c>
      <c r="F870" s="3">
        <v>978.28</v>
      </c>
      <c r="H870" s="4">
        <f t="shared" si="40"/>
        <v>-5.8766933497536922E-2</v>
      </c>
    </row>
    <row r="871" spans="1:8" x14ac:dyDescent="0.25">
      <c r="A871" s="2">
        <v>43272</v>
      </c>
      <c r="B871" s="3">
        <v>43.58</v>
      </c>
      <c r="D871" s="4">
        <f t="shared" si="39"/>
        <v>0.21902097902097895</v>
      </c>
      <c r="E871" s="2">
        <v>43320</v>
      </c>
      <c r="F871" s="3">
        <v>971.11</v>
      </c>
      <c r="H871" s="4">
        <f t="shared" si="40"/>
        <v>-6.5665409482758563E-2</v>
      </c>
    </row>
    <row r="872" spans="1:8" x14ac:dyDescent="0.25">
      <c r="A872" s="2">
        <v>43271</v>
      </c>
      <c r="B872" s="3">
        <v>43.95</v>
      </c>
      <c r="D872" s="4">
        <f t="shared" si="39"/>
        <v>0.22937062937062946</v>
      </c>
      <c r="E872" s="2">
        <v>43319</v>
      </c>
      <c r="F872" s="3">
        <v>969.05</v>
      </c>
      <c r="H872" s="4">
        <f t="shared" si="40"/>
        <v>-6.764739839901468E-2</v>
      </c>
    </row>
    <row r="873" spans="1:8" x14ac:dyDescent="0.25">
      <c r="A873" s="2">
        <v>43270</v>
      </c>
      <c r="B873" s="3">
        <v>43.34</v>
      </c>
      <c r="D873" s="4">
        <f t="shared" si="39"/>
        <v>0.21230769230769231</v>
      </c>
      <c r="E873" s="2">
        <v>43315</v>
      </c>
      <c r="F873" s="3">
        <v>976.49</v>
      </c>
      <c r="H873" s="4">
        <f t="shared" si="40"/>
        <v>-6.0489147167487545E-2</v>
      </c>
    </row>
    <row r="874" spans="1:8" x14ac:dyDescent="0.25">
      <c r="A874" s="2">
        <v>43269</v>
      </c>
      <c r="B874" s="3">
        <v>43.74</v>
      </c>
      <c r="D874" s="4">
        <f t="shared" si="39"/>
        <v>0.22349650349650352</v>
      </c>
      <c r="E874" s="2">
        <v>43315</v>
      </c>
      <c r="F874" s="3">
        <v>976.49</v>
      </c>
      <c r="H874" s="4">
        <f t="shared" si="40"/>
        <v>-6.0489147167487545E-2</v>
      </c>
    </row>
    <row r="875" spans="1:8" x14ac:dyDescent="0.25">
      <c r="A875" s="2">
        <v>43266</v>
      </c>
      <c r="B875" s="3">
        <v>43.91</v>
      </c>
      <c r="D875" s="4">
        <f t="shared" si="39"/>
        <v>0.2282517482517481</v>
      </c>
      <c r="E875" s="2">
        <v>43314</v>
      </c>
      <c r="F875" s="3">
        <v>976.42</v>
      </c>
      <c r="H875" s="4">
        <f t="shared" si="40"/>
        <v>-6.0556496305418706E-2</v>
      </c>
    </row>
    <row r="876" spans="1:8" x14ac:dyDescent="0.25">
      <c r="A876" s="2">
        <v>43265</v>
      </c>
      <c r="B876" s="3">
        <v>43.53</v>
      </c>
      <c r="D876" s="4">
        <f t="shared" si="39"/>
        <v>0.21762237762237757</v>
      </c>
      <c r="E876" s="2">
        <v>43313</v>
      </c>
      <c r="F876" s="3">
        <v>974.63</v>
      </c>
      <c r="H876" s="4">
        <f t="shared" si="40"/>
        <v>-6.2278709975369329E-2</v>
      </c>
    </row>
    <row r="877" spans="1:8" x14ac:dyDescent="0.25">
      <c r="A877" s="2">
        <v>43264</v>
      </c>
      <c r="B877" s="3">
        <v>43.01</v>
      </c>
      <c r="D877" s="4">
        <f t="shared" si="39"/>
        <v>0.20307692307692293</v>
      </c>
      <c r="E877" s="2">
        <v>43312</v>
      </c>
      <c r="F877" s="3">
        <v>979.38</v>
      </c>
      <c r="H877" s="4">
        <f t="shared" si="40"/>
        <v>-5.7708589901477758E-2</v>
      </c>
    </row>
    <row r="878" spans="1:8" x14ac:dyDescent="0.25">
      <c r="A878" s="2">
        <v>43263</v>
      </c>
      <c r="B878" s="3">
        <v>42.67</v>
      </c>
      <c r="D878" s="4">
        <f t="shared" si="39"/>
        <v>0.19356643356643355</v>
      </c>
      <c r="E878" s="2">
        <v>43311</v>
      </c>
      <c r="F878" s="3">
        <v>973.6</v>
      </c>
      <c r="H878" s="4">
        <f t="shared" si="40"/>
        <v>-6.3269704433497442E-2</v>
      </c>
    </row>
    <row r="879" spans="1:8" x14ac:dyDescent="0.25">
      <c r="A879" s="2">
        <v>43262</v>
      </c>
      <c r="B879" s="3">
        <v>41.98</v>
      </c>
      <c r="D879" s="4">
        <f t="shared" si="39"/>
        <v>0.17426573426573411</v>
      </c>
      <c r="E879" s="2">
        <v>43308</v>
      </c>
      <c r="F879" s="3">
        <v>974.92</v>
      </c>
      <c r="H879" s="4">
        <f t="shared" si="40"/>
        <v>-6.1999692118226535E-2</v>
      </c>
    </row>
    <row r="880" spans="1:8" x14ac:dyDescent="0.25">
      <c r="A880" s="2">
        <v>43259</v>
      </c>
      <c r="B880" s="3">
        <v>41.8</v>
      </c>
      <c r="D880" s="4">
        <f t="shared" si="39"/>
        <v>0.16923076923076907</v>
      </c>
      <c r="E880" s="2">
        <v>43307</v>
      </c>
      <c r="F880" s="3">
        <v>977.84</v>
      </c>
      <c r="H880" s="4">
        <f t="shared" si="40"/>
        <v>-5.9190270935960521E-2</v>
      </c>
    </row>
    <row r="881" spans="1:8" x14ac:dyDescent="0.25">
      <c r="A881" s="2">
        <v>43258</v>
      </c>
      <c r="B881" s="3">
        <v>42.25</v>
      </c>
      <c r="D881" s="4">
        <f t="shared" si="39"/>
        <v>0.18181818181818188</v>
      </c>
      <c r="E881" s="2">
        <v>43306</v>
      </c>
      <c r="F881" s="3">
        <v>975.71</v>
      </c>
      <c r="H881" s="4">
        <f t="shared" si="40"/>
        <v>-6.1239608990147687E-2</v>
      </c>
    </row>
    <row r="882" spans="1:8" x14ac:dyDescent="0.25">
      <c r="A882" s="2">
        <v>43257</v>
      </c>
      <c r="B882" s="3">
        <v>44.15</v>
      </c>
      <c r="D882" s="4">
        <f t="shared" si="39"/>
        <v>0.23496503496503496</v>
      </c>
      <c r="E882" s="2">
        <v>43305</v>
      </c>
      <c r="F882" s="3">
        <v>974.47</v>
      </c>
      <c r="H882" s="4">
        <f t="shared" si="40"/>
        <v>-6.2432650862068839E-2</v>
      </c>
    </row>
    <row r="883" spans="1:8" x14ac:dyDescent="0.25">
      <c r="A883" s="2">
        <v>43256</v>
      </c>
      <c r="B883" s="3">
        <v>44.4</v>
      </c>
      <c r="D883" s="4">
        <f t="shared" si="39"/>
        <v>0.24195804195804183</v>
      </c>
      <c r="E883" s="2">
        <v>43304</v>
      </c>
      <c r="F883" s="3">
        <v>975.41</v>
      </c>
      <c r="H883" s="4">
        <f t="shared" si="40"/>
        <v>-6.1528248152709297E-2</v>
      </c>
    </row>
    <row r="884" spans="1:8" x14ac:dyDescent="0.25">
      <c r="A884" s="2">
        <v>43255</v>
      </c>
      <c r="B884" s="3">
        <v>44.47</v>
      </c>
      <c r="D884" s="4">
        <f t="shared" si="39"/>
        <v>0.24391608391608388</v>
      </c>
      <c r="E884" s="2">
        <v>43301</v>
      </c>
      <c r="F884" s="3">
        <v>976.45</v>
      </c>
      <c r="H884" s="4">
        <f t="shared" si="40"/>
        <v>-6.0527632389162478E-2</v>
      </c>
    </row>
    <row r="885" spans="1:8" x14ac:dyDescent="0.25">
      <c r="A885" s="2">
        <v>43252</v>
      </c>
      <c r="B885" s="3">
        <v>44.75</v>
      </c>
      <c r="D885" s="4">
        <f t="shared" si="39"/>
        <v>0.25174825174825166</v>
      </c>
      <c r="E885" s="2">
        <v>43300</v>
      </c>
      <c r="F885" s="3">
        <v>982.78</v>
      </c>
      <c r="H885" s="4">
        <f t="shared" si="40"/>
        <v>-5.4437346059113212E-2</v>
      </c>
    </row>
    <row r="886" spans="1:8" x14ac:dyDescent="0.25">
      <c r="A886" s="2">
        <v>43251</v>
      </c>
      <c r="B886" s="3">
        <v>45.06</v>
      </c>
      <c r="D886" s="4">
        <f t="shared" si="39"/>
        <v>0.26041958041958058</v>
      </c>
      <c r="E886" s="2">
        <v>43299</v>
      </c>
      <c r="F886" s="3">
        <v>977.6</v>
      </c>
      <c r="H886" s="4">
        <f t="shared" si="40"/>
        <v>-5.9421182266009787E-2</v>
      </c>
    </row>
    <row r="887" spans="1:8" x14ac:dyDescent="0.25">
      <c r="A887" s="2">
        <v>43250</v>
      </c>
      <c r="B887" s="3">
        <v>45.05</v>
      </c>
      <c r="D887" s="4">
        <f t="shared" si="39"/>
        <v>0.26013986013986012</v>
      </c>
      <c r="E887" s="2">
        <v>43298</v>
      </c>
      <c r="F887" s="3">
        <v>980.48</v>
      </c>
      <c r="H887" s="4">
        <f t="shared" si="40"/>
        <v>-5.6650246305418595E-2</v>
      </c>
    </row>
    <row r="888" spans="1:8" x14ac:dyDescent="0.25">
      <c r="A888" s="2">
        <v>43249</v>
      </c>
      <c r="B888" s="3">
        <v>44.72</v>
      </c>
      <c r="D888" s="4">
        <f t="shared" si="39"/>
        <v>0.25090909090909097</v>
      </c>
      <c r="E888" s="2">
        <v>43297</v>
      </c>
      <c r="F888" s="3">
        <v>979.68</v>
      </c>
      <c r="H888" s="4">
        <f t="shared" si="40"/>
        <v>-5.7419950738916259E-2</v>
      </c>
    </row>
    <row r="889" spans="1:8" x14ac:dyDescent="0.25">
      <c r="A889" s="2">
        <v>43248</v>
      </c>
      <c r="B889" s="3">
        <v>44.27</v>
      </c>
      <c r="D889" s="4">
        <f t="shared" si="39"/>
        <v>0.23832167832167839</v>
      </c>
      <c r="E889" s="2">
        <v>43294</v>
      </c>
      <c r="F889" s="3">
        <v>983.33</v>
      </c>
      <c r="H889" s="4">
        <f t="shared" si="40"/>
        <v>-5.390817426108363E-2</v>
      </c>
    </row>
    <row r="890" spans="1:8" x14ac:dyDescent="0.25">
      <c r="A890" s="2">
        <v>43245</v>
      </c>
      <c r="B890" s="3">
        <v>44.14</v>
      </c>
      <c r="D890" s="4">
        <f t="shared" si="39"/>
        <v>0.23468531468531473</v>
      </c>
      <c r="E890" s="2">
        <v>43293</v>
      </c>
      <c r="F890" s="3">
        <v>983.44</v>
      </c>
      <c r="H890" s="4">
        <f t="shared" si="40"/>
        <v>-5.3802339901477647E-2</v>
      </c>
    </row>
    <row r="891" spans="1:8" x14ac:dyDescent="0.25">
      <c r="A891" s="2">
        <v>43244</v>
      </c>
      <c r="B891" s="3">
        <v>43.53</v>
      </c>
      <c r="D891" s="4">
        <f t="shared" si="39"/>
        <v>0.21762237762237757</v>
      </c>
      <c r="E891" s="2">
        <v>43292</v>
      </c>
      <c r="F891" s="3">
        <v>973.65</v>
      </c>
      <c r="H891" s="4">
        <f t="shared" si="40"/>
        <v>-6.3221597906403915E-2</v>
      </c>
    </row>
    <row r="892" spans="1:8" x14ac:dyDescent="0.25">
      <c r="A892" s="2">
        <v>43243</v>
      </c>
      <c r="B892" s="3">
        <v>43.39</v>
      </c>
      <c r="D892" s="4">
        <f t="shared" si="39"/>
        <v>0.21370629370629368</v>
      </c>
      <c r="E892" s="2">
        <v>43291</v>
      </c>
      <c r="F892" s="3">
        <v>981.25</v>
      </c>
      <c r="H892" s="4">
        <f t="shared" si="40"/>
        <v>-5.5909405788177269E-2</v>
      </c>
    </row>
    <row r="893" spans="1:8" x14ac:dyDescent="0.25">
      <c r="A893" s="2">
        <v>43242</v>
      </c>
      <c r="B893" s="3">
        <v>42.6</v>
      </c>
      <c r="D893" s="4">
        <f t="shared" si="39"/>
        <v>0.19160839160839171</v>
      </c>
      <c r="E893" s="2">
        <v>43290</v>
      </c>
      <c r="F893" s="3">
        <v>974.58</v>
      </c>
      <c r="H893" s="4">
        <f t="shared" si="40"/>
        <v>-6.2326816502462967E-2</v>
      </c>
    </row>
    <row r="894" spans="1:8" x14ac:dyDescent="0.25">
      <c r="A894" s="2">
        <v>43238</v>
      </c>
      <c r="B894" s="3">
        <v>42.89</v>
      </c>
      <c r="D894" s="4">
        <f t="shared" si="39"/>
        <v>0.19972027972027973</v>
      </c>
      <c r="E894" s="2">
        <v>43287</v>
      </c>
      <c r="F894" s="3">
        <v>969.63</v>
      </c>
      <c r="H894" s="4">
        <f t="shared" si="40"/>
        <v>-6.7089362684728981E-2</v>
      </c>
    </row>
    <row r="895" spans="1:8" x14ac:dyDescent="0.25">
      <c r="A895" s="2">
        <v>43237</v>
      </c>
      <c r="B895" s="3">
        <v>42.88</v>
      </c>
      <c r="D895" s="4">
        <f t="shared" si="39"/>
        <v>0.1994405594405595</v>
      </c>
      <c r="E895" s="2">
        <v>43286</v>
      </c>
      <c r="F895" s="3">
        <v>962.48</v>
      </c>
      <c r="H895" s="4">
        <f t="shared" si="40"/>
        <v>-7.3968596059113212E-2</v>
      </c>
    </row>
    <row r="896" spans="1:8" x14ac:dyDescent="0.25">
      <c r="A896" s="2">
        <v>43236</v>
      </c>
      <c r="B896" s="3">
        <v>43.04</v>
      </c>
      <c r="D896" s="4">
        <f t="shared" si="39"/>
        <v>0.20391608391608385</v>
      </c>
      <c r="E896" s="2">
        <v>43285</v>
      </c>
      <c r="F896" s="3">
        <v>964.53</v>
      </c>
      <c r="H896" s="4">
        <f t="shared" si="40"/>
        <v>-7.1996228448275801E-2</v>
      </c>
    </row>
    <row r="897" spans="1:8" x14ac:dyDescent="0.25">
      <c r="A897" s="2">
        <v>43235</v>
      </c>
      <c r="B897" s="3">
        <v>43.44</v>
      </c>
      <c r="D897" s="4">
        <f t="shared" si="39"/>
        <v>0.21510489510489506</v>
      </c>
      <c r="E897" s="2">
        <v>43284</v>
      </c>
      <c r="F897" s="3">
        <v>962.5</v>
      </c>
      <c r="H897" s="4">
        <f t="shared" si="40"/>
        <v>-7.3949353448275801E-2</v>
      </c>
    </row>
    <row r="898" spans="1:8" x14ac:dyDescent="0.25">
      <c r="A898" s="2">
        <v>43234</v>
      </c>
      <c r="B898" s="3">
        <v>42.98</v>
      </c>
      <c r="D898" s="4">
        <f t="shared" si="39"/>
        <v>0.20223776223776224</v>
      </c>
      <c r="E898" s="2">
        <v>43280</v>
      </c>
      <c r="F898" s="3">
        <v>965.32</v>
      </c>
      <c r="H898" s="4">
        <f t="shared" si="40"/>
        <v>-7.1236145320196953E-2</v>
      </c>
    </row>
    <row r="899" spans="1:8" x14ac:dyDescent="0.25">
      <c r="A899" s="2">
        <v>43231</v>
      </c>
      <c r="B899" s="3">
        <v>42.77</v>
      </c>
      <c r="D899" s="4">
        <f t="shared" si="39"/>
        <v>0.19636363636363652</v>
      </c>
      <c r="E899" s="2">
        <v>43280</v>
      </c>
      <c r="F899" s="3">
        <v>965.32</v>
      </c>
      <c r="H899" s="4">
        <f t="shared" si="40"/>
        <v>-7.1236145320196953E-2</v>
      </c>
    </row>
    <row r="900" spans="1:8" x14ac:dyDescent="0.25">
      <c r="A900" s="2">
        <v>43230</v>
      </c>
      <c r="B900" s="3">
        <v>42.72</v>
      </c>
      <c r="D900" s="4">
        <f t="shared" ref="D900:D963" si="41">B900/$K$2-1</f>
        <v>0.19496503496503492</v>
      </c>
      <c r="E900" s="2">
        <v>43279</v>
      </c>
      <c r="F900" s="3">
        <v>958.85</v>
      </c>
      <c r="H900" s="4">
        <f t="shared" si="40"/>
        <v>-7.7461129926108319E-2</v>
      </c>
    </row>
    <row r="901" spans="1:8" x14ac:dyDescent="0.25">
      <c r="A901" s="2">
        <v>43229</v>
      </c>
      <c r="B901" s="3">
        <v>42.28</v>
      </c>
      <c r="D901" s="4">
        <f t="shared" si="41"/>
        <v>0.18265734265734279</v>
      </c>
      <c r="E901" s="2">
        <v>43278</v>
      </c>
      <c r="F901" s="3">
        <v>962.17</v>
      </c>
      <c r="H901" s="4">
        <f t="shared" si="40"/>
        <v>-7.4266856527093528E-2</v>
      </c>
    </row>
    <row r="902" spans="1:8" x14ac:dyDescent="0.25">
      <c r="A902" s="2">
        <v>43228</v>
      </c>
      <c r="B902" s="3">
        <v>42.05</v>
      </c>
      <c r="D902" s="4">
        <f t="shared" si="41"/>
        <v>0.17622377622377616</v>
      </c>
      <c r="E902" s="2">
        <v>43277</v>
      </c>
      <c r="F902" s="3">
        <v>964.76</v>
      </c>
      <c r="H902" s="4">
        <f t="shared" si="40"/>
        <v>-7.177493842364524E-2</v>
      </c>
    </row>
    <row r="903" spans="1:8" x14ac:dyDescent="0.25">
      <c r="A903" s="2">
        <v>43227</v>
      </c>
      <c r="B903" s="3">
        <v>41.74</v>
      </c>
      <c r="D903" s="4">
        <f t="shared" si="41"/>
        <v>0.16755244755244769</v>
      </c>
      <c r="E903" s="2">
        <v>43276</v>
      </c>
      <c r="F903" s="3">
        <v>957.71</v>
      </c>
      <c r="H903" s="4">
        <f t="shared" si="40"/>
        <v>-7.8557958743842193E-2</v>
      </c>
    </row>
    <row r="904" spans="1:8" x14ac:dyDescent="0.25">
      <c r="A904" s="2">
        <v>43224</v>
      </c>
      <c r="B904" s="3">
        <v>41.85</v>
      </c>
      <c r="D904" s="4">
        <f t="shared" si="41"/>
        <v>0.17062937062937067</v>
      </c>
      <c r="E904" s="2">
        <v>43273</v>
      </c>
      <c r="F904" s="3">
        <v>973.88</v>
      </c>
      <c r="H904" s="4">
        <f t="shared" si="40"/>
        <v>-6.3000307881773354E-2</v>
      </c>
    </row>
    <row r="905" spans="1:8" x14ac:dyDescent="0.25">
      <c r="A905" s="2">
        <v>43223</v>
      </c>
      <c r="B905" s="3">
        <v>41.44</v>
      </c>
      <c r="D905" s="4">
        <f t="shared" si="41"/>
        <v>0.15916083916083901</v>
      </c>
      <c r="E905" s="2">
        <v>43272</v>
      </c>
      <c r="F905" s="3">
        <v>965.71</v>
      </c>
      <c r="H905" s="4">
        <f t="shared" si="40"/>
        <v>-7.0860914408866882E-2</v>
      </c>
    </row>
    <row r="906" spans="1:8" x14ac:dyDescent="0.25">
      <c r="A906" s="2">
        <v>43222</v>
      </c>
      <c r="B906" s="3">
        <v>41.24</v>
      </c>
      <c r="D906" s="4">
        <f t="shared" si="41"/>
        <v>0.15356643356643351</v>
      </c>
      <c r="E906" s="2">
        <v>43271</v>
      </c>
      <c r="F906" s="3">
        <v>970.62</v>
      </c>
      <c r="H906" s="4">
        <f t="shared" si="40"/>
        <v>-6.6136853448275801E-2</v>
      </c>
    </row>
    <row r="907" spans="1:8" x14ac:dyDescent="0.25">
      <c r="A907" s="2">
        <v>43221</v>
      </c>
      <c r="B907" s="3">
        <v>41.34</v>
      </c>
      <c r="D907" s="4">
        <f t="shared" si="41"/>
        <v>0.15636363636363648</v>
      </c>
      <c r="E907" s="2">
        <v>43270</v>
      </c>
      <c r="F907" s="3">
        <v>963.39</v>
      </c>
      <c r="H907" s="4">
        <f t="shared" si="40"/>
        <v>-7.3093057266009787E-2</v>
      </c>
    </row>
    <row r="908" spans="1:8" x14ac:dyDescent="0.25">
      <c r="A908" s="2">
        <v>43220</v>
      </c>
      <c r="B908" s="3">
        <v>41.63</v>
      </c>
      <c r="D908" s="4">
        <f t="shared" si="41"/>
        <v>0.16447552447552449</v>
      </c>
      <c r="E908" s="2">
        <v>43269</v>
      </c>
      <c r="F908" s="3">
        <v>967.96</v>
      </c>
      <c r="H908" s="4">
        <f t="shared" si="40"/>
        <v>-6.8696120689655027E-2</v>
      </c>
    </row>
    <row r="909" spans="1:8" x14ac:dyDescent="0.25">
      <c r="A909" s="2">
        <v>43217</v>
      </c>
      <c r="B909" s="3">
        <v>42.31</v>
      </c>
      <c r="D909" s="4">
        <f t="shared" si="41"/>
        <v>0.18349650349650348</v>
      </c>
      <c r="E909" s="2">
        <v>43266</v>
      </c>
      <c r="F909" s="3">
        <v>964.45</v>
      </c>
      <c r="H909" s="4">
        <f t="shared" si="40"/>
        <v>-7.2073198891625445E-2</v>
      </c>
    </row>
    <row r="910" spans="1:8" x14ac:dyDescent="0.25">
      <c r="A910" s="2">
        <v>43216</v>
      </c>
      <c r="B910" s="3">
        <v>42.11</v>
      </c>
      <c r="D910" s="4">
        <f t="shared" si="41"/>
        <v>0.17790209790209799</v>
      </c>
      <c r="E910" s="2">
        <v>43265</v>
      </c>
      <c r="F910" s="3">
        <v>965.82</v>
      </c>
      <c r="H910" s="4">
        <f t="shared" si="40"/>
        <v>-7.0755080049260899E-2</v>
      </c>
    </row>
    <row r="911" spans="1:8" x14ac:dyDescent="0.25">
      <c r="A911" s="2">
        <v>43215</v>
      </c>
      <c r="B911" s="3">
        <v>41.38</v>
      </c>
      <c r="D911" s="4">
        <f t="shared" si="41"/>
        <v>0.15748251748251763</v>
      </c>
      <c r="E911" s="2">
        <v>43264</v>
      </c>
      <c r="F911" s="3">
        <v>962.13</v>
      </c>
      <c r="H911" s="4">
        <f t="shared" si="40"/>
        <v>-7.430534174876835E-2</v>
      </c>
    </row>
    <row r="912" spans="1:8" x14ac:dyDescent="0.25">
      <c r="A912" s="2">
        <v>43214</v>
      </c>
      <c r="B912" s="3">
        <v>41.01</v>
      </c>
      <c r="D912" s="4">
        <f t="shared" si="41"/>
        <v>0.14713286713286711</v>
      </c>
      <c r="E912" s="2">
        <v>43263</v>
      </c>
      <c r="F912" s="3">
        <v>962.57</v>
      </c>
      <c r="H912" s="4">
        <f t="shared" ref="H912:H966" si="42">F912/$K$3-1</f>
        <v>-7.388200431034464E-2</v>
      </c>
    </row>
    <row r="913" spans="1:8" x14ac:dyDescent="0.25">
      <c r="A913" s="2">
        <v>43213</v>
      </c>
      <c r="B913" s="3">
        <v>41.6</v>
      </c>
      <c r="D913" s="4">
        <f t="shared" si="41"/>
        <v>0.16363636363636358</v>
      </c>
      <c r="E913" s="2">
        <v>43262</v>
      </c>
      <c r="F913" s="3">
        <v>962.25</v>
      </c>
      <c r="H913" s="4">
        <f t="shared" si="42"/>
        <v>-7.4189886083743772E-2</v>
      </c>
    </row>
    <row r="914" spans="1:8" x14ac:dyDescent="0.25">
      <c r="A914" s="2">
        <v>43210</v>
      </c>
      <c r="B914" s="3">
        <v>41.04</v>
      </c>
      <c r="D914" s="4">
        <f t="shared" si="41"/>
        <v>0.14797202797202802</v>
      </c>
      <c r="E914" s="2">
        <v>43259</v>
      </c>
      <c r="F914" s="3">
        <v>957.39</v>
      </c>
      <c r="H914" s="4">
        <f t="shared" si="42"/>
        <v>-7.8865840517241326E-2</v>
      </c>
    </row>
    <row r="915" spans="1:8" x14ac:dyDescent="0.25">
      <c r="A915" s="2">
        <v>43209</v>
      </c>
      <c r="B915" s="3">
        <v>41.03</v>
      </c>
      <c r="D915" s="4">
        <f t="shared" si="41"/>
        <v>0.14769230769230779</v>
      </c>
      <c r="E915" s="2">
        <v>43258</v>
      </c>
      <c r="F915" s="3">
        <v>956.31</v>
      </c>
      <c r="H915" s="4">
        <f t="shared" si="42"/>
        <v>-7.9904941502462967E-2</v>
      </c>
    </row>
    <row r="916" spans="1:8" x14ac:dyDescent="0.25">
      <c r="A916" s="2">
        <v>43208</v>
      </c>
      <c r="B916" s="3">
        <v>41.31</v>
      </c>
      <c r="D916" s="4">
        <f t="shared" si="41"/>
        <v>0.15552447552447557</v>
      </c>
      <c r="E916" s="2">
        <v>43257</v>
      </c>
      <c r="F916" s="3">
        <v>955.86</v>
      </c>
      <c r="H916" s="4">
        <f t="shared" si="42"/>
        <v>-8.0337900246305272E-2</v>
      </c>
    </row>
    <row r="917" spans="1:8" x14ac:dyDescent="0.25">
      <c r="A917" s="2">
        <v>43207</v>
      </c>
      <c r="B917" s="3">
        <v>41.08</v>
      </c>
      <c r="D917" s="4">
        <f t="shared" si="41"/>
        <v>0.14909090909090894</v>
      </c>
      <c r="E917" s="2">
        <v>43256</v>
      </c>
      <c r="F917" s="3">
        <v>952.13</v>
      </c>
      <c r="H917" s="4">
        <f t="shared" si="42"/>
        <v>-8.3926647167487656E-2</v>
      </c>
    </row>
    <row r="918" spans="1:8" x14ac:dyDescent="0.25">
      <c r="A918" s="2">
        <v>43206</v>
      </c>
      <c r="B918" s="3">
        <v>41.2</v>
      </c>
      <c r="D918" s="4">
        <f t="shared" si="41"/>
        <v>0.15244755244755259</v>
      </c>
      <c r="E918" s="2">
        <v>43255</v>
      </c>
      <c r="F918" s="3">
        <v>948.89</v>
      </c>
      <c r="H918" s="4">
        <f t="shared" si="42"/>
        <v>-8.704395012315258E-2</v>
      </c>
    </row>
    <row r="919" spans="1:8" x14ac:dyDescent="0.25">
      <c r="A919" s="2">
        <v>43203</v>
      </c>
      <c r="B919" s="3">
        <v>41.09</v>
      </c>
      <c r="D919" s="4">
        <f t="shared" si="41"/>
        <v>0.14937062937062939</v>
      </c>
      <c r="E919" s="2">
        <v>43252</v>
      </c>
      <c r="F919" s="3">
        <v>948.6</v>
      </c>
      <c r="H919" s="4">
        <f t="shared" si="42"/>
        <v>-8.7322967980295485E-2</v>
      </c>
    </row>
    <row r="920" spans="1:8" x14ac:dyDescent="0.25">
      <c r="A920" s="2">
        <v>43202</v>
      </c>
      <c r="B920" s="3">
        <v>41.03</v>
      </c>
      <c r="D920" s="4">
        <f t="shared" si="41"/>
        <v>0.14769230769230779</v>
      </c>
      <c r="E920" s="2">
        <v>43251</v>
      </c>
      <c r="F920" s="3">
        <v>950.45</v>
      </c>
      <c r="H920" s="4">
        <f t="shared" si="42"/>
        <v>-8.5543026477832407E-2</v>
      </c>
    </row>
    <row r="921" spans="1:8" x14ac:dyDescent="0.25">
      <c r="A921" s="2">
        <v>43201</v>
      </c>
      <c r="B921" s="3">
        <v>41.06</v>
      </c>
      <c r="D921" s="4">
        <f t="shared" si="41"/>
        <v>0.1485314685314687</v>
      </c>
      <c r="E921" s="2">
        <v>43250</v>
      </c>
      <c r="F921" s="3">
        <v>949.07</v>
      </c>
      <c r="H921" s="4">
        <f t="shared" si="42"/>
        <v>-8.6870766625615659E-2</v>
      </c>
    </row>
    <row r="922" spans="1:8" x14ac:dyDescent="0.25">
      <c r="A922" s="2">
        <v>43200</v>
      </c>
      <c r="B922" s="3">
        <v>41.27</v>
      </c>
      <c r="D922" s="4">
        <f t="shared" si="41"/>
        <v>0.15440559440559443</v>
      </c>
      <c r="E922" s="2">
        <v>43249</v>
      </c>
      <c r="F922" s="3">
        <v>941.8</v>
      </c>
      <c r="H922" s="4">
        <f t="shared" si="42"/>
        <v>-9.3865455665024577E-2</v>
      </c>
    </row>
    <row r="923" spans="1:8" x14ac:dyDescent="0.25">
      <c r="A923" s="2">
        <v>43199</v>
      </c>
      <c r="B923" s="3">
        <v>41.66</v>
      </c>
      <c r="D923" s="4">
        <f t="shared" si="41"/>
        <v>0.16531468531468518</v>
      </c>
      <c r="E923" s="2">
        <v>43248</v>
      </c>
      <c r="F923" s="3">
        <v>948.45</v>
      </c>
      <c r="H923" s="4">
        <f t="shared" si="42"/>
        <v>-8.7467287561576179E-2</v>
      </c>
    </row>
    <row r="924" spans="1:8" x14ac:dyDescent="0.25">
      <c r="A924" s="2">
        <v>43196</v>
      </c>
      <c r="B924" s="3">
        <v>40.479999999999997</v>
      </c>
      <c r="D924" s="4">
        <f t="shared" si="41"/>
        <v>0.13230769230769224</v>
      </c>
      <c r="E924" s="2">
        <v>43245</v>
      </c>
      <c r="F924" s="3">
        <v>952.05</v>
      </c>
      <c r="H924" s="4">
        <f t="shared" si="42"/>
        <v>-8.4003617610837411E-2</v>
      </c>
    </row>
    <row r="925" spans="1:8" x14ac:dyDescent="0.25">
      <c r="A925" s="2">
        <v>43195</v>
      </c>
      <c r="B925" s="3">
        <v>40.94</v>
      </c>
      <c r="D925" s="4">
        <f t="shared" si="41"/>
        <v>0.14517482517482505</v>
      </c>
      <c r="E925" s="2">
        <v>43244</v>
      </c>
      <c r="F925" s="3">
        <v>954.06</v>
      </c>
      <c r="H925" s="4">
        <f t="shared" si="42"/>
        <v>-8.2069735221674822E-2</v>
      </c>
    </row>
    <row r="926" spans="1:8" x14ac:dyDescent="0.25">
      <c r="A926" s="2">
        <v>43194</v>
      </c>
      <c r="B926" s="3">
        <v>40.31</v>
      </c>
      <c r="D926" s="4">
        <f t="shared" si="41"/>
        <v>0.12755244755244766</v>
      </c>
      <c r="E926" s="2">
        <v>43243</v>
      </c>
      <c r="F926" s="3">
        <v>955.62</v>
      </c>
      <c r="H926" s="4">
        <f t="shared" si="42"/>
        <v>-8.0568811576354538E-2</v>
      </c>
    </row>
    <row r="927" spans="1:8" x14ac:dyDescent="0.25">
      <c r="A927" s="2">
        <v>43193</v>
      </c>
      <c r="B927" s="3">
        <v>39.380000000000003</v>
      </c>
      <c r="D927" s="4">
        <f t="shared" si="41"/>
        <v>0.10153846153846158</v>
      </c>
      <c r="E927" s="2">
        <v>43242</v>
      </c>
      <c r="F927" s="3">
        <v>956.67</v>
      </c>
      <c r="H927" s="4">
        <f t="shared" si="42"/>
        <v>-7.9558574507389124E-2</v>
      </c>
    </row>
    <row r="928" spans="1:8" x14ac:dyDescent="0.25">
      <c r="A928" s="2">
        <v>43192</v>
      </c>
      <c r="B928" s="3">
        <v>40.96</v>
      </c>
      <c r="D928" s="4">
        <f t="shared" si="41"/>
        <v>0.14573426573426573</v>
      </c>
      <c r="E928" s="2">
        <v>43238</v>
      </c>
      <c r="F928" s="3">
        <v>957.85</v>
      </c>
      <c r="H928" s="4">
        <f t="shared" si="42"/>
        <v>-7.8423260467980205E-2</v>
      </c>
    </row>
    <row r="929" spans="1:8" x14ac:dyDescent="0.25">
      <c r="A929" s="2">
        <v>43188</v>
      </c>
      <c r="B929" s="3">
        <v>41.35</v>
      </c>
      <c r="D929" s="4">
        <f t="shared" si="41"/>
        <v>0.15664335664335671</v>
      </c>
      <c r="E929" s="2">
        <v>43238</v>
      </c>
      <c r="F929" s="3">
        <v>957.85</v>
      </c>
      <c r="H929" s="4">
        <f t="shared" si="42"/>
        <v>-7.8423260467980205E-2</v>
      </c>
    </row>
    <row r="930" spans="1:8" x14ac:dyDescent="0.25">
      <c r="A930" s="2">
        <v>43187</v>
      </c>
      <c r="B930" s="3">
        <v>41.1</v>
      </c>
      <c r="D930" s="4">
        <f t="shared" si="41"/>
        <v>0.14965034965034962</v>
      </c>
      <c r="E930" s="2">
        <v>43237</v>
      </c>
      <c r="F930" s="3">
        <v>957.94</v>
      </c>
      <c r="H930" s="4">
        <f t="shared" si="42"/>
        <v>-7.8336668719211633E-2</v>
      </c>
    </row>
    <row r="931" spans="1:8" x14ac:dyDescent="0.25">
      <c r="A931" s="2">
        <v>43186</v>
      </c>
      <c r="B931" s="3">
        <v>40.6</v>
      </c>
      <c r="D931" s="4">
        <f t="shared" si="41"/>
        <v>0.13566433566433567</v>
      </c>
      <c r="E931" s="2">
        <v>43236</v>
      </c>
      <c r="F931" s="3">
        <v>956.42</v>
      </c>
      <c r="H931" s="4">
        <f t="shared" si="42"/>
        <v>-7.9799107142857095E-2</v>
      </c>
    </row>
    <row r="932" spans="1:8" x14ac:dyDescent="0.25">
      <c r="A932" s="2">
        <v>43185</v>
      </c>
      <c r="B932" s="3">
        <v>40.93</v>
      </c>
      <c r="D932" s="4">
        <f t="shared" si="41"/>
        <v>0.14489510489510482</v>
      </c>
      <c r="E932" s="2">
        <v>43235</v>
      </c>
      <c r="F932" s="3">
        <v>955.55</v>
      </c>
      <c r="H932" s="4">
        <f t="shared" si="42"/>
        <v>-8.0636160714285698E-2</v>
      </c>
    </row>
    <row r="933" spans="1:8" x14ac:dyDescent="0.25">
      <c r="A933" s="2">
        <v>43182</v>
      </c>
      <c r="B933" s="3">
        <v>41.15</v>
      </c>
      <c r="D933" s="4">
        <f t="shared" si="41"/>
        <v>0.151048951048951</v>
      </c>
      <c r="E933" s="2">
        <v>43234</v>
      </c>
      <c r="F933" s="3">
        <v>954.67</v>
      </c>
      <c r="H933" s="4">
        <f t="shared" si="42"/>
        <v>-8.1482835591133007E-2</v>
      </c>
    </row>
    <row r="934" spans="1:8" x14ac:dyDescent="0.25">
      <c r="A934" s="2">
        <v>43181</v>
      </c>
      <c r="B934" s="3">
        <v>41.11</v>
      </c>
      <c r="D934" s="4">
        <f t="shared" si="41"/>
        <v>0.14993006993006985</v>
      </c>
      <c r="E934" s="2">
        <v>43231</v>
      </c>
      <c r="F934" s="3">
        <v>947.69</v>
      </c>
      <c r="H934" s="4">
        <f t="shared" si="42"/>
        <v>-8.819850677339891E-2</v>
      </c>
    </row>
    <row r="935" spans="1:8" x14ac:dyDescent="0.25">
      <c r="A935" s="2">
        <v>43180</v>
      </c>
      <c r="B935" s="3">
        <v>41.29</v>
      </c>
      <c r="D935" s="4">
        <f t="shared" si="41"/>
        <v>0.15496503496503489</v>
      </c>
      <c r="E935" s="2">
        <v>43230</v>
      </c>
      <c r="F935" s="3">
        <v>944.7</v>
      </c>
      <c r="H935" s="4">
        <f t="shared" si="42"/>
        <v>-9.1075277093595974E-2</v>
      </c>
    </row>
    <row r="936" spans="1:8" x14ac:dyDescent="0.25">
      <c r="A936" s="2">
        <v>43179</v>
      </c>
      <c r="B936" s="3">
        <v>41.33</v>
      </c>
      <c r="D936" s="4">
        <f t="shared" si="41"/>
        <v>0.15608391608391603</v>
      </c>
      <c r="E936" s="2">
        <v>43229</v>
      </c>
      <c r="F936" s="3">
        <v>942.22</v>
      </c>
      <c r="H936" s="4">
        <f t="shared" si="42"/>
        <v>-9.3461360837438279E-2</v>
      </c>
    </row>
    <row r="937" spans="1:8" x14ac:dyDescent="0.25">
      <c r="A937" s="2">
        <v>43178</v>
      </c>
      <c r="B937" s="3">
        <v>41.3</v>
      </c>
      <c r="D937" s="4">
        <f t="shared" si="41"/>
        <v>0.15524475524475512</v>
      </c>
      <c r="E937" s="2">
        <v>43228</v>
      </c>
      <c r="F937" s="3">
        <v>937.48</v>
      </c>
      <c r="H937" s="4">
        <f t="shared" si="42"/>
        <v>-9.8021859605911255E-2</v>
      </c>
    </row>
    <row r="938" spans="1:8" x14ac:dyDescent="0.25">
      <c r="A938" s="2">
        <v>43175</v>
      </c>
      <c r="B938" s="3">
        <v>41.23</v>
      </c>
      <c r="D938" s="4">
        <f t="shared" si="41"/>
        <v>0.15328671328671328</v>
      </c>
      <c r="E938" s="2">
        <v>43227</v>
      </c>
      <c r="F938" s="3">
        <v>934.84</v>
      </c>
      <c r="H938" s="4">
        <f t="shared" si="42"/>
        <v>-0.10056188423645307</v>
      </c>
    </row>
    <row r="939" spans="1:8" x14ac:dyDescent="0.25">
      <c r="A939" s="2">
        <v>43174</v>
      </c>
      <c r="B939" s="3">
        <v>41.4</v>
      </c>
      <c r="D939" s="4">
        <f t="shared" si="41"/>
        <v>0.15804195804195809</v>
      </c>
      <c r="E939" s="2">
        <v>43224</v>
      </c>
      <c r="F939" s="3">
        <v>929.73</v>
      </c>
      <c r="H939" s="4">
        <f t="shared" si="42"/>
        <v>-0.10547837130541859</v>
      </c>
    </row>
    <row r="940" spans="1:8" x14ac:dyDescent="0.25">
      <c r="A940" s="2">
        <v>43173</v>
      </c>
      <c r="B940" s="3">
        <v>41.39</v>
      </c>
      <c r="D940" s="4">
        <f t="shared" si="41"/>
        <v>0.15776223776223786</v>
      </c>
      <c r="E940" s="2">
        <v>43223</v>
      </c>
      <c r="F940" s="3">
        <v>922.48</v>
      </c>
      <c r="H940" s="4">
        <f t="shared" si="42"/>
        <v>-0.11245381773398999</v>
      </c>
    </row>
    <row r="941" spans="1:8" x14ac:dyDescent="0.25">
      <c r="A941" s="2">
        <v>43172</v>
      </c>
      <c r="B941" s="3">
        <v>41.31</v>
      </c>
      <c r="D941" s="4">
        <f t="shared" si="41"/>
        <v>0.15552447552447557</v>
      </c>
      <c r="E941" s="2">
        <v>43222</v>
      </c>
      <c r="F941" s="3">
        <v>922.76</v>
      </c>
      <c r="H941" s="4">
        <f t="shared" si="42"/>
        <v>-0.1121844211822659</v>
      </c>
    </row>
    <row r="942" spans="1:8" x14ac:dyDescent="0.25">
      <c r="A942" s="2">
        <v>43171</v>
      </c>
      <c r="B942" s="3">
        <v>41.23</v>
      </c>
      <c r="D942" s="4">
        <f t="shared" si="41"/>
        <v>0.15328671328671328</v>
      </c>
      <c r="E942" s="2">
        <v>43221</v>
      </c>
      <c r="F942" s="3">
        <v>922.58</v>
      </c>
      <c r="H942" s="4">
        <f t="shared" si="42"/>
        <v>-0.11235760467980282</v>
      </c>
    </row>
    <row r="943" spans="1:8" x14ac:dyDescent="0.25">
      <c r="A943" s="2">
        <v>43168</v>
      </c>
      <c r="B943" s="3">
        <v>40.44</v>
      </c>
      <c r="D943" s="4">
        <f t="shared" si="41"/>
        <v>0.13118881118881109</v>
      </c>
      <c r="E943" s="2">
        <v>43220</v>
      </c>
      <c r="F943" s="3">
        <v>921.43</v>
      </c>
      <c r="H943" s="4">
        <f t="shared" si="42"/>
        <v>-0.11346405480295563</v>
      </c>
    </row>
    <row r="944" spans="1:8" x14ac:dyDescent="0.25">
      <c r="A944" s="2">
        <v>43167</v>
      </c>
      <c r="B944" s="3">
        <v>40.549999999999997</v>
      </c>
      <c r="D944" s="4">
        <f t="shared" si="41"/>
        <v>0.13426573426573429</v>
      </c>
      <c r="E944" s="2">
        <v>43217</v>
      </c>
      <c r="F944" s="3">
        <v>925.87</v>
      </c>
      <c r="H944" s="4">
        <f t="shared" si="42"/>
        <v>-0.10919219519704426</v>
      </c>
    </row>
    <row r="945" spans="1:8" x14ac:dyDescent="0.25">
      <c r="A945" s="2">
        <v>43166</v>
      </c>
      <c r="B945" s="3">
        <v>40.090000000000003</v>
      </c>
      <c r="D945" s="4">
        <f t="shared" si="41"/>
        <v>0.12139860139860148</v>
      </c>
      <c r="E945" s="2">
        <v>43216</v>
      </c>
      <c r="F945" s="3">
        <v>923.48</v>
      </c>
      <c r="H945" s="4">
        <f t="shared" si="42"/>
        <v>-0.11149168719211811</v>
      </c>
    </row>
    <row r="946" spans="1:8" x14ac:dyDescent="0.25">
      <c r="A946" s="2">
        <v>43165</v>
      </c>
      <c r="B946" s="3">
        <v>40.29</v>
      </c>
      <c r="D946" s="4">
        <f t="shared" si="41"/>
        <v>0.12699300699300697</v>
      </c>
      <c r="E946" s="2">
        <v>43215</v>
      </c>
      <c r="F946" s="3">
        <v>915.07</v>
      </c>
      <c r="H946" s="4">
        <f t="shared" si="42"/>
        <v>-0.1195832050492609</v>
      </c>
    </row>
    <row r="947" spans="1:8" x14ac:dyDescent="0.25">
      <c r="A947" s="2">
        <v>43164</v>
      </c>
      <c r="B947" s="3">
        <v>40.07</v>
      </c>
      <c r="D947" s="4">
        <f t="shared" si="41"/>
        <v>0.1208391608391608</v>
      </c>
      <c r="E947" s="2">
        <v>43214</v>
      </c>
      <c r="F947" s="3">
        <v>911.51</v>
      </c>
      <c r="H947" s="4">
        <f t="shared" si="42"/>
        <v>-0.12300838977832507</v>
      </c>
    </row>
    <row r="948" spans="1:8" x14ac:dyDescent="0.25">
      <c r="A948" s="2">
        <v>43161</v>
      </c>
      <c r="B948" s="3">
        <v>40.15</v>
      </c>
      <c r="D948" s="4">
        <f t="shared" si="41"/>
        <v>0.12307692307692308</v>
      </c>
      <c r="E948" s="2">
        <v>43213</v>
      </c>
      <c r="F948" s="3">
        <v>916.49</v>
      </c>
      <c r="H948" s="4">
        <f t="shared" si="42"/>
        <v>-0.11821697967980282</v>
      </c>
    </row>
    <row r="949" spans="1:8" x14ac:dyDescent="0.25">
      <c r="A949" s="2">
        <v>43160</v>
      </c>
      <c r="B949" s="3">
        <v>39.94</v>
      </c>
      <c r="D949" s="4">
        <f t="shared" si="41"/>
        <v>0.11720279720279714</v>
      </c>
      <c r="E949" s="2">
        <v>43210</v>
      </c>
      <c r="F949" s="3">
        <v>911.68</v>
      </c>
      <c r="H949" s="4">
        <f t="shared" si="42"/>
        <v>-0.12284482758620685</v>
      </c>
    </row>
    <row r="950" spans="1:8" x14ac:dyDescent="0.25">
      <c r="A950" s="2">
        <v>43159</v>
      </c>
      <c r="B950" s="3">
        <v>41.01</v>
      </c>
      <c r="D950" s="4">
        <f t="shared" si="41"/>
        <v>0.14713286713286711</v>
      </c>
      <c r="E950" s="2">
        <v>43209</v>
      </c>
      <c r="F950" s="3">
        <v>909.47</v>
      </c>
      <c r="H950" s="4">
        <f t="shared" si="42"/>
        <v>-0.12497113608374377</v>
      </c>
    </row>
    <row r="951" spans="1:8" x14ac:dyDescent="0.25">
      <c r="A951" s="2">
        <v>43158</v>
      </c>
      <c r="B951" s="3">
        <v>41.29</v>
      </c>
      <c r="D951" s="4">
        <f t="shared" si="41"/>
        <v>0.15496503496503489</v>
      </c>
      <c r="E951" s="2">
        <v>43208</v>
      </c>
      <c r="F951" s="3">
        <v>914.67</v>
      </c>
      <c r="H951" s="4">
        <f t="shared" si="42"/>
        <v>-0.11996805726600979</v>
      </c>
    </row>
    <row r="952" spans="1:8" x14ac:dyDescent="0.25">
      <c r="A952" s="2">
        <v>43157</v>
      </c>
      <c r="B952" s="3">
        <v>40.909999999999997</v>
      </c>
      <c r="D952" s="4">
        <f t="shared" si="41"/>
        <v>0.14433566433566414</v>
      </c>
      <c r="E952" s="2">
        <v>43207</v>
      </c>
      <c r="F952" s="3">
        <v>904.19</v>
      </c>
      <c r="H952" s="4">
        <f t="shared" si="42"/>
        <v>-0.1300511853448274</v>
      </c>
    </row>
    <row r="953" spans="1:8" x14ac:dyDescent="0.25">
      <c r="A953" s="2">
        <v>43154</v>
      </c>
      <c r="B953" s="3">
        <v>40.450000000000003</v>
      </c>
      <c r="D953" s="4">
        <f t="shared" si="41"/>
        <v>0.13146853146853155</v>
      </c>
      <c r="E953" s="2">
        <v>43206</v>
      </c>
      <c r="F953" s="3">
        <v>901.87</v>
      </c>
      <c r="H953" s="4">
        <f t="shared" si="42"/>
        <v>-0.13228332820197031</v>
      </c>
    </row>
    <row r="954" spans="1:8" x14ac:dyDescent="0.25">
      <c r="A954" s="2">
        <v>43153</v>
      </c>
      <c r="B954" s="3">
        <v>40.04</v>
      </c>
      <c r="D954" s="4">
        <f t="shared" si="41"/>
        <v>0.11999999999999988</v>
      </c>
      <c r="E954" s="2">
        <v>43203</v>
      </c>
      <c r="F954" s="3">
        <v>899.99</v>
      </c>
      <c r="H954" s="4">
        <f t="shared" si="42"/>
        <v>-0.13409213362068961</v>
      </c>
    </row>
    <row r="955" spans="1:8" x14ac:dyDescent="0.25">
      <c r="A955" s="2">
        <v>43152</v>
      </c>
      <c r="B955" s="3">
        <v>40.5</v>
      </c>
      <c r="D955" s="4">
        <f t="shared" si="41"/>
        <v>0.13286713286713292</v>
      </c>
      <c r="E955" s="2">
        <v>43202</v>
      </c>
      <c r="F955" s="3">
        <v>900.23</v>
      </c>
      <c r="H955" s="4">
        <f t="shared" si="42"/>
        <v>-0.13386122229064035</v>
      </c>
    </row>
    <row r="956" spans="1:8" x14ac:dyDescent="0.25">
      <c r="A956" s="2">
        <v>43151</v>
      </c>
      <c r="B956" s="3">
        <v>40.83</v>
      </c>
      <c r="D956" s="4">
        <f t="shared" si="41"/>
        <v>0.14209790209790207</v>
      </c>
      <c r="E956" s="2">
        <v>43201</v>
      </c>
      <c r="F956" s="3">
        <v>899.57</v>
      </c>
      <c r="H956" s="4">
        <f t="shared" si="42"/>
        <v>-0.13449622844827569</v>
      </c>
    </row>
    <row r="957" spans="1:8" x14ac:dyDescent="0.25">
      <c r="A957" s="2">
        <v>43147</v>
      </c>
      <c r="B957" s="3">
        <v>41.01</v>
      </c>
      <c r="D957" s="4">
        <f t="shared" si="41"/>
        <v>0.14713286713286711</v>
      </c>
      <c r="E957" s="2">
        <v>43200</v>
      </c>
      <c r="F957" s="3">
        <v>900.89</v>
      </c>
      <c r="H957" s="4">
        <f t="shared" si="42"/>
        <v>-0.13322621613300489</v>
      </c>
    </row>
    <row r="958" spans="1:8" x14ac:dyDescent="0.25">
      <c r="A958" s="2">
        <v>43146</v>
      </c>
      <c r="B958" s="3">
        <v>40.54</v>
      </c>
      <c r="D958" s="4">
        <f t="shared" si="41"/>
        <v>0.13398601398601406</v>
      </c>
      <c r="E958" s="2">
        <v>43199</v>
      </c>
      <c r="F958" s="3">
        <v>900.37</v>
      </c>
      <c r="H958" s="4">
        <f t="shared" si="42"/>
        <v>-0.13372652401477825</v>
      </c>
    </row>
    <row r="959" spans="1:8" x14ac:dyDescent="0.25">
      <c r="A959" s="2">
        <v>43145</v>
      </c>
      <c r="B959" s="3">
        <v>40.5</v>
      </c>
      <c r="D959" s="4">
        <f t="shared" si="41"/>
        <v>0.13286713286713292</v>
      </c>
      <c r="E959" s="2">
        <v>43196</v>
      </c>
      <c r="F959" s="3">
        <v>898.46</v>
      </c>
      <c r="H959" s="4">
        <f t="shared" si="42"/>
        <v>-0.13556419334975356</v>
      </c>
    </row>
    <row r="960" spans="1:8" x14ac:dyDescent="0.25">
      <c r="A960" s="2">
        <v>43144</v>
      </c>
      <c r="B960" s="3">
        <v>40.44</v>
      </c>
      <c r="D960" s="4">
        <f t="shared" si="41"/>
        <v>0.13118881118881109</v>
      </c>
      <c r="E960" s="2">
        <v>43195</v>
      </c>
      <c r="F960" s="3">
        <v>907.82</v>
      </c>
      <c r="H960" s="4">
        <f t="shared" si="42"/>
        <v>-0.12655865147783241</v>
      </c>
    </row>
    <row r="961" spans="1:8" x14ac:dyDescent="0.25">
      <c r="A961" s="2">
        <v>43143</v>
      </c>
      <c r="B961" s="3">
        <v>40.33</v>
      </c>
      <c r="D961" s="4">
        <f t="shared" si="41"/>
        <v>0.12811188811188812</v>
      </c>
      <c r="E961" s="2">
        <v>43194</v>
      </c>
      <c r="F961" s="3">
        <v>896.39</v>
      </c>
      <c r="H961" s="4">
        <f t="shared" si="42"/>
        <v>-0.13755580357142849</v>
      </c>
    </row>
    <row r="962" spans="1:8" x14ac:dyDescent="0.25">
      <c r="A962" s="2">
        <v>43140</v>
      </c>
      <c r="B962" s="3">
        <v>40.1</v>
      </c>
      <c r="D962" s="4">
        <f t="shared" si="41"/>
        <v>0.12167832167832171</v>
      </c>
      <c r="E962" s="2">
        <v>43193</v>
      </c>
      <c r="F962" s="3">
        <v>897.1</v>
      </c>
      <c r="H962" s="4">
        <f t="shared" si="42"/>
        <v>-0.1368726908866994</v>
      </c>
    </row>
    <row r="963" spans="1:8" x14ac:dyDescent="0.25">
      <c r="A963" s="2">
        <v>43139</v>
      </c>
      <c r="B963" s="3">
        <v>40.06</v>
      </c>
      <c r="D963" s="4">
        <f t="shared" si="41"/>
        <v>0.12055944055944057</v>
      </c>
      <c r="E963" s="2">
        <v>43192</v>
      </c>
      <c r="F963" s="3">
        <v>899.06</v>
      </c>
      <c r="H963" s="4">
        <f t="shared" si="42"/>
        <v>-0.13498691502463056</v>
      </c>
    </row>
    <row r="964" spans="1:8" x14ac:dyDescent="0.25">
      <c r="A964" s="2">
        <v>43138</v>
      </c>
      <c r="B964" s="3">
        <v>40.54</v>
      </c>
      <c r="D964" s="4">
        <f t="shared" ref="D964:D983" si="43">B964/$K$2-1</f>
        <v>0.13398601398601406</v>
      </c>
      <c r="E964" s="2">
        <v>43188</v>
      </c>
      <c r="F964" s="3">
        <v>908.99</v>
      </c>
      <c r="H964" s="4">
        <f t="shared" si="42"/>
        <v>-0.1254329587438423</v>
      </c>
    </row>
    <row r="965" spans="1:8" x14ac:dyDescent="0.25">
      <c r="A965" s="2">
        <v>43137</v>
      </c>
      <c r="B965" s="3">
        <v>40.31</v>
      </c>
      <c r="D965" s="4">
        <f t="shared" si="43"/>
        <v>0.12755244755244766</v>
      </c>
      <c r="E965" s="2">
        <v>43188</v>
      </c>
      <c r="F965" s="3">
        <v>908.99</v>
      </c>
      <c r="H965" s="4">
        <f t="shared" si="42"/>
        <v>-0.1254329587438423</v>
      </c>
    </row>
    <row r="966" spans="1:8" x14ac:dyDescent="0.25">
      <c r="A966" s="2">
        <v>43136</v>
      </c>
      <c r="B966" s="3">
        <v>40.6</v>
      </c>
      <c r="D966" s="4">
        <f t="shared" si="43"/>
        <v>0.13566433566433567</v>
      </c>
      <c r="E966" s="2">
        <v>43187</v>
      </c>
      <c r="F966" s="3">
        <v>897.17</v>
      </c>
      <c r="H966" s="4">
        <f t="shared" si="42"/>
        <v>-0.13680534174876846</v>
      </c>
    </row>
    <row r="967" spans="1:8" x14ac:dyDescent="0.25">
      <c r="A967" s="2">
        <v>43133</v>
      </c>
      <c r="B967" s="3">
        <v>41.29</v>
      </c>
      <c r="D967" s="4">
        <f t="shared" si="43"/>
        <v>0.15496503496503489</v>
      </c>
      <c r="E967" s="2">
        <v>43186</v>
      </c>
      <c r="F967" s="3">
        <v>899.25</v>
      </c>
    </row>
    <row r="968" spans="1:8" x14ac:dyDescent="0.25">
      <c r="A968" s="2">
        <v>43132</v>
      </c>
      <c r="B968" s="3">
        <v>41.25</v>
      </c>
      <c r="D968" s="4">
        <f t="shared" si="43"/>
        <v>0.15384615384615374</v>
      </c>
      <c r="E968" s="2">
        <v>43185</v>
      </c>
      <c r="F968" s="3">
        <v>903.1</v>
      </c>
    </row>
    <row r="969" spans="1:8" x14ac:dyDescent="0.25">
      <c r="A969" s="2">
        <v>43131</v>
      </c>
      <c r="B969" s="3">
        <v>42.33</v>
      </c>
      <c r="D969" s="4">
        <f t="shared" si="43"/>
        <v>0.18405594405594394</v>
      </c>
      <c r="E969" s="2">
        <v>43182</v>
      </c>
      <c r="F969" s="3">
        <v>897.35</v>
      </c>
    </row>
    <row r="970" spans="1:8" x14ac:dyDescent="0.25">
      <c r="A970" s="2">
        <v>43130</v>
      </c>
      <c r="B970" s="3">
        <v>42.24</v>
      </c>
      <c r="D970" s="4">
        <f t="shared" si="43"/>
        <v>0.18153846153846165</v>
      </c>
      <c r="E970" s="2">
        <v>43181</v>
      </c>
      <c r="F970" s="3">
        <v>908.96</v>
      </c>
    </row>
    <row r="971" spans="1:8" x14ac:dyDescent="0.25">
      <c r="A971" s="2">
        <v>43129</v>
      </c>
      <c r="B971" s="3">
        <v>42.39</v>
      </c>
      <c r="D971" s="4">
        <f t="shared" si="43"/>
        <v>0.18573426573426577</v>
      </c>
      <c r="E971" s="2">
        <v>43180</v>
      </c>
      <c r="F971" s="3">
        <v>926.29</v>
      </c>
    </row>
    <row r="972" spans="1:8" x14ac:dyDescent="0.25">
      <c r="A972" s="2">
        <v>43126</v>
      </c>
      <c r="B972" s="3">
        <v>42.55</v>
      </c>
      <c r="D972" s="4">
        <f t="shared" si="43"/>
        <v>0.19020979020979012</v>
      </c>
      <c r="E972" s="2">
        <v>43179</v>
      </c>
      <c r="F972" s="3">
        <v>923.47</v>
      </c>
    </row>
    <row r="973" spans="1:8" x14ac:dyDescent="0.25">
      <c r="A973" s="2">
        <v>43125</v>
      </c>
      <c r="B973" s="3">
        <v>42.31</v>
      </c>
      <c r="D973" s="4">
        <f t="shared" si="43"/>
        <v>0.18349650349650348</v>
      </c>
      <c r="E973" s="2">
        <v>43178</v>
      </c>
      <c r="F973" s="3">
        <v>922.97</v>
      </c>
    </row>
    <row r="974" spans="1:8" x14ac:dyDescent="0.25">
      <c r="A974" s="2">
        <v>43124</v>
      </c>
      <c r="B974" s="3">
        <v>42.7</v>
      </c>
      <c r="D974" s="4">
        <f t="shared" si="43"/>
        <v>0.19440559440559446</v>
      </c>
      <c r="E974" s="2">
        <v>43175</v>
      </c>
      <c r="F974" s="3">
        <v>931.38</v>
      </c>
    </row>
    <row r="975" spans="1:8" x14ac:dyDescent="0.25">
      <c r="A975" s="2">
        <v>43123</v>
      </c>
      <c r="B975" s="3">
        <v>42.98</v>
      </c>
      <c r="D975" s="4">
        <f t="shared" si="43"/>
        <v>0.20223776223776224</v>
      </c>
      <c r="E975" s="2">
        <v>43174</v>
      </c>
      <c r="F975" s="3">
        <v>929</v>
      </c>
    </row>
    <row r="976" spans="1:8" x14ac:dyDescent="0.25">
      <c r="A976" s="2">
        <v>43122</v>
      </c>
      <c r="B976" s="3">
        <v>42.82</v>
      </c>
      <c r="D976" s="4">
        <f t="shared" si="43"/>
        <v>0.19776223776223767</v>
      </c>
      <c r="E976" s="2">
        <v>43173</v>
      </c>
      <c r="F976" s="3">
        <v>927.55</v>
      </c>
    </row>
    <row r="977" spans="1:6" x14ac:dyDescent="0.25">
      <c r="A977" s="2">
        <v>43119</v>
      </c>
      <c r="B977" s="3">
        <v>42.9</v>
      </c>
      <c r="D977" s="4">
        <f t="shared" si="43"/>
        <v>0.19999999999999996</v>
      </c>
      <c r="E977" s="2">
        <v>43172</v>
      </c>
      <c r="F977" s="3">
        <v>926.65</v>
      </c>
    </row>
    <row r="978" spans="1:6" x14ac:dyDescent="0.25">
      <c r="A978" s="2">
        <v>43118</v>
      </c>
      <c r="B978" s="3">
        <v>42.91</v>
      </c>
      <c r="D978" s="4">
        <f t="shared" si="43"/>
        <v>0.20027972027972019</v>
      </c>
      <c r="E978" s="2">
        <v>43171</v>
      </c>
      <c r="F978" s="3">
        <v>923.47</v>
      </c>
    </row>
    <row r="979" spans="1:6" x14ac:dyDescent="0.25">
      <c r="A979" s="2">
        <v>43117</v>
      </c>
      <c r="B979" s="3">
        <v>42.85</v>
      </c>
      <c r="D979" s="4">
        <f t="shared" si="43"/>
        <v>0.19860139860139858</v>
      </c>
      <c r="E979" s="2">
        <v>43168</v>
      </c>
      <c r="F979" s="3">
        <v>921.64</v>
      </c>
    </row>
    <row r="980" spans="1:6" x14ac:dyDescent="0.25">
      <c r="A980" s="2">
        <v>43116</v>
      </c>
      <c r="B980" s="3">
        <v>42.76</v>
      </c>
      <c r="D980" s="4">
        <f t="shared" si="43"/>
        <v>0.19608391608391607</v>
      </c>
      <c r="E980" s="2">
        <v>43167</v>
      </c>
      <c r="F980" s="3">
        <v>919.12</v>
      </c>
    </row>
    <row r="981" spans="1:6" x14ac:dyDescent="0.25">
      <c r="A981" s="2">
        <v>43115</v>
      </c>
      <c r="B981" s="3">
        <v>42.79</v>
      </c>
      <c r="D981" s="4">
        <f t="shared" si="43"/>
        <v>0.19692307692307698</v>
      </c>
      <c r="E981" s="2">
        <v>43166</v>
      </c>
      <c r="F981" s="3">
        <v>915.69</v>
      </c>
    </row>
    <row r="982" spans="1:6" x14ac:dyDescent="0.25">
      <c r="A982" s="2">
        <v>43112</v>
      </c>
      <c r="B982" s="3">
        <v>42.78</v>
      </c>
      <c r="D982" s="4">
        <f t="shared" si="43"/>
        <v>0.19664335664335675</v>
      </c>
      <c r="E982" s="2">
        <v>43165</v>
      </c>
      <c r="F982" s="3">
        <v>919.37</v>
      </c>
    </row>
    <row r="983" spans="1:6" x14ac:dyDescent="0.25">
      <c r="A983" s="2">
        <v>43111</v>
      </c>
      <c r="B983" s="3">
        <v>42.28</v>
      </c>
      <c r="D983" s="4">
        <f t="shared" si="43"/>
        <v>0.18265734265734279</v>
      </c>
      <c r="E983" s="2">
        <v>43164</v>
      </c>
      <c r="F983" s="3">
        <v>919.77</v>
      </c>
    </row>
    <row r="984" spans="1:6" x14ac:dyDescent="0.25">
      <c r="A984" s="2">
        <v>43110</v>
      </c>
      <c r="B984" s="3">
        <v>42.72</v>
      </c>
      <c r="E984" s="2">
        <v>43161</v>
      </c>
      <c r="F984" s="3">
        <v>909.67</v>
      </c>
    </row>
    <row r="985" spans="1:6" x14ac:dyDescent="0.25">
      <c r="A985" s="2">
        <v>43109</v>
      </c>
      <c r="B985" s="3">
        <v>43.71</v>
      </c>
      <c r="E985" s="2">
        <v>43160</v>
      </c>
      <c r="F985" s="3">
        <v>910.96</v>
      </c>
    </row>
    <row r="986" spans="1:6" x14ac:dyDescent="0.25">
      <c r="A986" s="2">
        <v>43108</v>
      </c>
      <c r="B986" s="3">
        <v>43.98</v>
      </c>
      <c r="E986" s="2">
        <v>43159</v>
      </c>
      <c r="F986" s="3">
        <v>913.9</v>
      </c>
    </row>
    <row r="987" spans="1:6" x14ac:dyDescent="0.25">
      <c r="A987" s="2">
        <v>43105</v>
      </c>
      <c r="B987" s="3">
        <v>44.41</v>
      </c>
      <c r="E987" s="2">
        <v>43158</v>
      </c>
      <c r="F987" s="3">
        <v>929.09</v>
      </c>
    </row>
    <row r="988" spans="1:6" x14ac:dyDescent="0.25">
      <c r="A988" s="2">
        <v>43104</v>
      </c>
      <c r="B988" s="3">
        <v>44.41</v>
      </c>
      <c r="E988" s="2">
        <v>43157</v>
      </c>
      <c r="F988" s="3">
        <v>930.98</v>
      </c>
    </row>
    <row r="989" spans="1:6" x14ac:dyDescent="0.25">
      <c r="A989" s="2">
        <v>43103</v>
      </c>
      <c r="B989" s="3">
        <v>44.61</v>
      </c>
      <c r="E989" s="2">
        <v>43154</v>
      </c>
      <c r="F989" s="3">
        <v>926.42</v>
      </c>
    </row>
    <row r="990" spans="1:6" x14ac:dyDescent="0.25">
      <c r="A990" s="2">
        <v>43102</v>
      </c>
      <c r="B990" s="3">
        <v>44.89</v>
      </c>
      <c r="E990" s="2">
        <v>43153</v>
      </c>
      <c r="F990" s="3">
        <v>917.93</v>
      </c>
    </row>
    <row r="991" spans="1:6" x14ac:dyDescent="0.25">
      <c r="A991" s="2"/>
      <c r="E991" s="2">
        <v>43152</v>
      </c>
      <c r="F991" s="3">
        <v>918.59</v>
      </c>
    </row>
    <row r="992" spans="1:6" x14ac:dyDescent="0.25">
      <c r="A992" s="2"/>
      <c r="E992" s="2">
        <v>43151</v>
      </c>
      <c r="F992" s="3">
        <v>911.85</v>
      </c>
    </row>
    <row r="993" spans="1:6" x14ac:dyDescent="0.25">
      <c r="A993" s="2"/>
      <c r="E993" s="2">
        <v>43147</v>
      </c>
      <c r="F993" s="3">
        <v>913.02</v>
      </c>
    </row>
    <row r="994" spans="1:6" x14ac:dyDescent="0.25">
      <c r="A994" s="2"/>
      <c r="E994" s="2">
        <v>43147</v>
      </c>
      <c r="F994" s="3">
        <v>913.02</v>
      </c>
    </row>
    <row r="995" spans="1:6" x14ac:dyDescent="0.25">
      <c r="A995" s="2"/>
      <c r="E995" s="2">
        <v>43146</v>
      </c>
      <c r="F995" s="3">
        <v>909.86</v>
      </c>
    </row>
    <row r="996" spans="1:6" x14ac:dyDescent="0.25">
      <c r="A996" s="2"/>
      <c r="E996" s="2">
        <v>43145</v>
      </c>
      <c r="F996" s="3">
        <v>905.13</v>
      </c>
    </row>
    <row r="997" spans="1:6" x14ac:dyDescent="0.25">
      <c r="A997" s="2"/>
      <c r="E997" s="2">
        <v>43144</v>
      </c>
      <c r="F997" s="3">
        <v>899.64</v>
      </c>
    </row>
    <row r="998" spans="1:6" x14ac:dyDescent="0.25">
      <c r="A998" s="2"/>
      <c r="E998" s="2">
        <v>43143</v>
      </c>
      <c r="F998" s="3">
        <v>900.68</v>
      </c>
    </row>
    <row r="999" spans="1:6" x14ac:dyDescent="0.25">
      <c r="A999" s="2"/>
      <c r="E999" s="2">
        <v>43140</v>
      </c>
      <c r="F999" s="3">
        <v>889.2</v>
      </c>
    </row>
    <row r="1000" spans="1:6" x14ac:dyDescent="0.25">
      <c r="A1000" s="2"/>
      <c r="E1000" s="2">
        <v>43139</v>
      </c>
      <c r="F1000" s="3">
        <v>890.13</v>
      </c>
    </row>
    <row r="1001" spans="1:6" x14ac:dyDescent="0.25">
      <c r="A1001" s="2"/>
      <c r="E1001" s="2">
        <v>43138</v>
      </c>
      <c r="F1001" s="3">
        <v>906.87</v>
      </c>
    </row>
    <row r="1002" spans="1:6" x14ac:dyDescent="0.25">
      <c r="A1002" s="2"/>
      <c r="E1002" s="2">
        <v>43137</v>
      </c>
      <c r="F1002" s="3">
        <v>908.72</v>
      </c>
    </row>
    <row r="1003" spans="1:6" x14ac:dyDescent="0.25">
      <c r="A1003" s="2"/>
      <c r="E1003" s="2">
        <v>43136</v>
      </c>
      <c r="F1003" s="3">
        <v>906.7</v>
      </c>
    </row>
    <row r="1004" spans="1:6" x14ac:dyDescent="0.25">
      <c r="A1004" s="2"/>
      <c r="E1004" s="2">
        <v>43133</v>
      </c>
      <c r="F1004" s="3">
        <v>924.84</v>
      </c>
    </row>
    <row r="1005" spans="1:6" x14ac:dyDescent="0.25">
      <c r="A1005" s="2"/>
      <c r="E1005" s="2">
        <v>43132</v>
      </c>
      <c r="F1005" s="3">
        <v>939.2</v>
      </c>
    </row>
    <row r="1006" spans="1:6" x14ac:dyDescent="0.25">
      <c r="A1006" s="2"/>
      <c r="E1006" s="2">
        <v>43131</v>
      </c>
      <c r="F1006" s="3">
        <v>944.41</v>
      </c>
    </row>
    <row r="1007" spans="1:6" x14ac:dyDescent="0.25">
      <c r="A1007" s="2"/>
      <c r="E1007" s="2">
        <v>43130</v>
      </c>
      <c r="F1007" s="3">
        <v>945.33</v>
      </c>
    </row>
    <row r="1008" spans="1:6" x14ac:dyDescent="0.25">
      <c r="A1008" s="2"/>
      <c r="E1008" s="2">
        <v>43129</v>
      </c>
      <c r="F1008" s="3">
        <v>952.05</v>
      </c>
    </row>
    <row r="1009" spans="1:6" x14ac:dyDescent="0.25">
      <c r="A1009" s="2"/>
      <c r="E1009" s="2">
        <v>43126</v>
      </c>
      <c r="F1009" s="3">
        <v>959.77</v>
      </c>
    </row>
    <row r="1010" spans="1:6" x14ac:dyDescent="0.25">
      <c r="A1010" s="2"/>
      <c r="E1010" s="2">
        <v>43125</v>
      </c>
      <c r="F1010" s="3">
        <v>958.04</v>
      </c>
    </row>
    <row r="1011" spans="1:6" x14ac:dyDescent="0.25">
      <c r="A1011" s="2"/>
      <c r="E1011" s="2">
        <v>43124</v>
      </c>
      <c r="F1011" s="3">
        <v>962.81</v>
      </c>
    </row>
    <row r="1012" spans="1:6" x14ac:dyDescent="0.25">
      <c r="A1012" s="2"/>
      <c r="E1012" s="2">
        <v>43123</v>
      </c>
      <c r="F1012" s="3">
        <v>968.24</v>
      </c>
    </row>
    <row r="1013" spans="1:6" x14ac:dyDescent="0.25">
      <c r="A1013" s="2"/>
      <c r="E1013" s="2">
        <v>43122</v>
      </c>
      <c r="F1013" s="3">
        <v>968.64</v>
      </c>
    </row>
    <row r="1014" spans="1:6" x14ac:dyDescent="0.25">
      <c r="A1014" s="2"/>
      <c r="E1014" s="2">
        <v>43119</v>
      </c>
      <c r="F1014" s="3">
        <v>969.6</v>
      </c>
    </row>
    <row r="1015" spans="1:6" x14ac:dyDescent="0.25">
      <c r="A1015" s="2"/>
      <c r="E1015" s="2">
        <v>43118</v>
      </c>
      <c r="F1015" s="3">
        <v>966.08</v>
      </c>
    </row>
    <row r="1016" spans="1:6" x14ac:dyDescent="0.25">
      <c r="A1016" s="2"/>
      <c r="E1016" s="2">
        <v>43117</v>
      </c>
      <c r="F1016" s="3">
        <v>967.63</v>
      </c>
    </row>
    <row r="1017" spans="1:6" x14ac:dyDescent="0.25">
      <c r="A1017" s="2"/>
      <c r="E1017" s="2">
        <v>43116</v>
      </c>
      <c r="F1017" s="3">
        <v>966.22</v>
      </c>
    </row>
    <row r="1018" spans="1:6" x14ac:dyDescent="0.25">
      <c r="A1018" s="2"/>
      <c r="E1018" s="2">
        <v>43115</v>
      </c>
      <c r="F1018" s="3">
        <v>969.96</v>
      </c>
    </row>
    <row r="1019" spans="1:6" x14ac:dyDescent="0.25">
      <c r="A1019" s="2"/>
      <c r="E1019" s="2">
        <v>43112</v>
      </c>
      <c r="F1019" s="3">
        <v>967.37</v>
      </c>
    </row>
    <row r="1020" spans="1:6" x14ac:dyDescent="0.25">
      <c r="A1020" s="2"/>
      <c r="E1020" s="2">
        <v>43111</v>
      </c>
      <c r="F1020" s="3">
        <v>966.66</v>
      </c>
    </row>
    <row r="1021" spans="1:6" x14ac:dyDescent="0.25">
      <c r="A1021" s="2"/>
      <c r="E1021" s="2">
        <v>43110</v>
      </c>
      <c r="F1021" s="3">
        <v>963.7</v>
      </c>
    </row>
    <row r="1022" spans="1:6" x14ac:dyDescent="0.25">
      <c r="A1022" s="2"/>
      <c r="E1022" s="2">
        <v>43109</v>
      </c>
      <c r="F1022" s="3">
        <v>968.79</v>
      </c>
    </row>
    <row r="1023" spans="1:6" x14ac:dyDescent="0.25">
      <c r="A1023" s="2"/>
      <c r="E1023" s="2">
        <v>43108</v>
      </c>
      <c r="F1023" s="3">
        <v>968.16</v>
      </c>
    </row>
    <row r="1024" spans="1:6" x14ac:dyDescent="0.25">
      <c r="A1024" s="2"/>
      <c r="E1024" s="2">
        <v>43105</v>
      </c>
      <c r="F1024" s="3">
        <v>970.65</v>
      </c>
    </row>
    <row r="1025" spans="1:6" x14ac:dyDescent="0.25">
      <c r="A1025" s="2"/>
      <c r="E1025" s="2">
        <v>43104</v>
      </c>
      <c r="F1025" s="3">
        <v>974.34</v>
      </c>
    </row>
    <row r="1026" spans="1:6" x14ac:dyDescent="0.25">
      <c r="A1026" s="2"/>
      <c r="E1026" s="2">
        <v>43103</v>
      </c>
      <c r="F1026" s="3">
        <v>970.17</v>
      </c>
    </row>
    <row r="1027" spans="1:6" x14ac:dyDescent="0.25">
      <c r="A1027" s="2"/>
      <c r="E1027" s="2">
        <v>43102</v>
      </c>
      <c r="F1027" s="3">
        <v>965.28</v>
      </c>
    </row>
    <row r="1028" spans="1:6" x14ac:dyDescent="0.25">
      <c r="A1028" s="2"/>
      <c r="E1028" s="2">
        <v>43098</v>
      </c>
      <c r="F1028" s="3">
        <v>959.7</v>
      </c>
    </row>
    <row r="1029" spans="1:6" x14ac:dyDescent="0.25">
      <c r="A1029" s="2"/>
    </row>
    <row r="1030" spans="1:6" x14ac:dyDescent="0.25">
      <c r="A1030" s="2"/>
    </row>
    <row r="1031" spans="1:6" x14ac:dyDescent="0.25">
      <c r="A1031" s="2"/>
    </row>
    <row r="1032" spans="1:6" x14ac:dyDescent="0.25">
      <c r="A1032" s="2"/>
    </row>
    <row r="1033" spans="1:6" x14ac:dyDescent="0.25">
      <c r="A1033" s="2"/>
    </row>
    <row r="1034" spans="1:6" x14ac:dyDescent="0.25">
      <c r="A1034" s="2"/>
    </row>
    <row r="1035" spans="1:6" x14ac:dyDescent="0.25">
      <c r="A1035" s="2"/>
    </row>
    <row r="1036" spans="1:6" x14ac:dyDescent="0.25">
      <c r="A1036" s="2"/>
    </row>
    <row r="1037" spans="1:6" x14ac:dyDescent="0.25">
      <c r="A1037" s="2"/>
    </row>
    <row r="1038" spans="1:6" x14ac:dyDescent="0.25">
      <c r="A1038" s="2"/>
    </row>
    <row r="1039" spans="1:6" x14ac:dyDescent="0.25">
      <c r="A1039" s="2"/>
    </row>
    <row r="1040" spans="1:6" x14ac:dyDescent="0.25">
      <c r="A1040" s="2"/>
    </row>
    <row r="1041" spans="1:1" x14ac:dyDescent="0.25">
      <c r="A1041" s="2"/>
    </row>
    <row r="1042" spans="1:1" x14ac:dyDescent="0.25">
      <c r="A1042" s="2"/>
    </row>
    <row r="1043" spans="1:1" x14ac:dyDescent="0.25">
      <c r="A1043" s="2"/>
    </row>
    <row r="1044" spans="1:1" x14ac:dyDescent="0.25">
      <c r="A1044" s="2"/>
    </row>
    <row r="1045" spans="1:1" x14ac:dyDescent="0.25">
      <c r="A1045" s="2"/>
    </row>
    <row r="1046" spans="1:1" x14ac:dyDescent="0.25">
      <c r="A1046" s="2"/>
    </row>
    <row r="1047" spans="1:1" x14ac:dyDescent="0.25">
      <c r="A1047" s="2"/>
    </row>
    <row r="1048" spans="1:1" x14ac:dyDescent="0.25">
      <c r="A1048" s="2"/>
    </row>
    <row r="1049" spans="1:1" x14ac:dyDescent="0.25">
      <c r="A1049" s="2"/>
    </row>
    <row r="1050" spans="1:1" x14ac:dyDescent="0.25">
      <c r="A1050" s="2"/>
    </row>
    <row r="1051" spans="1:1" x14ac:dyDescent="0.25">
      <c r="A1051" s="2"/>
    </row>
    <row r="1052" spans="1:1" x14ac:dyDescent="0.25">
      <c r="A1052" s="2"/>
    </row>
    <row r="1053" spans="1:1" x14ac:dyDescent="0.25">
      <c r="A1053" s="2"/>
    </row>
    <row r="1054" spans="1:1" x14ac:dyDescent="0.25">
      <c r="A1054" s="2"/>
    </row>
    <row r="1055" spans="1:1" x14ac:dyDescent="0.25">
      <c r="A1055" s="2"/>
    </row>
    <row r="1056" spans="1:1" x14ac:dyDescent="0.25">
      <c r="A1056" s="2"/>
    </row>
    <row r="1057" spans="1:1" x14ac:dyDescent="0.25">
      <c r="A1057" s="2"/>
    </row>
    <row r="1058" spans="1:1" x14ac:dyDescent="0.25">
      <c r="A1058" s="2"/>
    </row>
    <row r="1059" spans="1:1" x14ac:dyDescent="0.25">
      <c r="A1059" s="2"/>
    </row>
    <row r="1060" spans="1:1" x14ac:dyDescent="0.25">
      <c r="A1060" s="2"/>
    </row>
    <row r="1061" spans="1:1" x14ac:dyDescent="0.25">
      <c r="A1061" s="2"/>
    </row>
    <row r="1062" spans="1:1" x14ac:dyDescent="0.25">
      <c r="A1062" s="2"/>
    </row>
    <row r="1063" spans="1:1" x14ac:dyDescent="0.25">
      <c r="A1063" s="2"/>
    </row>
    <row r="1064" spans="1:1" x14ac:dyDescent="0.25">
      <c r="A1064" s="2"/>
    </row>
    <row r="1065" spans="1:1" x14ac:dyDescent="0.25">
      <c r="A1065" s="2"/>
    </row>
    <row r="1066" spans="1:1" x14ac:dyDescent="0.25">
      <c r="A1066" s="2"/>
    </row>
    <row r="1067" spans="1:1" x14ac:dyDescent="0.25">
      <c r="A1067" s="2"/>
    </row>
    <row r="1068" spans="1:1" x14ac:dyDescent="0.25">
      <c r="A1068" s="2"/>
    </row>
    <row r="1069" spans="1:1" x14ac:dyDescent="0.25">
      <c r="A1069" s="2"/>
    </row>
    <row r="1070" spans="1:1" x14ac:dyDescent="0.25">
      <c r="A1070" s="2"/>
    </row>
    <row r="1071" spans="1:1" x14ac:dyDescent="0.25">
      <c r="A1071" s="2"/>
    </row>
    <row r="1072" spans="1:1" x14ac:dyDescent="0.25">
      <c r="A1072" s="2"/>
    </row>
    <row r="1073" spans="1:1" x14ac:dyDescent="0.25">
      <c r="A1073" s="2"/>
    </row>
    <row r="1074" spans="1:1" x14ac:dyDescent="0.25">
      <c r="A1074" s="2"/>
    </row>
    <row r="1075" spans="1:1" x14ac:dyDescent="0.25">
      <c r="A1075" s="2"/>
    </row>
    <row r="1076" spans="1:1" x14ac:dyDescent="0.25">
      <c r="A1076" s="2"/>
    </row>
    <row r="1077" spans="1:1" x14ac:dyDescent="0.25">
      <c r="A1077" s="2"/>
    </row>
    <row r="1078" spans="1:1" x14ac:dyDescent="0.25">
      <c r="A1078" s="2"/>
    </row>
    <row r="1079" spans="1:1" x14ac:dyDescent="0.25">
      <c r="A1079" s="2"/>
    </row>
    <row r="1080" spans="1:1" x14ac:dyDescent="0.25">
      <c r="A1080" s="2"/>
    </row>
    <row r="1081" spans="1:1" x14ac:dyDescent="0.25">
      <c r="A1081" s="2"/>
    </row>
    <row r="1082" spans="1:1" x14ac:dyDescent="0.25">
      <c r="A1082" s="2"/>
    </row>
    <row r="1083" spans="1:1" x14ac:dyDescent="0.25">
      <c r="A1083" s="2"/>
    </row>
    <row r="1084" spans="1:1" x14ac:dyDescent="0.25">
      <c r="A1084" s="2"/>
    </row>
    <row r="1085" spans="1:1" x14ac:dyDescent="0.25">
      <c r="A1085" s="2"/>
    </row>
    <row r="1086" spans="1:1" x14ac:dyDescent="0.25">
      <c r="A1086" s="2"/>
    </row>
    <row r="1087" spans="1:1" x14ac:dyDescent="0.25">
      <c r="A1087" s="2"/>
    </row>
    <row r="1088" spans="1:1" x14ac:dyDescent="0.25">
      <c r="A1088" s="2"/>
    </row>
    <row r="1089" spans="1:1" x14ac:dyDescent="0.25">
      <c r="A1089" s="2"/>
    </row>
    <row r="1090" spans="1:1" x14ac:dyDescent="0.25">
      <c r="A1090" s="2"/>
    </row>
    <row r="1091" spans="1:1" x14ac:dyDescent="0.25">
      <c r="A1091" s="2"/>
    </row>
    <row r="1092" spans="1:1" x14ac:dyDescent="0.25">
      <c r="A1092" s="2"/>
    </row>
    <row r="1093" spans="1:1" x14ac:dyDescent="0.25">
      <c r="A1093" s="2"/>
    </row>
    <row r="1094" spans="1:1" x14ac:dyDescent="0.25">
      <c r="A1094" s="2"/>
    </row>
    <row r="1095" spans="1:1" x14ac:dyDescent="0.25">
      <c r="A1095" s="2"/>
    </row>
    <row r="1096" spans="1:1" x14ac:dyDescent="0.25">
      <c r="A1096" s="2"/>
    </row>
    <row r="1097" spans="1:1" x14ac:dyDescent="0.25">
      <c r="A1097" s="2"/>
    </row>
    <row r="1098" spans="1:1" x14ac:dyDescent="0.25">
      <c r="A1098" s="2"/>
    </row>
    <row r="1099" spans="1:1" x14ac:dyDescent="0.25">
      <c r="A1099" s="2"/>
    </row>
    <row r="1100" spans="1:1" x14ac:dyDescent="0.25">
      <c r="A1100" s="2"/>
    </row>
    <row r="1101" spans="1:1" x14ac:dyDescent="0.25">
      <c r="A1101" s="2"/>
    </row>
    <row r="1102" spans="1:1" x14ac:dyDescent="0.25">
      <c r="A1102" s="2"/>
    </row>
    <row r="1103" spans="1:1" x14ac:dyDescent="0.25">
      <c r="A1103" s="2"/>
    </row>
    <row r="1104" spans="1:1" x14ac:dyDescent="0.25">
      <c r="A1104" s="2"/>
    </row>
    <row r="1105" spans="1:1" x14ac:dyDescent="0.25">
      <c r="A1105" s="2"/>
    </row>
    <row r="1106" spans="1:1" x14ac:dyDescent="0.25">
      <c r="A1106" s="2"/>
    </row>
    <row r="1107" spans="1:1" x14ac:dyDescent="0.25">
      <c r="A1107" s="2"/>
    </row>
    <row r="1108" spans="1:1" x14ac:dyDescent="0.25">
      <c r="A1108" s="2"/>
    </row>
    <row r="1109" spans="1:1" x14ac:dyDescent="0.25">
      <c r="A1109" s="2"/>
    </row>
    <row r="1110" spans="1:1" x14ac:dyDescent="0.25">
      <c r="A1110" s="2"/>
    </row>
    <row r="1111" spans="1:1" x14ac:dyDescent="0.25">
      <c r="A1111" s="2"/>
    </row>
    <row r="1112" spans="1:1" x14ac:dyDescent="0.25">
      <c r="A1112" s="2"/>
    </row>
    <row r="1113" spans="1:1" x14ac:dyDescent="0.25">
      <c r="A1113" s="2"/>
    </row>
    <row r="1114" spans="1:1" x14ac:dyDescent="0.25">
      <c r="A1114" s="2"/>
    </row>
    <row r="1115" spans="1:1" x14ac:dyDescent="0.25">
      <c r="A1115" s="2"/>
    </row>
    <row r="1116" spans="1:1" x14ac:dyDescent="0.25">
      <c r="A1116" s="2"/>
    </row>
    <row r="1117" spans="1:1" x14ac:dyDescent="0.25">
      <c r="A1117" s="2"/>
    </row>
    <row r="1118" spans="1:1" x14ac:dyDescent="0.25">
      <c r="A1118" s="2"/>
    </row>
    <row r="1119" spans="1:1" x14ac:dyDescent="0.25">
      <c r="A1119" s="2"/>
    </row>
    <row r="1120" spans="1:1" x14ac:dyDescent="0.25">
      <c r="A1120" s="2"/>
    </row>
    <row r="1121" spans="1:1" x14ac:dyDescent="0.25">
      <c r="A1121" s="2"/>
    </row>
    <row r="1122" spans="1:1" x14ac:dyDescent="0.25">
      <c r="A1122" s="2"/>
    </row>
    <row r="1123" spans="1:1" x14ac:dyDescent="0.25">
      <c r="A1123" s="2"/>
    </row>
    <row r="1124" spans="1:1" x14ac:dyDescent="0.25">
      <c r="A1124" s="2"/>
    </row>
    <row r="1125" spans="1:1" x14ac:dyDescent="0.25">
      <c r="A1125" s="2"/>
    </row>
    <row r="1126" spans="1:1" x14ac:dyDescent="0.25">
      <c r="A1126" s="2"/>
    </row>
    <row r="1127" spans="1:1" x14ac:dyDescent="0.25">
      <c r="A1127" s="2"/>
    </row>
    <row r="1128" spans="1:1" x14ac:dyDescent="0.25">
      <c r="A1128" s="2"/>
    </row>
    <row r="1129" spans="1:1" x14ac:dyDescent="0.25">
      <c r="A1129" s="2"/>
    </row>
    <row r="1130" spans="1:1" x14ac:dyDescent="0.25">
      <c r="A1130" s="2"/>
    </row>
    <row r="1131" spans="1:1" x14ac:dyDescent="0.25">
      <c r="A1131" s="2"/>
    </row>
    <row r="1132" spans="1:1" x14ac:dyDescent="0.25">
      <c r="A1132" s="2"/>
    </row>
    <row r="1133" spans="1:1" x14ac:dyDescent="0.25">
      <c r="A1133" s="2"/>
    </row>
    <row r="1134" spans="1:1" x14ac:dyDescent="0.25">
      <c r="A1134" s="2"/>
    </row>
    <row r="1135" spans="1:1" x14ac:dyDescent="0.25">
      <c r="A1135" s="2"/>
    </row>
    <row r="1136" spans="1:1" x14ac:dyDescent="0.25">
      <c r="A1136" s="2"/>
    </row>
    <row r="1137" spans="1:1" x14ac:dyDescent="0.25">
      <c r="A1137" s="2"/>
    </row>
    <row r="1138" spans="1:1" x14ac:dyDescent="0.25">
      <c r="A1138" s="2"/>
    </row>
    <row r="1139" spans="1:1" x14ac:dyDescent="0.25">
      <c r="A1139" s="2"/>
    </row>
    <row r="1140" spans="1:1" x14ac:dyDescent="0.25">
      <c r="A1140" s="2"/>
    </row>
    <row r="1141" spans="1:1" x14ac:dyDescent="0.25">
      <c r="A1141" s="2"/>
    </row>
    <row r="1142" spans="1:1" x14ac:dyDescent="0.25">
      <c r="A1142" s="2"/>
    </row>
    <row r="1143" spans="1:1" x14ac:dyDescent="0.25">
      <c r="A1143" s="2"/>
    </row>
    <row r="1144" spans="1:1" x14ac:dyDescent="0.25">
      <c r="A1144" s="2"/>
    </row>
    <row r="1145" spans="1:1" x14ac:dyDescent="0.25">
      <c r="A1145" s="2"/>
    </row>
    <row r="1146" spans="1:1" x14ac:dyDescent="0.25">
      <c r="A1146" s="2"/>
    </row>
    <row r="1147" spans="1:1" x14ac:dyDescent="0.25">
      <c r="A1147" s="2"/>
    </row>
    <row r="1148" spans="1:1" x14ac:dyDescent="0.25">
      <c r="A1148" s="2"/>
    </row>
    <row r="1149" spans="1:1" x14ac:dyDescent="0.25">
      <c r="A1149" s="2"/>
    </row>
    <row r="1150" spans="1:1" x14ac:dyDescent="0.25">
      <c r="A1150" s="2"/>
    </row>
    <row r="1151" spans="1:1" x14ac:dyDescent="0.25">
      <c r="A1151" s="2"/>
    </row>
    <row r="1152" spans="1:1" x14ac:dyDescent="0.25">
      <c r="A1152" s="2"/>
    </row>
    <row r="1153" spans="1:1" x14ac:dyDescent="0.25">
      <c r="A1153" s="2"/>
    </row>
    <row r="1154" spans="1:1" x14ac:dyDescent="0.25">
      <c r="A1154" s="2"/>
    </row>
    <row r="1155" spans="1:1" x14ac:dyDescent="0.25">
      <c r="A1155" s="2"/>
    </row>
    <row r="1156" spans="1:1" x14ac:dyDescent="0.25">
      <c r="A1156" s="2"/>
    </row>
    <row r="1157" spans="1:1" x14ac:dyDescent="0.25">
      <c r="A1157" s="2"/>
    </row>
    <row r="1158" spans="1:1" x14ac:dyDescent="0.25">
      <c r="A1158" s="2"/>
    </row>
    <row r="1159" spans="1:1" x14ac:dyDescent="0.25">
      <c r="A1159" s="2"/>
    </row>
    <row r="1160" spans="1:1" x14ac:dyDescent="0.25">
      <c r="A1160" s="2"/>
    </row>
    <row r="1161" spans="1:1" x14ac:dyDescent="0.25">
      <c r="A1161" s="2"/>
    </row>
    <row r="1162" spans="1:1" x14ac:dyDescent="0.25">
      <c r="A1162" s="2"/>
    </row>
    <row r="1163" spans="1:1" x14ac:dyDescent="0.25">
      <c r="A1163" s="2"/>
    </row>
    <row r="1164" spans="1:1" x14ac:dyDescent="0.25">
      <c r="A1164" s="2"/>
    </row>
    <row r="1165" spans="1:1" x14ac:dyDescent="0.25">
      <c r="A1165" s="2"/>
    </row>
    <row r="1166" spans="1:1" x14ac:dyDescent="0.25">
      <c r="A1166" s="2"/>
    </row>
    <row r="1167" spans="1:1" x14ac:dyDescent="0.25">
      <c r="A1167" s="2"/>
    </row>
    <row r="1168" spans="1:1" x14ac:dyDescent="0.25">
      <c r="A1168" s="2"/>
    </row>
    <row r="1169" spans="1:1" x14ac:dyDescent="0.25">
      <c r="A1169" s="2"/>
    </row>
    <row r="1170" spans="1:1" x14ac:dyDescent="0.25">
      <c r="A1170" s="2"/>
    </row>
    <row r="1171" spans="1:1" x14ac:dyDescent="0.25">
      <c r="A1171" s="2"/>
    </row>
    <row r="1172" spans="1:1" x14ac:dyDescent="0.25">
      <c r="A1172" s="2"/>
    </row>
    <row r="1173" spans="1:1" x14ac:dyDescent="0.25">
      <c r="A1173" s="2"/>
    </row>
    <row r="1174" spans="1:1" x14ac:dyDescent="0.25">
      <c r="A1174" s="2"/>
    </row>
    <row r="1175" spans="1:1" x14ac:dyDescent="0.25">
      <c r="A1175" s="2"/>
    </row>
    <row r="1176" spans="1:1" x14ac:dyDescent="0.25">
      <c r="A1176" s="2"/>
    </row>
    <row r="1177" spans="1:1" x14ac:dyDescent="0.25">
      <c r="A1177" s="2"/>
    </row>
    <row r="1178" spans="1:1" x14ac:dyDescent="0.25">
      <c r="A1178" s="2"/>
    </row>
    <row r="1179" spans="1:1" x14ac:dyDescent="0.25">
      <c r="A1179" s="2"/>
    </row>
    <row r="1180" spans="1:1" x14ac:dyDescent="0.25">
      <c r="A1180" s="2"/>
    </row>
    <row r="1181" spans="1:1" x14ac:dyDescent="0.25">
      <c r="A1181" s="2"/>
    </row>
    <row r="1182" spans="1:1" x14ac:dyDescent="0.25">
      <c r="A1182" s="2"/>
    </row>
    <row r="1183" spans="1:1" x14ac:dyDescent="0.25">
      <c r="A1183" s="2"/>
    </row>
    <row r="1184" spans="1:1" x14ac:dyDescent="0.25">
      <c r="A1184" s="2"/>
    </row>
    <row r="1185" spans="1:1" x14ac:dyDescent="0.25">
      <c r="A1185" s="2"/>
    </row>
    <row r="1186" spans="1:1" x14ac:dyDescent="0.25">
      <c r="A1186" s="2"/>
    </row>
    <row r="1187" spans="1:1" x14ac:dyDescent="0.25">
      <c r="A1187" s="2"/>
    </row>
    <row r="1188" spans="1:1" x14ac:dyDescent="0.25">
      <c r="A1188" s="2"/>
    </row>
    <row r="1189" spans="1:1" x14ac:dyDescent="0.25">
      <c r="A1189" s="2"/>
    </row>
    <row r="1190" spans="1:1" x14ac:dyDescent="0.25">
      <c r="A1190" s="2"/>
    </row>
    <row r="1191" spans="1:1" x14ac:dyDescent="0.25">
      <c r="A1191" s="2"/>
    </row>
    <row r="1192" spans="1:1" x14ac:dyDescent="0.25">
      <c r="A1192" s="2"/>
    </row>
    <row r="1193" spans="1:1" x14ac:dyDescent="0.25">
      <c r="A1193" s="2"/>
    </row>
    <row r="1194" spans="1:1" x14ac:dyDescent="0.25">
      <c r="A1194" s="2"/>
    </row>
    <row r="1195" spans="1:1" x14ac:dyDescent="0.25">
      <c r="A1195" s="2"/>
    </row>
    <row r="1196" spans="1:1" x14ac:dyDescent="0.25">
      <c r="A1196" s="2"/>
    </row>
    <row r="1197" spans="1:1" x14ac:dyDescent="0.25">
      <c r="A1197" s="2"/>
    </row>
    <row r="1198" spans="1:1" x14ac:dyDescent="0.25">
      <c r="A1198" s="2"/>
    </row>
    <row r="1199" spans="1:1" x14ac:dyDescent="0.25">
      <c r="A1199" s="2"/>
    </row>
    <row r="1200" spans="1:1" x14ac:dyDescent="0.25">
      <c r="A1200" s="2"/>
    </row>
    <row r="1201" spans="1:1" x14ac:dyDescent="0.25">
      <c r="A1201" s="2"/>
    </row>
    <row r="1202" spans="1:1" x14ac:dyDescent="0.25">
      <c r="A1202" s="2"/>
    </row>
    <row r="1203" spans="1:1" x14ac:dyDescent="0.25">
      <c r="A1203" s="2"/>
    </row>
    <row r="1204" spans="1:1" x14ac:dyDescent="0.25">
      <c r="A1204" s="2"/>
    </row>
    <row r="1205" spans="1:1" x14ac:dyDescent="0.25">
      <c r="A1205" s="2"/>
    </row>
    <row r="1206" spans="1:1" x14ac:dyDescent="0.25">
      <c r="A1206" s="2"/>
    </row>
    <row r="1207" spans="1:1" x14ac:dyDescent="0.25">
      <c r="A1207" s="2"/>
    </row>
    <row r="1208" spans="1:1" x14ac:dyDescent="0.25">
      <c r="A1208" s="2"/>
    </row>
    <row r="1209" spans="1:1" x14ac:dyDescent="0.25">
      <c r="A1209" s="2"/>
    </row>
    <row r="1210" spans="1:1" x14ac:dyDescent="0.25">
      <c r="A1210" s="2"/>
    </row>
    <row r="1211" spans="1:1" x14ac:dyDescent="0.25">
      <c r="A1211" s="2"/>
    </row>
    <row r="1212" spans="1:1" x14ac:dyDescent="0.25">
      <c r="A1212" s="2"/>
    </row>
    <row r="1213" spans="1:1" x14ac:dyDescent="0.25">
      <c r="A1213" s="2"/>
    </row>
    <row r="1214" spans="1:1" x14ac:dyDescent="0.25">
      <c r="A1214" s="2"/>
    </row>
    <row r="1215" spans="1:1" x14ac:dyDescent="0.25">
      <c r="A1215" s="2"/>
    </row>
    <row r="1216" spans="1:1" x14ac:dyDescent="0.25">
      <c r="A1216" s="2"/>
    </row>
    <row r="1217" spans="1:1" x14ac:dyDescent="0.25">
      <c r="A1217" s="2"/>
    </row>
    <row r="1218" spans="1:1" x14ac:dyDescent="0.25">
      <c r="A1218" s="2"/>
    </row>
    <row r="1219" spans="1:1" x14ac:dyDescent="0.25">
      <c r="A1219" s="2"/>
    </row>
    <row r="1220" spans="1:1" x14ac:dyDescent="0.25">
      <c r="A1220" s="2"/>
    </row>
    <row r="1221" spans="1:1" x14ac:dyDescent="0.25">
      <c r="A1221" s="2"/>
    </row>
    <row r="1222" spans="1:1" x14ac:dyDescent="0.25">
      <c r="A1222" s="2"/>
    </row>
    <row r="1223" spans="1:1" x14ac:dyDescent="0.25">
      <c r="A1223" s="2"/>
    </row>
    <row r="1224" spans="1:1" x14ac:dyDescent="0.25">
      <c r="A1224" s="2"/>
    </row>
    <row r="1225" spans="1:1" x14ac:dyDescent="0.25">
      <c r="A1225" s="2"/>
    </row>
    <row r="1226" spans="1:1" x14ac:dyDescent="0.25">
      <c r="A1226" s="2"/>
    </row>
    <row r="1227" spans="1:1" x14ac:dyDescent="0.25">
      <c r="A1227" s="2"/>
    </row>
    <row r="1228" spans="1:1" x14ac:dyDescent="0.25">
      <c r="A1228" s="2"/>
    </row>
    <row r="1229" spans="1:1" x14ac:dyDescent="0.25">
      <c r="A1229" s="2"/>
    </row>
    <row r="1230" spans="1:1" x14ac:dyDescent="0.25">
      <c r="A1230" s="2"/>
    </row>
    <row r="1231" spans="1:1" x14ac:dyDescent="0.25">
      <c r="A1231" s="2"/>
    </row>
    <row r="1232" spans="1:1" x14ac:dyDescent="0.25">
      <c r="A1232" s="2"/>
    </row>
    <row r="1233" spans="1:1" x14ac:dyDescent="0.25">
      <c r="A1233" s="2"/>
    </row>
    <row r="1234" spans="1:1" x14ac:dyDescent="0.25">
      <c r="A1234" s="2"/>
    </row>
    <row r="1235" spans="1:1" x14ac:dyDescent="0.25">
      <c r="A1235" s="2"/>
    </row>
    <row r="1236" spans="1:1" x14ac:dyDescent="0.25">
      <c r="A1236" s="2"/>
    </row>
    <row r="1237" spans="1:1" x14ac:dyDescent="0.25">
      <c r="A1237" s="2"/>
    </row>
    <row r="1238" spans="1:1" x14ac:dyDescent="0.25">
      <c r="A1238" s="2"/>
    </row>
    <row r="1239" spans="1:1" x14ac:dyDescent="0.25">
      <c r="A1239" s="2"/>
    </row>
    <row r="1240" spans="1:1" x14ac:dyDescent="0.25">
      <c r="A1240" s="2"/>
    </row>
    <row r="1241" spans="1:1" x14ac:dyDescent="0.25">
      <c r="A1241" s="2"/>
    </row>
    <row r="1242" spans="1:1" x14ac:dyDescent="0.25">
      <c r="A1242" s="2"/>
    </row>
    <row r="1243" spans="1:1" x14ac:dyDescent="0.25">
      <c r="A1243" s="2"/>
    </row>
    <row r="1244" spans="1:1" x14ac:dyDescent="0.25">
      <c r="A1244" s="2"/>
    </row>
    <row r="1245" spans="1:1" x14ac:dyDescent="0.25">
      <c r="A1245" s="2"/>
    </row>
    <row r="1246" spans="1:1" x14ac:dyDescent="0.25">
      <c r="A1246" s="2"/>
    </row>
    <row r="1247" spans="1:1" x14ac:dyDescent="0.25">
      <c r="A1247" s="2"/>
    </row>
    <row r="1248" spans="1:1" x14ac:dyDescent="0.25">
      <c r="A1248" s="2"/>
    </row>
    <row r="1249" spans="1:1" x14ac:dyDescent="0.25">
      <c r="A1249" s="2"/>
    </row>
    <row r="1250" spans="1:1" x14ac:dyDescent="0.25">
      <c r="A1250" s="2"/>
    </row>
    <row r="1251" spans="1:1" x14ac:dyDescent="0.25">
      <c r="A1251" s="2"/>
    </row>
    <row r="1252" spans="1:1" x14ac:dyDescent="0.25">
      <c r="A1252" s="2"/>
    </row>
    <row r="1253" spans="1:1" x14ac:dyDescent="0.25">
      <c r="A1253" s="2"/>
    </row>
    <row r="1254" spans="1:1" x14ac:dyDescent="0.25">
      <c r="A1254" s="2"/>
    </row>
    <row r="1255" spans="1:1" x14ac:dyDescent="0.25">
      <c r="A1255" s="2"/>
    </row>
    <row r="1256" spans="1:1" x14ac:dyDescent="0.25">
      <c r="A1256" s="2"/>
    </row>
    <row r="1257" spans="1:1" x14ac:dyDescent="0.25">
      <c r="A1257" s="2"/>
    </row>
    <row r="1258" spans="1:1" x14ac:dyDescent="0.25">
      <c r="A1258" s="2"/>
    </row>
    <row r="1259" spans="1:1" x14ac:dyDescent="0.25">
      <c r="A1259" s="2"/>
    </row>
    <row r="1260" spans="1:1" x14ac:dyDescent="0.25">
      <c r="A1260" s="2"/>
    </row>
    <row r="1261" spans="1:1" x14ac:dyDescent="0.25">
      <c r="A1261" s="2"/>
    </row>
    <row r="1262" spans="1:1" x14ac:dyDescent="0.25">
      <c r="A1262" s="2"/>
    </row>
    <row r="1263" spans="1:1" x14ac:dyDescent="0.25">
      <c r="A1263" s="2"/>
    </row>
    <row r="1264" spans="1:1" x14ac:dyDescent="0.25">
      <c r="A1264" s="2"/>
    </row>
    <row r="1265" spans="1:1" x14ac:dyDescent="0.25">
      <c r="A1265" s="2"/>
    </row>
    <row r="1266" spans="1:1" x14ac:dyDescent="0.25">
      <c r="A1266" s="2"/>
    </row>
    <row r="1267" spans="1:1" x14ac:dyDescent="0.25">
      <c r="A1267" s="2"/>
    </row>
    <row r="1268" spans="1:1" x14ac:dyDescent="0.25">
      <c r="A1268" s="2"/>
    </row>
    <row r="1269" spans="1:1" x14ac:dyDescent="0.25">
      <c r="A1269" s="2"/>
    </row>
    <row r="1270" spans="1:1" x14ac:dyDescent="0.25">
      <c r="A1270" s="2"/>
    </row>
    <row r="1271" spans="1:1" x14ac:dyDescent="0.25">
      <c r="A1271" s="2"/>
    </row>
    <row r="1272" spans="1:1" x14ac:dyDescent="0.25">
      <c r="A1272" s="2"/>
    </row>
    <row r="1273" spans="1:1" x14ac:dyDescent="0.25">
      <c r="A1273" s="2"/>
    </row>
    <row r="1274" spans="1:1" x14ac:dyDescent="0.25">
      <c r="A1274" s="2"/>
    </row>
    <row r="1275" spans="1:1" x14ac:dyDescent="0.25">
      <c r="A1275" s="2"/>
    </row>
    <row r="1276" spans="1:1" x14ac:dyDescent="0.25">
      <c r="A1276" s="2"/>
    </row>
    <row r="1277" spans="1:1" x14ac:dyDescent="0.25">
      <c r="A1277" s="2"/>
    </row>
    <row r="1278" spans="1:1" x14ac:dyDescent="0.25">
      <c r="A1278" s="2"/>
    </row>
    <row r="1279" spans="1:1" x14ac:dyDescent="0.25">
      <c r="A1279" s="2"/>
    </row>
    <row r="1280" spans="1:1" x14ac:dyDescent="0.25">
      <c r="A1280" s="2"/>
    </row>
    <row r="1281" spans="1:1" x14ac:dyDescent="0.25">
      <c r="A1281" s="2"/>
    </row>
    <row r="1282" spans="1:1" x14ac:dyDescent="0.25">
      <c r="A1282" s="2"/>
    </row>
    <row r="1283" spans="1:1" x14ac:dyDescent="0.25">
      <c r="A1283" s="2"/>
    </row>
    <row r="1284" spans="1:1" x14ac:dyDescent="0.25">
      <c r="A1284" s="2"/>
    </row>
    <row r="1285" spans="1:1" x14ac:dyDescent="0.25">
      <c r="A1285" s="2"/>
    </row>
    <row r="1286" spans="1:1" x14ac:dyDescent="0.25">
      <c r="A1286" s="2"/>
    </row>
    <row r="1287" spans="1:1" x14ac:dyDescent="0.25">
      <c r="A1287" s="2"/>
    </row>
    <row r="1288" spans="1:1" x14ac:dyDescent="0.25">
      <c r="A1288" s="2"/>
    </row>
    <row r="1289" spans="1:1" x14ac:dyDescent="0.25">
      <c r="A1289" s="2"/>
    </row>
    <row r="1290" spans="1:1" x14ac:dyDescent="0.25">
      <c r="A1290" s="2"/>
    </row>
    <row r="1291" spans="1:1" x14ac:dyDescent="0.25">
      <c r="A1291" s="2"/>
    </row>
    <row r="1292" spans="1:1" x14ac:dyDescent="0.25">
      <c r="A1292" s="2"/>
    </row>
    <row r="1293" spans="1:1" x14ac:dyDescent="0.25">
      <c r="A1293" s="2"/>
    </row>
    <row r="1294" spans="1:1" x14ac:dyDescent="0.25">
      <c r="A1294" s="2"/>
    </row>
    <row r="1295" spans="1:1" x14ac:dyDescent="0.25">
      <c r="A1295" s="2"/>
    </row>
    <row r="1296" spans="1:1" x14ac:dyDescent="0.25">
      <c r="A1296" s="2"/>
    </row>
    <row r="1297" spans="1:1" x14ac:dyDescent="0.25">
      <c r="A1297" s="2"/>
    </row>
    <row r="1298" spans="1:1" x14ac:dyDescent="0.25">
      <c r="A1298" s="2"/>
    </row>
    <row r="1299" spans="1:1" x14ac:dyDescent="0.25">
      <c r="A1299" s="2"/>
    </row>
    <row r="1300" spans="1:1" x14ac:dyDescent="0.25">
      <c r="A1300" s="2"/>
    </row>
    <row r="1301" spans="1:1" x14ac:dyDescent="0.25">
      <c r="A1301" s="2"/>
    </row>
    <row r="1302" spans="1:1" x14ac:dyDescent="0.25">
      <c r="A1302" s="2"/>
    </row>
    <row r="1303" spans="1:1" x14ac:dyDescent="0.25">
      <c r="A1303" s="2"/>
    </row>
    <row r="1304" spans="1:1" x14ac:dyDescent="0.25">
      <c r="A1304" s="2"/>
    </row>
    <row r="1305" spans="1:1" x14ac:dyDescent="0.25">
      <c r="A1305" s="2"/>
    </row>
    <row r="1306" spans="1:1" x14ac:dyDescent="0.25">
      <c r="A1306" s="2"/>
    </row>
    <row r="1307" spans="1:1" x14ac:dyDescent="0.25">
      <c r="A1307" s="2"/>
    </row>
    <row r="1308" spans="1:1" x14ac:dyDescent="0.25">
      <c r="A1308" s="2"/>
    </row>
    <row r="1309" spans="1:1" x14ac:dyDescent="0.25">
      <c r="A1309" s="2"/>
    </row>
    <row r="1310" spans="1:1" x14ac:dyDescent="0.25">
      <c r="A1310" s="2"/>
    </row>
    <row r="1311" spans="1:1" x14ac:dyDescent="0.25">
      <c r="A1311" s="2"/>
    </row>
    <row r="1312" spans="1:1" x14ac:dyDescent="0.25">
      <c r="A1312" s="2"/>
    </row>
    <row r="1313" spans="1:1" x14ac:dyDescent="0.25">
      <c r="A1313" s="2"/>
    </row>
    <row r="1314" spans="1:1" x14ac:dyDescent="0.25">
      <c r="A1314" s="2"/>
    </row>
    <row r="1315" spans="1:1" x14ac:dyDescent="0.25">
      <c r="A1315" s="2"/>
    </row>
    <row r="1316" spans="1:1" x14ac:dyDescent="0.25">
      <c r="A1316" s="2"/>
    </row>
    <row r="1317" spans="1:1" x14ac:dyDescent="0.25">
      <c r="A1317" s="2"/>
    </row>
    <row r="1318" spans="1:1" x14ac:dyDescent="0.25">
      <c r="A1318" s="2"/>
    </row>
    <row r="1319" spans="1:1" x14ac:dyDescent="0.25">
      <c r="A1319" s="2"/>
    </row>
    <row r="1320" spans="1:1" x14ac:dyDescent="0.25">
      <c r="A1320" s="2"/>
    </row>
    <row r="1321" spans="1:1" x14ac:dyDescent="0.25">
      <c r="A1321" s="2"/>
    </row>
    <row r="1322" spans="1:1" x14ac:dyDescent="0.25">
      <c r="A1322" s="2"/>
    </row>
    <row r="1323" spans="1:1" x14ac:dyDescent="0.25">
      <c r="A1323" s="2"/>
    </row>
    <row r="1324" spans="1:1" x14ac:dyDescent="0.25">
      <c r="A1324" s="2"/>
    </row>
    <row r="1325" spans="1:1" x14ac:dyDescent="0.25">
      <c r="A1325" s="2"/>
    </row>
    <row r="1326" spans="1:1" x14ac:dyDescent="0.25">
      <c r="A1326" s="2"/>
    </row>
    <row r="1327" spans="1:1" x14ac:dyDescent="0.25">
      <c r="A1327" s="2"/>
    </row>
    <row r="1328" spans="1:1" x14ac:dyDescent="0.25">
      <c r="A1328" s="2"/>
    </row>
    <row r="1329" spans="1:1" x14ac:dyDescent="0.25">
      <c r="A1329" s="2"/>
    </row>
    <row r="1330" spans="1:1" x14ac:dyDescent="0.25">
      <c r="A1330" s="2"/>
    </row>
    <row r="1331" spans="1:1" x14ac:dyDescent="0.25">
      <c r="A1331" s="2"/>
    </row>
    <row r="1332" spans="1:1" x14ac:dyDescent="0.25">
      <c r="A1332" s="2"/>
    </row>
    <row r="1333" spans="1:1" x14ac:dyDescent="0.25">
      <c r="A1333" s="2"/>
    </row>
    <row r="1334" spans="1:1" x14ac:dyDescent="0.25">
      <c r="A1334" s="2"/>
    </row>
    <row r="1335" spans="1:1" x14ac:dyDescent="0.25">
      <c r="A1335" s="2"/>
    </row>
    <row r="1336" spans="1:1" x14ac:dyDescent="0.25">
      <c r="A1336" s="2"/>
    </row>
    <row r="1337" spans="1:1" x14ac:dyDescent="0.25">
      <c r="A1337" s="2"/>
    </row>
    <row r="1338" spans="1:1" x14ac:dyDescent="0.25">
      <c r="A1338" s="2"/>
    </row>
    <row r="1339" spans="1:1" x14ac:dyDescent="0.25">
      <c r="A1339" s="2"/>
    </row>
    <row r="1340" spans="1:1" x14ac:dyDescent="0.25">
      <c r="A1340" s="2"/>
    </row>
    <row r="1341" spans="1:1" x14ac:dyDescent="0.25">
      <c r="A1341" s="2"/>
    </row>
    <row r="1342" spans="1:1" x14ac:dyDescent="0.25">
      <c r="A1342" s="2"/>
    </row>
    <row r="1343" spans="1:1" x14ac:dyDescent="0.25">
      <c r="A1343" s="2"/>
    </row>
    <row r="1344" spans="1:1" x14ac:dyDescent="0.25">
      <c r="A1344" s="2"/>
    </row>
    <row r="1345" spans="1:1" x14ac:dyDescent="0.25">
      <c r="A1345" s="2"/>
    </row>
    <row r="1346" spans="1:1" x14ac:dyDescent="0.25">
      <c r="A1346" s="2"/>
    </row>
    <row r="1347" spans="1:1" x14ac:dyDescent="0.25">
      <c r="A1347" s="2"/>
    </row>
    <row r="1348" spans="1:1" x14ac:dyDescent="0.25">
      <c r="A1348" s="2"/>
    </row>
    <row r="1349" spans="1:1" x14ac:dyDescent="0.25">
      <c r="A1349" s="2"/>
    </row>
    <row r="1350" spans="1:1" x14ac:dyDescent="0.25">
      <c r="A1350" s="2"/>
    </row>
    <row r="1351" spans="1:1" x14ac:dyDescent="0.25">
      <c r="A1351" s="2"/>
    </row>
    <row r="1352" spans="1:1" x14ac:dyDescent="0.25">
      <c r="A1352" s="2"/>
    </row>
    <row r="1353" spans="1:1" x14ac:dyDescent="0.25">
      <c r="A1353" s="2"/>
    </row>
    <row r="1354" spans="1:1" x14ac:dyDescent="0.25">
      <c r="A1354" s="2"/>
    </row>
    <row r="1355" spans="1:1" x14ac:dyDescent="0.25">
      <c r="A1355" s="2"/>
    </row>
    <row r="1356" spans="1:1" x14ac:dyDescent="0.25">
      <c r="A1356" s="2"/>
    </row>
    <row r="1357" spans="1:1" x14ac:dyDescent="0.25">
      <c r="A1357" s="2"/>
    </row>
    <row r="1358" spans="1:1" x14ac:dyDescent="0.25">
      <c r="A1358" s="2"/>
    </row>
    <row r="1359" spans="1:1" x14ac:dyDescent="0.25">
      <c r="A1359" s="2"/>
    </row>
    <row r="1360" spans="1:1" x14ac:dyDescent="0.25">
      <c r="A1360" s="2"/>
    </row>
    <row r="1361" spans="1:1" x14ac:dyDescent="0.25">
      <c r="A1361" s="2"/>
    </row>
    <row r="1362" spans="1:1" x14ac:dyDescent="0.25">
      <c r="A1362" s="2"/>
    </row>
    <row r="1363" spans="1:1" x14ac:dyDescent="0.25">
      <c r="A1363" s="2"/>
    </row>
    <row r="1364" spans="1:1" x14ac:dyDescent="0.25">
      <c r="A1364" s="2"/>
    </row>
    <row r="1365" spans="1:1" x14ac:dyDescent="0.25">
      <c r="A1365" s="2"/>
    </row>
    <row r="1366" spans="1:1" x14ac:dyDescent="0.25">
      <c r="A1366" s="2"/>
    </row>
    <row r="1367" spans="1:1" x14ac:dyDescent="0.25">
      <c r="A1367" s="2"/>
    </row>
    <row r="1368" spans="1:1" x14ac:dyDescent="0.25">
      <c r="A1368" s="2"/>
    </row>
    <row r="1369" spans="1:1" x14ac:dyDescent="0.25">
      <c r="A1369" s="2"/>
    </row>
    <row r="1370" spans="1:1" x14ac:dyDescent="0.25">
      <c r="A1370" s="2"/>
    </row>
    <row r="1371" spans="1:1" x14ac:dyDescent="0.25">
      <c r="A1371" s="2"/>
    </row>
    <row r="1372" spans="1:1" x14ac:dyDescent="0.25">
      <c r="A1372" s="2"/>
    </row>
    <row r="1373" spans="1:1" x14ac:dyDescent="0.25">
      <c r="A1373" s="2"/>
    </row>
    <row r="1374" spans="1:1" x14ac:dyDescent="0.25">
      <c r="A1374" s="2"/>
    </row>
    <row r="1375" spans="1:1" x14ac:dyDescent="0.25">
      <c r="A1375" s="2"/>
    </row>
    <row r="1376" spans="1:1" x14ac:dyDescent="0.25">
      <c r="A1376" s="2"/>
    </row>
    <row r="1377" spans="1:1" x14ac:dyDescent="0.25">
      <c r="A1377" s="2"/>
    </row>
    <row r="1378" spans="1:1" x14ac:dyDescent="0.25">
      <c r="A1378" s="2"/>
    </row>
    <row r="1379" spans="1:1" x14ac:dyDescent="0.25">
      <c r="A1379" s="2"/>
    </row>
    <row r="1380" spans="1:1" x14ac:dyDescent="0.25">
      <c r="A1380" s="2"/>
    </row>
    <row r="1381" spans="1:1" x14ac:dyDescent="0.25">
      <c r="A1381" s="2"/>
    </row>
    <row r="1382" spans="1:1" x14ac:dyDescent="0.25">
      <c r="A1382" s="2"/>
    </row>
    <row r="1383" spans="1:1" x14ac:dyDescent="0.25">
      <c r="A1383" s="2"/>
    </row>
    <row r="1384" spans="1:1" x14ac:dyDescent="0.25">
      <c r="A1384" s="2"/>
    </row>
    <row r="1385" spans="1:1" x14ac:dyDescent="0.25">
      <c r="A1385" s="2"/>
    </row>
    <row r="1386" spans="1:1" x14ac:dyDescent="0.25">
      <c r="A1386" s="2"/>
    </row>
    <row r="1387" spans="1:1" x14ac:dyDescent="0.25">
      <c r="A1387" s="2"/>
    </row>
    <row r="1388" spans="1:1" x14ac:dyDescent="0.25">
      <c r="A1388" s="2"/>
    </row>
    <row r="1389" spans="1:1" x14ac:dyDescent="0.25">
      <c r="A1389" s="2"/>
    </row>
    <row r="1390" spans="1:1" x14ac:dyDescent="0.25">
      <c r="A1390" s="2"/>
    </row>
    <row r="1391" spans="1:1" x14ac:dyDescent="0.25">
      <c r="A1391" s="2"/>
    </row>
    <row r="1392" spans="1:1" x14ac:dyDescent="0.25">
      <c r="A1392" s="2"/>
    </row>
    <row r="1393" spans="1:1" x14ac:dyDescent="0.25">
      <c r="A1393" s="2"/>
    </row>
    <row r="1394" spans="1:1" x14ac:dyDescent="0.25">
      <c r="A1394" s="2"/>
    </row>
    <row r="1395" spans="1:1" x14ac:dyDescent="0.25">
      <c r="A1395" s="2"/>
    </row>
    <row r="1396" spans="1:1" x14ac:dyDescent="0.25">
      <c r="A1396" s="2"/>
    </row>
    <row r="1397" spans="1:1" x14ac:dyDescent="0.25">
      <c r="A1397" s="2"/>
    </row>
    <row r="1398" spans="1:1" x14ac:dyDescent="0.25">
      <c r="A1398" s="2"/>
    </row>
    <row r="1399" spans="1:1" x14ac:dyDescent="0.25">
      <c r="A1399" s="2"/>
    </row>
    <row r="1400" spans="1:1" x14ac:dyDescent="0.25">
      <c r="A1400" s="2"/>
    </row>
    <row r="1401" spans="1:1" x14ac:dyDescent="0.25">
      <c r="A1401" s="2"/>
    </row>
    <row r="1402" spans="1:1" x14ac:dyDescent="0.25">
      <c r="A1402" s="2"/>
    </row>
    <row r="1403" spans="1:1" x14ac:dyDescent="0.25">
      <c r="A1403" s="2"/>
    </row>
    <row r="1404" spans="1:1" x14ac:dyDescent="0.25">
      <c r="A1404" s="2"/>
    </row>
    <row r="1405" spans="1:1" x14ac:dyDescent="0.25">
      <c r="A1405" s="2"/>
    </row>
    <row r="1406" spans="1:1" x14ac:dyDescent="0.25">
      <c r="A1406" s="2"/>
    </row>
    <row r="1407" spans="1:1" x14ac:dyDescent="0.25">
      <c r="A1407" s="2"/>
    </row>
    <row r="1408" spans="1:1" x14ac:dyDescent="0.25">
      <c r="A1408" s="2"/>
    </row>
    <row r="1409" spans="1:1" x14ac:dyDescent="0.25">
      <c r="A1409" s="2"/>
    </row>
    <row r="1410" spans="1:1" x14ac:dyDescent="0.25">
      <c r="A1410" s="2"/>
    </row>
    <row r="1411" spans="1:1" x14ac:dyDescent="0.25">
      <c r="A1411" s="2"/>
    </row>
    <row r="1412" spans="1:1" x14ac:dyDescent="0.25">
      <c r="A1412" s="2"/>
    </row>
    <row r="1413" spans="1:1" x14ac:dyDescent="0.25">
      <c r="A1413" s="2"/>
    </row>
    <row r="1414" spans="1:1" x14ac:dyDescent="0.25">
      <c r="A1414" s="2"/>
    </row>
    <row r="1415" spans="1:1" x14ac:dyDescent="0.25">
      <c r="A1415" s="2"/>
    </row>
    <row r="1416" spans="1:1" x14ac:dyDescent="0.25">
      <c r="A1416" s="2"/>
    </row>
    <row r="1417" spans="1:1" x14ac:dyDescent="0.25">
      <c r="A1417" s="2"/>
    </row>
    <row r="1418" spans="1:1" x14ac:dyDescent="0.25">
      <c r="A1418" s="2"/>
    </row>
    <row r="1419" spans="1:1" x14ac:dyDescent="0.25">
      <c r="A1419" s="2"/>
    </row>
    <row r="1420" spans="1:1" x14ac:dyDescent="0.25">
      <c r="A1420" s="2"/>
    </row>
    <row r="1421" spans="1:1" x14ac:dyDescent="0.25">
      <c r="A1421" s="2"/>
    </row>
    <row r="1422" spans="1:1" x14ac:dyDescent="0.25">
      <c r="A1422" s="2"/>
    </row>
    <row r="1423" spans="1:1" x14ac:dyDescent="0.25">
      <c r="A1423" s="2"/>
    </row>
    <row r="1424" spans="1:1" x14ac:dyDescent="0.25">
      <c r="A1424" s="2"/>
    </row>
    <row r="1425" spans="1:1" x14ac:dyDescent="0.25">
      <c r="A1425" s="2"/>
    </row>
    <row r="1426" spans="1:1" x14ac:dyDescent="0.25">
      <c r="A1426" s="2"/>
    </row>
    <row r="1427" spans="1:1" x14ac:dyDescent="0.25">
      <c r="A1427" s="2"/>
    </row>
    <row r="1428" spans="1:1" x14ac:dyDescent="0.25">
      <c r="A1428" s="2"/>
    </row>
    <row r="1429" spans="1:1" x14ac:dyDescent="0.25">
      <c r="A1429" s="2"/>
    </row>
    <row r="1430" spans="1:1" x14ac:dyDescent="0.25">
      <c r="A1430" s="2"/>
    </row>
    <row r="1431" spans="1:1" x14ac:dyDescent="0.25">
      <c r="A1431" s="2"/>
    </row>
    <row r="1432" spans="1:1" x14ac:dyDescent="0.25">
      <c r="A1432" s="2"/>
    </row>
    <row r="1433" spans="1:1" x14ac:dyDescent="0.25">
      <c r="A1433" s="2"/>
    </row>
    <row r="1434" spans="1:1" x14ac:dyDescent="0.25">
      <c r="A1434" s="2"/>
    </row>
    <row r="1435" spans="1:1" x14ac:dyDescent="0.25">
      <c r="A1435" s="2"/>
    </row>
    <row r="1436" spans="1:1" x14ac:dyDescent="0.25">
      <c r="A1436" s="2"/>
    </row>
    <row r="1437" spans="1:1" x14ac:dyDescent="0.25">
      <c r="A1437" s="2"/>
    </row>
    <row r="1438" spans="1:1" x14ac:dyDescent="0.25">
      <c r="A1438" s="2"/>
    </row>
    <row r="1439" spans="1:1" x14ac:dyDescent="0.25">
      <c r="A1439" s="2"/>
    </row>
    <row r="1440" spans="1:1" x14ac:dyDescent="0.25">
      <c r="A1440" s="2"/>
    </row>
    <row r="1441" spans="1:1" x14ac:dyDescent="0.25">
      <c r="A1441" s="2"/>
    </row>
    <row r="1442" spans="1:1" x14ac:dyDescent="0.25">
      <c r="A1442" s="2"/>
    </row>
    <row r="1443" spans="1:1" x14ac:dyDescent="0.25">
      <c r="A1443" s="2"/>
    </row>
    <row r="1444" spans="1:1" x14ac:dyDescent="0.25">
      <c r="A1444" s="2"/>
    </row>
    <row r="1445" spans="1:1" x14ac:dyDescent="0.25">
      <c r="A1445" s="2"/>
    </row>
    <row r="1446" spans="1:1" x14ac:dyDescent="0.25">
      <c r="A1446" s="2"/>
    </row>
    <row r="1447" spans="1:1" x14ac:dyDescent="0.25">
      <c r="A1447" s="2"/>
    </row>
    <row r="1448" spans="1:1" x14ac:dyDescent="0.25">
      <c r="A1448" s="2"/>
    </row>
    <row r="1449" spans="1:1" x14ac:dyDescent="0.25">
      <c r="A1449" s="2"/>
    </row>
    <row r="1450" spans="1:1" x14ac:dyDescent="0.25">
      <c r="A1450" s="2"/>
    </row>
    <row r="1451" spans="1:1" x14ac:dyDescent="0.25">
      <c r="A1451" s="2"/>
    </row>
    <row r="1452" spans="1:1" x14ac:dyDescent="0.25">
      <c r="A1452" s="2"/>
    </row>
    <row r="1453" spans="1:1" x14ac:dyDescent="0.25">
      <c r="A1453" s="2"/>
    </row>
    <row r="1454" spans="1:1" x14ac:dyDescent="0.25">
      <c r="A1454" s="2"/>
    </row>
    <row r="1455" spans="1:1" x14ac:dyDescent="0.25">
      <c r="A1455" s="2"/>
    </row>
    <row r="1456" spans="1:1" x14ac:dyDescent="0.25">
      <c r="A1456" s="2"/>
    </row>
    <row r="1457" spans="1:1" x14ac:dyDescent="0.25">
      <c r="A1457" s="2"/>
    </row>
    <row r="1458" spans="1:1" x14ac:dyDescent="0.25">
      <c r="A1458" s="2"/>
    </row>
    <row r="1459" spans="1:1" x14ac:dyDescent="0.25">
      <c r="A1459" s="2"/>
    </row>
    <row r="1460" spans="1:1" x14ac:dyDescent="0.25">
      <c r="A1460" s="2"/>
    </row>
    <row r="1461" spans="1:1" x14ac:dyDescent="0.25">
      <c r="A1461" s="2"/>
    </row>
    <row r="1462" spans="1:1" x14ac:dyDescent="0.25">
      <c r="A1462" s="2"/>
    </row>
    <row r="1463" spans="1:1" x14ac:dyDescent="0.25">
      <c r="A1463" s="2"/>
    </row>
    <row r="1464" spans="1:1" x14ac:dyDescent="0.25">
      <c r="A1464" s="2"/>
    </row>
    <row r="1465" spans="1:1" x14ac:dyDescent="0.25">
      <c r="A1465" s="2"/>
    </row>
    <row r="1466" spans="1:1" x14ac:dyDescent="0.25">
      <c r="A1466" s="2"/>
    </row>
    <row r="1467" spans="1:1" x14ac:dyDescent="0.25">
      <c r="A1467" s="2"/>
    </row>
    <row r="1468" spans="1:1" x14ac:dyDescent="0.25">
      <c r="A1468" s="2"/>
    </row>
    <row r="1469" spans="1:1" x14ac:dyDescent="0.25">
      <c r="A1469" s="2"/>
    </row>
    <row r="1470" spans="1:1" x14ac:dyDescent="0.25">
      <c r="A1470" s="2"/>
    </row>
    <row r="1471" spans="1:1" x14ac:dyDescent="0.25">
      <c r="A1471" s="2"/>
    </row>
    <row r="1472" spans="1:1" x14ac:dyDescent="0.25">
      <c r="A1472" s="2"/>
    </row>
    <row r="1473" spans="1:1" x14ac:dyDescent="0.25">
      <c r="A1473" s="2"/>
    </row>
    <row r="1474" spans="1:1" x14ac:dyDescent="0.25">
      <c r="A1474" s="2"/>
    </row>
    <row r="1475" spans="1:1" x14ac:dyDescent="0.25">
      <c r="A1475" s="2"/>
    </row>
    <row r="1476" spans="1:1" x14ac:dyDescent="0.25">
      <c r="A1476" s="2"/>
    </row>
    <row r="1477" spans="1:1" x14ac:dyDescent="0.25">
      <c r="A1477" s="2"/>
    </row>
    <row r="1478" spans="1:1" x14ac:dyDescent="0.25">
      <c r="A1478" s="2"/>
    </row>
    <row r="1479" spans="1:1" x14ac:dyDescent="0.25">
      <c r="A1479" s="2"/>
    </row>
    <row r="1480" spans="1:1" x14ac:dyDescent="0.25">
      <c r="A1480" s="2"/>
    </row>
    <row r="1481" spans="1:1" x14ac:dyDescent="0.25">
      <c r="A1481" s="2"/>
    </row>
    <row r="1482" spans="1:1" x14ac:dyDescent="0.25">
      <c r="A1482" s="2"/>
    </row>
    <row r="1483" spans="1:1" x14ac:dyDescent="0.25">
      <c r="A1483" s="2"/>
    </row>
    <row r="1484" spans="1:1" x14ac:dyDescent="0.25">
      <c r="A1484" s="2"/>
    </row>
    <row r="1485" spans="1:1" x14ac:dyDescent="0.25">
      <c r="A1485" s="2"/>
    </row>
    <row r="1486" spans="1:1" x14ac:dyDescent="0.25">
      <c r="A1486" s="2"/>
    </row>
    <row r="1487" spans="1:1" x14ac:dyDescent="0.25">
      <c r="A1487" s="2"/>
    </row>
    <row r="1488" spans="1:1" x14ac:dyDescent="0.25">
      <c r="A1488" s="2"/>
    </row>
    <row r="1489" spans="1:1" x14ac:dyDescent="0.25">
      <c r="A1489" s="2"/>
    </row>
    <row r="1490" spans="1:1" x14ac:dyDescent="0.25">
      <c r="A1490" s="2"/>
    </row>
    <row r="1491" spans="1:1" x14ac:dyDescent="0.25">
      <c r="A1491" s="2"/>
    </row>
    <row r="1492" spans="1:1" x14ac:dyDescent="0.25">
      <c r="A1492" s="2"/>
    </row>
    <row r="1493" spans="1:1" x14ac:dyDescent="0.25">
      <c r="A1493" s="2"/>
    </row>
    <row r="1494" spans="1:1" x14ac:dyDescent="0.25">
      <c r="A1494" s="2"/>
    </row>
    <row r="1495" spans="1:1" x14ac:dyDescent="0.25">
      <c r="A1495" s="2"/>
    </row>
    <row r="1496" spans="1:1" x14ac:dyDescent="0.25">
      <c r="A1496" s="2"/>
    </row>
    <row r="1497" spans="1:1" x14ac:dyDescent="0.25">
      <c r="A1497" s="2"/>
    </row>
    <row r="1498" spans="1:1" x14ac:dyDescent="0.25">
      <c r="A1498" s="2"/>
    </row>
    <row r="1499" spans="1:1" x14ac:dyDescent="0.25">
      <c r="A1499" s="2"/>
    </row>
    <row r="1500" spans="1:1" x14ac:dyDescent="0.25">
      <c r="A1500" s="2"/>
    </row>
    <row r="1501" spans="1:1" x14ac:dyDescent="0.25">
      <c r="A1501" s="2"/>
    </row>
    <row r="1502" spans="1:1" x14ac:dyDescent="0.25">
      <c r="A1502" s="2"/>
    </row>
    <row r="1503" spans="1:1" x14ac:dyDescent="0.25">
      <c r="A1503" s="2"/>
    </row>
    <row r="1504" spans="1:1" x14ac:dyDescent="0.25">
      <c r="A1504" s="2"/>
    </row>
    <row r="1505" spans="1:1" x14ac:dyDescent="0.25">
      <c r="A1505" s="2"/>
    </row>
    <row r="1506" spans="1:1" x14ac:dyDescent="0.25">
      <c r="A1506" s="2"/>
    </row>
    <row r="1507" spans="1:1" x14ac:dyDescent="0.25">
      <c r="A1507" s="2"/>
    </row>
    <row r="1508" spans="1:1" x14ac:dyDescent="0.25">
      <c r="A1508" s="2"/>
    </row>
    <row r="1509" spans="1:1" x14ac:dyDescent="0.25">
      <c r="A1509" s="2"/>
    </row>
    <row r="1510" spans="1:1" x14ac:dyDescent="0.25">
      <c r="A1510" s="2"/>
    </row>
    <row r="1511" spans="1:1" x14ac:dyDescent="0.25">
      <c r="A1511" s="2"/>
    </row>
    <row r="1512" spans="1:1" x14ac:dyDescent="0.25">
      <c r="A1512" s="2"/>
    </row>
    <row r="1513" spans="1:1" x14ac:dyDescent="0.25">
      <c r="A1513" s="2"/>
    </row>
    <row r="1514" spans="1:1" x14ac:dyDescent="0.25">
      <c r="A1514" s="2"/>
    </row>
    <row r="1515" spans="1:1" x14ac:dyDescent="0.25">
      <c r="A1515" s="2"/>
    </row>
    <row r="1516" spans="1:1" x14ac:dyDescent="0.25">
      <c r="A1516" s="2"/>
    </row>
    <row r="1517" spans="1:1" x14ac:dyDescent="0.25">
      <c r="A1517" s="2"/>
    </row>
    <row r="1518" spans="1:1" x14ac:dyDescent="0.25">
      <c r="A1518" s="2"/>
    </row>
    <row r="1519" spans="1:1" x14ac:dyDescent="0.25">
      <c r="A1519" s="2"/>
    </row>
    <row r="1520" spans="1:1" x14ac:dyDescent="0.25">
      <c r="A1520" s="2"/>
    </row>
    <row r="1521" spans="1:1" x14ac:dyDescent="0.25">
      <c r="A1521" s="2"/>
    </row>
    <row r="1522" spans="1:1" x14ac:dyDescent="0.25">
      <c r="A1522" s="2"/>
    </row>
    <row r="1523" spans="1:1" x14ac:dyDescent="0.25">
      <c r="A1523" s="2"/>
    </row>
    <row r="1524" spans="1:1" x14ac:dyDescent="0.25">
      <c r="A1524" s="2"/>
    </row>
    <row r="1525" spans="1:1" x14ac:dyDescent="0.25">
      <c r="A1525" s="2"/>
    </row>
    <row r="1526" spans="1:1" x14ac:dyDescent="0.25">
      <c r="A1526" s="2"/>
    </row>
    <row r="1527" spans="1:1" x14ac:dyDescent="0.25">
      <c r="A1527" s="2"/>
    </row>
    <row r="1528" spans="1:1" x14ac:dyDescent="0.25">
      <c r="A1528" s="2"/>
    </row>
    <row r="1529" spans="1:1" x14ac:dyDescent="0.25">
      <c r="A1529" s="2"/>
    </row>
    <row r="1530" spans="1:1" x14ac:dyDescent="0.25">
      <c r="A1530" s="2"/>
    </row>
    <row r="1531" spans="1:1" x14ac:dyDescent="0.25">
      <c r="A1531" s="2"/>
    </row>
    <row r="1532" spans="1:1" x14ac:dyDescent="0.25">
      <c r="A1532" s="2"/>
    </row>
    <row r="1533" spans="1:1" x14ac:dyDescent="0.25">
      <c r="A1533" s="2"/>
    </row>
    <row r="1534" spans="1:1" x14ac:dyDescent="0.25">
      <c r="A1534" s="2"/>
    </row>
    <row r="1535" spans="1:1" x14ac:dyDescent="0.25">
      <c r="A1535" s="2"/>
    </row>
    <row r="1536" spans="1:1" x14ac:dyDescent="0.25">
      <c r="A1536" s="2"/>
    </row>
    <row r="1537" spans="1:1" x14ac:dyDescent="0.25">
      <c r="A1537" s="2"/>
    </row>
    <row r="1538" spans="1:1" x14ac:dyDescent="0.25">
      <c r="A1538" s="2"/>
    </row>
    <row r="1539" spans="1:1" x14ac:dyDescent="0.25">
      <c r="A1539" s="2"/>
    </row>
    <row r="1540" spans="1:1" x14ac:dyDescent="0.25">
      <c r="A1540" s="2"/>
    </row>
    <row r="1541" spans="1:1" x14ac:dyDescent="0.25">
      <c r="A1541" s="2"/>
    </row>
    <row r="1542" spans="1:1" x14ac:dyDescent="0.25">
      <c r="A1542" s="2"/>
    </row>
    <row r="1543" spans="1:1" x14ac:dyDescent="0.25">
      <c r="A1543" s="2"/>
    </row>
    <row r="1544" spans="1:1" x14ac:dyDescent="0.25">
      <c r="A1544" s="2"/>
    </row>
    <row r="1545" spans="1:1" x14ac:dyDescent="0.25">
      <c r="A1545" s="2"/>
    </row>
    <row r="1546" spans="1:1" x14ac:dyDescent="0.25">
      <c r="A1546" s="2"/>
    </row>
    <row r="1547" spans="1:1" x14ac:dyDescent="0.25">
      <c r="A1547" s="2"/>
    </row>
    <row r="1548" spans="1:1" x14ac:dyDescent="0.25">
      <c r="A1548" s="2"/>
    </row>
    <row r="1549" spans="1:1" x14ac:dyDescent="0.25">
      <c r="A1549" s="2"/>
    </row>
    <row r="1550" spans="1:1" x14ac:dyDescent="0.25">
      <c r="A1550" s="2"/>
    </row>
    <row r="1551" spans="1:1" x14ac:dyDescent="0.25">
      <c r="A1551" s="2"/>
    </row>
    <row r="1552" spans="1:1" x14ac:dyDescent="0.25">
      <c r="A1552" s="2"/>
    </row>
    <row r="1553" spans="1:1" x14ac:dyDescent="0.25">
      <c r="A1553" s="2"/>
    </row>
    <row r="1554" spans="1:1" x14ac:dyDescent="0.25">
      <c r="A1554" s="2"/>
    </row>
    <row r="1555" spans="1:1" x14ac:dyDescent="0.25">
      <c r="A1555" s="2"/>
    </row>
    <row r="1556" spans="1:1" x14ac:dyDescent="0.25">
      <c r="A1556" s="2"/>
    </row>
    <row r="1557" spans="1:1" x14ac:dyDescent="0.25">
      <c r="A1557" s="2"/>
    </row>
    <row r="1558" spans="1:1" x14ac:dyDescent="0.25">
      <c r="A1558" s="2"/>
    </row>
    <row r="1559" spans="1:1" x14ac:dyDescent="0.25">
      <c r="A1559" s="2"/>
    </row>
    <row r="1560" spans="1:1" x14ac:dyDescent="0.25">
      <c r="A1560" s="2"/>
    </row>
    <row r="1561" spans="1:1" x14ac:dyDescent="0.25">
      <c r="A1561" s="2"/>
    </row>
    <row r="1562" spans="1:1" x14ac:dyDescent="0.25">
      <c r="A1562" s="2"/>
    </row>
    <row r="1563" spans="1:1" x14ac:dyDescent="0.25">
      <c r="A1563" s="2"/>
    </row>
    <row r="1564" spans="1:1" x14ac:dyDescent="0.25">
      <c r="A1564" s="2"/>
    </row>
    <row r="1565" spans="1:1" x14ac:dyDescent="0.25">
      <c r="A1565" s="2"/>
    </row>
    <row r="1566" spans="1:1" x14ac:dyDescent="0.25">
      <c r="A1566" s="2"/>
    </row>
    <row r="1567" spans="1:1" x14ac:dyDescent="0.25">
      <c r="A1567" s="2"/>
    </row>
    <row r="1568" spans="1:1" x14ac:dyDescent="0.25">
      <c r="A1568" s="2"/>
    </row>
    <row r="1569" spans="1:1" x14ac:dyDescent="0.25">
      <c r="A1569" s="2"/>
    </row>
    <row r="1570" spans="1:1" x14ac:dyDescent="0.25">
      <c r="A1570" s="2"/>
    </row>
    <row r="1571" spans="1:1" x14ac:dyDescent="0.25">
      <c r="A1571" s="2"/>
    </row>
    <row r="1572" spans="1:1" x14ac:dyDescent="0.25">
      <c r="A1572" s="2"/>
    </row>
    <row r="1573" spans="1:1" x14ac:dyDescent="0.25">
      <c r="A1573" s="2"/>
    </row>
    <row r="1574" spans="1:1" x14ac:dyDescent="0.25">
      <c r="A1574" s="2"/>
    </row>
    <row r="1575" spans="1:1" x14ac:dyDescent="0.25">
      <c r="A1575" s="2"/>
    </row>
    <row r="1576" spans="1:1" x14ac:dyDescent="0.25">
      <c r="A1576" s="2"/>
    </row>
    <row r="1577" spans="1:1" x14ac:dyDescent="0.25">
      <c r="A1577" s="2"/>
    </row>
    <row r="1578" spans="1:1" x14ac:dyDescent="0.25">
      <c r="A1578" s="2"/>
    </row>
    <row r="1579" spans="1:1" x14ac:dyDescent="0.25">
      <c r="A1579" s="2"/>
    </row>
    <row r="1580" spans="1:1" x14ac:dyDescent="0.25">
      <c r="A1580" s="2"/>
    </row>
    <row r="1581" spans="1:1" x14ac:dyDescent="0.25">
      <c r="A1581" s="2"/>
    </row>
    <row r="1582" spans="1:1" x14ac:dyDescent="0.25">
      <c r="A1582" s="2"/>
    </row>
    <row r="1583" spans="1:1" x14ac:dyDescent="0.25">
      <c r="A1583" s="2"/>
    </row>
    <row r="1584" spans="1:1" x14ac:dyDescent="0.25">
      <c r="A1584" s="2"/>
    </row>
    <row r="1585" spans="1:1" x14ac:dyDescent="0.25">
      <c r="A1585" s="2"/>
    </row>
    <row r="1586" spans="1:1" x14ac:dyDescent="0.25">
      <c r="A1586" s="2"/>
    </row>
    <row r="1587" spans="1:1" x14ac:dyDescent="0.25">
      <c r="A1587" s="2"/>
    </row>
    <row r="1588" spans="1:1" x14ac:dyDescent="0.25">
      <c r="A1588" s="2"/>
    </row>
    <row r="1589" spans="1:1" x14ac:dyDescent="0.25">
      <c r="A1589" s="2"/>
    </row>
    <row r="1590" spans="1:1" x14ac:dyDescent="0.25">
      <c r="A1590" s="2"/>
    </row>
    <row r="1591" spans="1:1" x14ac:dyDescent="0.25">
      <c r="A1591" s="2"/>
    </row>
    <row r="1592" spans="1:1" x14ac:dyDescent="0.25">
      <c r="A1592" s="2"/>
    </row>
    <row r="1593" spans="1:1" x14ac:dyDescent="0.25">
      <c r="A1593" s="2"/>
    </row>
    <row r="1594" spans="1:1" x14ac:dyDescent="0.25">
      <c r="A1594" s="2"/>
    </row>
    <row r="1595" spans="1:1" x14ac:dyDescent="0.25">
      <c r="A1595" s="2"/>
    </row>
    <row r="1596" spans="1:1" x14ac:dyDescent="0.25">
      <c r="A1596" s="2"/>
    </row>
    <row r="1597" spans="1:1" x14ac:dyDescent="0.25">
      <c r="A1597" s="2"/>
    </row>
    <row r="1598" spans="1:1" x14ac:dyDescent="0.25">
      <c r="A1598" s="2"/>
    </row>
    <row r="1599" spans="1:1" x14ac:dyDescent="0.25">
      <c r="A1599" s="2"/>
    </row>
    <row r="1600" spans="1:1" x14ac:dyDescent="0.25">
      <c r="A1600" s="2"/>
    </row>
    <row r="1601" spans="1:1" x14ac:dyDescent="0.25">
      <c r="A1601" s="2"/>
    </row>
    <row r="1602" spans="1:1" x14ac:dyDescent="0.25">
      <c r="A1602" s="2"/>
    </row>
    <row r="1603" spans="1:1" x14ac:dyDescent="0.25">
      <c r="A1603" s="2"/>
    </row>
    <row r="1604" spans="1:1" x14ac:dyDescent="0.25">
      <c r="A1604" s="2"/>
    </row>
    <row r="1605" spans="1:1" x14ac:dyDescent="0.25">
      <c r="A1605" s="2"/>
    </row>
    <row r="1606" spans="1:1" x14ac:dyDescent="0.25">
      <c r="A1606" s="2"/>
    </row>
    <row r="1607" spans="1:1" x14ac:dyDescent="0.25">
      <c r="A1607" s="2"/>
    </row>
    <row r="1608" spans="1:1" x14ac:dyDescent="0.25">
      <c r="A1608" s="2"/>
    </row>
    <row r="1609" spans="1:1" x14ac:dyDescent="0.25">
      <c r="A1609" s="2"/>
    </row>
    <row r="1610" spans="1:1" x14ac:dyDescent="0.25">
      <c r="A1610" s="2"/>
    </row>
    <row r="1611" spans="1:1" x14ac:dyDescent="0.25">
      <c r="A1611" s="2"/>
    </row>
    <row r="1612" spans="1:1" x14ac:dyDescent="0.25">
      <c r="A1612" s="2"/>
    </row>
    <row r="1613" spans="1:1" x14ac:dyDescent="0.25">
      <c r="A1613" s="2"/>
    </row>
    <row r="1614" spans="1:1" x14ac:dyDescent="0.25">
      <c r="A1614" s="2"/>
    </row>
    <row r="1615" spans="1:1" x14ac:dyDescent="0.25">
      <c r="A1615" s="2"/>
    </row>
    <row r="1616" spans="1:1" x14ac:dyDescent="0.25">
      <c r="A1616" s="2"/>
    </row>
    <row r="1617" spans="1:1" x14ac:dyDescent="0.25">
      <c r="A1617" s="2"/>
    </row>
    <row r="1618" spans="1:1" x14ac:dyDescent="0.25">
      <c r="A1618" s="2"/>
    </row>
    <row r="1619" spans="1:1" x14ac:dyDescent="0.25">
      <c r="A1619" s="2"/>
    </row>
    <row r="1620" spans="1:1" x14ac:dyDescent="0.25">
      <c r="A1620" s="2"/>
    </row>
    <row r="1621" spans="1:1" x14ac:dyDescent="0.25">
      <c r="A1621" s="2"/>
    </row>
    <row r="1622" spans="1:1" x14ac:dyDescent="0.25">
      <c r="A1622" s="2"/>
    </row>
    <row r="1623" spans="1:1" x14ac:dyDescent="0.25">
      <c r="A1623" s="2"/>
    </row>
    <row r="1624" spans="1:1" x14ac:dyDescent="0.25">
      <c r="A1624" s="2"/>
    </row>
    <row r="1625" spans="1:1" x14ac:dyDescent="0.25">
      <c r="A1625" s="2"/>
    </row>
    <row r="1626" spans="1:1" x14ac:dyDescent="0.25">
      <c r="A1626" s="2"/>
    </row>
    <row r="1627" spans="1:1" x14ac:dyDescent="0.25">
      <c r="A1627" s="2"/>
    </row>
    <row r="1628" spans="1:1" x14ac:dyDescent="0.25">
      <c r="A1628" s="2"/>
    </row>
    <row r="1629" spans="1:1" x14ac:dyDescent="0.25">
      <c r="A1629" s="2"/>
    </row>
    <row r="1630" spans="1:1" x14ac:dyDescent="0.25">
      <c r="A1630" s="2"/>
    </row>
    <row r="1631" spans="1:1" x14ac:dyDescent="0.25">
      <c r="A1631" s="2"/>
    </row>
    <row r="1632" spans="1:1" x14ac:dyDescent="0.25">
      <c r="A1632" s="2"/>
    </row>
    <row r="1633" spans="1:1" x14ac:dyDescent="0.25">
      <c r="A1633" s="2"/>
    </row>
    <row r="1634" spans="1:1" x14ac:dyDescent="0.25">
      <c r="A1634" s="2"/>
    </row>
    <row r="1635" spans="1:1" x14ac:dyDescent="0.25">
      <c r="A1635" s="2"/>
    </row>
    <row r="1636" spans="1:1" x14ac:dyDescent="0.25">
      <c r="A1636" s="2"/>
    </row>
    <row r="1637" spans="1:1" x14ac:dyDescent="0.25">
      <c r="A1637" s="2"/>
    </row>
    <row r="1638" spans="1:1" x14ac:dyDescent="0.25">
      <c r="A1638" s="2"/>
    </row>
    <row r="1639" spans="1:1" x14ac:dyDescent="0.25">
      <c r="A1639" s="2"/>
    </row>
    <row r="1640" spans="1:1" x14ac:dyDescent="0.25">
      <c r="A1640" s="2"/>
    </row>
    <row r="1641" spans="1:1" x14ac:dyDescent="0.25">
      <c r="A1641" s="2"/>
    </row>
    <row r="1642" spans="1:1" x14ac:dyDescent="0.25">
      <c r="A1642" s="2"/>
    </row>
    <row r="1643" spans="1:1" x14ac:dyDescent="0.25">
      <c r="A1643" s="2"/>
    </row>
    <row r="1644" spans="1:1" x14ac:dyDescent="0.25">
      <c r="A1644" s="2"/>
    </row>
    <row r="1645" spans="1:1" x14ac:dyDescent="0.25">
      <c r="A1645" s="2"/>
    </row>
    <row r="1646" spans="1:1" x14ac:dyDescent="0.25">
      <c r="A1646" s="2"/>
    </row>
    <row r="1647" spans="1:1" x14ac:dyDescent="0.25">
      <c r="A1647" s="2"/>
    </row>
    <row r="1648" spans="1:1" x14ac:dyDescent="0.25">
      <c r="A1648" s="2"/>
    </row>
    <row r="1649" spans="1:1" x14ac:dyDescent="0.25">
      <c r="A1649" s="2"/>
    </row>
    <row r="1650" spans="1:1" x14ac:dyDescent="0.25">
      <c r="A1650" s="2"/>
    </row>
    <row r="1651" spans="1:1" x14ac:dyDescent="0.25">
      <c r="A1651" s="2"/>
    </row>
    <row r="1652" spans="1:1" x14ac:dyDescent="0.25">
      <c r="A1652" s="2"/>
    </row>
    <row r="1653" spans="1:1" x14ac:dyDescent="0.25">
      <c r="A1653" s="2"/>
    </row>
    <row r="1654" spans="1:1" x14ac:dyDescent="0.25">
      <c r="A1654" s="2"/>
    </row>
    <row r="1655" spans="1:1" x14ac:dyDescent="0.25">
      <c r="A1655" s="2"/>
    </row>
    <row r="1656" spans="1:1" x14ac:dyDescent="0.25">
      <c r="A1656" s="2"/>
    </row>
    <row r="1657" spans="1:1" x14ac:dyDescent="0.25">
      <c r="A1657" s="2"/>
    </row>
    <row r="1658" spans="1:1" x14ac:dyDescent="0.25">
      <c r="A1658" s="2"/>
    </row>
    <row r="1659" spans="1:1" x14ac:dyDescent="0.25">
      <c r="A1659" s="2"/>
    </row>
    <row r="1660" spans="1:1" x14ac:dyDescent="0.25">
      <c r="A1660" s="2"/>
    </row>
    <row r="1661" spans="1:1" x14ac:dyDescent="0.25">
      <c r="A1661" s="2"/>
    </row>
    <row r="1662" spans="1:1" x14ac:dyDescent="0.25">
      <c r="A1662" s="2"/>
    </row>
    <row r="1663" spans="1:1" x14ac:dyDescent="0.25">
      <c r="A1663" s="2"/>
    </row>
    <row r="1664" spans="1:1" x14ac:dyDescent="0.25">
      <c r="A1664" s="2"/>
    </row>
    <row r="1665" spans="1:1" x14ac:dyDescent="0.25">
      <c r="A1665" s="2"/>
    </row>
    <row r="1666" spans="1:1" x14ac:dyDescent="0.25">
      <c r="A1666" s="2"/>
    </row>
    <row r="1667" spans="1:1" x14ac:dyDescent="0.25">
      <c r="A1667" s="2"/>
    </row>
    <row r="1668" spans="1:1" x14ac:dyDescent="0.25">
      <c r="A1668" s="2"/>
    </row>
    <row r="1669" spans="1:1" x14ac:dyDescent="0.25">
      <c r="A1669" s="2"/>
    </row>
    <row r="1670" spans="1:1" x14ac:dyDescent="0.25">
      <c r="A1670" s="2"/>
    </row>
    <row r="1671" spans="1:1" x14ac:dyDescent="0.25">
      <c r="A1671" s="2"/>
    </row>
    <row r="1672" spans="1:1" x14ac:dyDescent="0.25">
      <c r="A1672" s="2"/>
    </row>
    <row r="1673" spans="1:1" x14ac:dyDescent="0.25">
      <c r="A1673" s="2"/>
    </row>
    <row r="1674" spans="1:1" x14ac:dyDescent="0.25">
      <c r="A1674" s="2"/>
    </row>
    <row r="1675" spans="1:1" x14ac:dyDescent="0.25">
      <c r="A1675" s="2"/>
    </row>
    <row r="1676" spans="1:1" x14ac:dyDescent="0.25">
      <c r="A1676" s="2"/>
    </row>
    <row r="1677" spans="1:1" x14ac:dyDescent="0.25">
      <c r="A1677" s="2"/>
    </row>
    <row r="1678" spans="1:1" x14ac:dyDescent="0.25">
      <c r="A1678" s="2"/>
    </row>
    <row r="1679" spans="1:1" x14ac:dyDescent="0.25">
      <c r="A1679" s="2"/>
    </row>
    <row r="1680" spans="1:1" x14ac:dyDescent="0.25">
      <c r="A1680" s="2"/>
    </row>
    <row r="1681" spans="1:1" x14ac:dyDescent="0.25">
      <c r="A1681" s="2"/>
    </row>
    <row r="1682" spans="1:1" x14ac:dyDescent="0.25">
      <c r="A1682" s="2"/>
    </row>
    <row r="1683" spans="1:1" x14ac:dyDescent="0.25">
      <c r="A1683" s="2"/>
    </row>
    <row r="1684" spans="1:1" x14ac:dyDescent="0.25">
      <c r="A1684" s="2"/>
    </row>
    <row r="1685" spans="1:1" x14ac:dyDescent="0.25">
      <c r="A1685" s="2"/>
    </row>
    <row r="1686" spans="1:1" x14ac:dyDescent="0.25">
      <c r="A1686" s="2"/>
    </row>
    <row r="1687" spans="1:1" x14ac:dyDescent="0.25">
      <c r="A1687" s="2"/>
    </row>
    <row r="1688" spans="1:1" x14ac:dyDescent="0.25">
      <c r="A1688" s="2"/>
    </row>
    <row r="1689" spans="1:1" x14ac:dyDescent="0.25">
      <c r="A1689" s="2"/>
    </row>
    <row r="1690" spans="1:1" x14ac:dyDescent="0.25">
      <c r="A1690" s="2"/>
    </row>
    <row r="1691" spans="1:1" x14ac:dyDescent="0.25">
      <c r="A1691" s="2"/>
    </row>
    <row r="1692" spans="1:1" x14ac:dyDescent="0.25">
      <c r="A1692" s="2"/>
    </row>
    <row r="1693" spans="1:1" x14ac:dyDescent="0.25">
      <c r="A1693" s="2"/>
    </row>
    <row r="1694" spans="1:1" x14ac:dyDescent="0.25">
      <c r="A1694" s="2"/>
    </row>
    <row r="1695" spans="1:1" x14ac:dyDescent="0.25">
      <c r="A1695" s="2"/>
    </row>
    <row r="1696" spans="1:1" x14ac:dyDescent="0.25">
      <c r="A1696" s="2"/>
    </row>
    <row r="1697" spans="1:1" x14ac:dyDescent="0.25">
      <c r="A1697" s="2"/>
    </row>
    <row r="1698" spans="1:1" x14ac:dyDescent="0.25">
      <c r="A1698" s="2"/>
    </row>
    <row r="1699" spans="1:1" x14ac:dyDescent="0.25">
      <c r="A1699" s="2"/>
    </row>
    <row r="1700" spans="1:1" x14ac:dyDescent="0.25">
      <c r="A1700" s="2"/>
    </row>
    <row r="1701" spans="1:1" x14ac:dyDescent="0.25">
      <c r="A1701" s="2"/>
    </row>
    <row r="1702" spans="1:1" x14ac:dyDescent="0.25">
      <c r="A1702" s="2"/>
    </row>
    <row r="1703" spans="1:1" x14ac:dyDescent="0.25">
      <c r="A1703" s="2"/>
    </row>
    <row r="1704" spans="1:1" x14ac:dyDescent="0.25">
      <c r="A1704" s="2"/>
    </row>
    <row r="1705" spans="1:1" x14ac:dyDescent="0.25">
      <c r="A1705" s="2"/>
    </row>
    <row r="1706" spans="1:1" x14ac:dyDescent="0.25">
      <c r="A1706" s="2"/>
    </row>
    <row r="1707" spans="1:1" x14ac:dyDescent="0.25">
      <c r="A1707" s="2"/>
    </row>
    <row r="1708" spans="1:1" x14ac:dyDescent="0.25">
      <c r="A1708" s="2"/>
    </row>
    <row r="1709" spans="1:1" x14ac:dyDescent="0.25">
      <c r="A1709" s="2"/>
    </row>
    <row r="1710" spans="1:1" x14ac:dyDescent="0.25">
      <c r="A1710" s="2"/>
    </row>
    <row r="1711" spans="1:1" x14ac:dyDescent="0.25">
      <c r="A1711" s="2"/>
    </row>
    <row r="1712" spans="1:1" x14ac:dyDescent="0.25">
      <c r="A1712" s="2"/>
    </row>
    <row r="1713" spans="1:1" x14ac:dyDescent="0.25">
      <c r="A1713" s="2"/>
    </row>
    <row r="1714" spans="1:1" x14ac:dyDescent="0.25">
      <c r="A1714" s="2"/>
    </row>
    <row r="1715" spans="1:1" x14ac:dyDescent="0.25">
      <c r="A1715" s="2"/>
    </row>
    <row r="1716" spans="1:1" x14ac:dyDescent="0.25">
      <c r="A1716" s="2"/>
    </row>
    <row r="1717" spans="1:1" x14ac:dyDescent="0.25">
      <c r="A1717" s="2"/>
    </row>
    <row r="1718" spans="1:1" x14ac:dyDescent="0.25">
      <c r="A1718" s="2"/>
    </row>
    <row r="1719" spans="1:1" x14ac:dyDescent="0.25">
      <c r="A1719" s="2"/>
    </row>
    <row r="1720" spans="1:1" x14ac:dyDescent="0.25">
      <c r="A1720" s="2"/>
    </row>
    <row r="1721" spans="1:1" x14ac:dyDescent="0.25">
      <c r="A1721" s="2"/>
    </row>
    <row r="1722" spans="1:1" x14ac:dyDescent="0.25">
      <c r="A1722" s="2"/>
    </row>
    <row r="1723" spans="1:1" x14ac:dyDescent="0.25">
      <c r="A1723" s="2"/>
    </row>
    <row r="1724" spans="1:1" x14ac:dyDescent="0.25">
      <c r="A1724" s="2"/>
    </row>
    <row r="1725" spans="1:1" x14ac:dyDescent="0.25">
      <c r="A1725" s="2"/>
    </row>
    <row r="1726" spans="1:1" x14ac:dyDescent="0.25">
      <c r="A1726" s="2"/>
    </row>
    <row r="1727" spans="1:1" x14ac:dyDescent="0.25">
      <c r="A1727" s="2"/>
    </row>
    <row r="1728" spans="1:1" x14ac:dyDescent="0.25">
      <c r="A1728" s="2"/>
    </row>
    <row r="1729" spans="1:1" x14ac:dyDescent="0.25">
      <c r="A1729" s="2"/>
    </row>
    <row r="1730" spans="1:1" x14ac:dyDescent="0.25">
      <c r="A1730" s="2"/>
    </row>
    <row r="1731" spans="1:1" x14ac:dyDescent="0.25">
      <c r="A1731" s="2"/>
    </row>
    <row r="1732" spans="1:1" x14ac:dyDescent="0.25">
      <c r="A1732" s="2"/>
    </row>
    <row r="1733" spans="1:1" x14ac:dyDescent="0.25">
      <c r="A1733" s="2"/>
    </row>
    <row r="1734" spans="1:1" x14ac:dyDescent="0.25">
      <c r="A1734" s="2"/>
    </row>
    <row r="1735" spans="1:1" x14ac:dyDescent="0.25">
      <c r="A1735" s="2"/>
    </row>
    <row r="1736" spans="1:1" x14ac:dyDescent="0.25">
      <c r="A1736" s="2"/>
    </row>
    <row r="1737" spans="1:1" x14ac:dyDescent="0.25">
      <c r="A1737" s="2"/>
    </row>
    <row r="1738" spans="1:1" x14ac:dyDescent="0.25">
      <c r="A1738" s="2"/>
    </row>
    <row r="1739" spans="1:1" x14ac:dyDescent="0.25">
      <c r="A1739" s="2"/>
    </row>
    <row r="1740" spans="1:1" x14ac:dyDescent="0.25">
      <c r="A1740" s="2"/>
    </row>
    <row r="1741" spans="1:1" x14ac:dyDescent="0.25">
      <c r="A1741" s="2"/>
    </row>
    <row r="1742" spans="1:1" x14ac:dyDescent="0.25">
      <c r="A1742" s="2"/>
    </row>
    <row r="1743" spans="1:1" x14ac:dyDescent="0.25">
      <c r="A1743" s="2"/>
    </row>
    <row r="1744" spans="1:1" x14ac:dyDescent="0.25">
      <c r="A1744" s="2"/>
    </row>
    <row r="1745" spans="1:1" x14ac:dyDescent="0.25">
      <c r="A1745" s="2"/>
    </row>
    <row r="1746" spans="1:1" x14ac:dyDescent="0.25">
      <c r="A1746" s="2"/>
    </row>
    <row r="1747" spans="1:1" x14ac:dyDescent="0.25">
      <c r="A1747" s="2"/>
    </row>
    <row r="1748" spans="1:1" x14ac:dyDescent="0.25">
      <c r="A1748" s="2"/>
    </row>
    <row r="1749" spans="1:1" x14ac:dyDescent="0.25">
      <c r="A1749" s="2"/>
    </row>
    <row r="1750" spans="1:1" x14ac:dyDescent="0.25">
      <c r="A1750" s="2"/>
    </row>
    <row r="1751" spans="1:1" x14ac:dyDescent="0.25">
      <c r="A1751" s="2"/>
    </row>
    <row r="1752" spans="1:1" x14ac:dyDescent="0.25">
      <c r="A1752" s="2"/>
    </row>
    <row r="1753" spans="1:1" x14ac:dyDescent="0.25">
      <c r="A1753" s="2"/>
    </row>
    <row r="1754" spans="1:1" x14ac:dyDescent="0.25">
      <c r="A1754" s="2"/>
    </row>
    <row r="1755" spans="1:1" x14ac:dyDescent="0.25">
      <c r="A1755" s="2"/>
    </row>
    <row r="1756" spans="1:1" x14ac:dyDescent="0.25">
      <c r="A1756" s="2"/>
    </row>
    <row r="1757" spans="1:1" x14ac:dyDescent="0.25">
      <c r="A1757" s="2"/>
    </row>
    <row r="1758" spans="1:1" x14ac:dyDescent="0.25">
      <c r="A1758" s="2"/>
    </row>
    <row r="1759" spans="1:1" x14ac:dyDescent="0.25">
      <c r="A1759" s="2"/>
    </row>
    <row r="1760" spans="1:1" x14ac:dyDescent="0.25">
      <c r="A1760" s="2"/>
    </row>
    <row r="1761" spans="1:1" x14ac:dyDescent="0.25">
      <c r="A1761" s="2"/>
    </row>
    <row r="1762" spans="1:1" x14ac:dyDescent="0.25">
      <c r="A1762" s="2"/>
    </row>
    <row r="1763" spans="1:1" x14ac:dyDescent="0.25">
      <c r="A1763" s="2"/>
    </row>
    <row r="1764" spans="1:1" x14ac:dyDescent="0.25">
      <c r="A1764" s="2"/>
    </row>
    <row r="1765" spans="1:1" x14ac:dyDescent="0.25">
      <c r="A1765" s="2"/>
    </row>
    <row r="1766" spans="1:1" x14ac:dyDescent="0.25">
      <c r="A1766" s="2"/>
    </row>
    <row r="1767" spans="1:1" x14ac:dyDescent="0.25">
      <c r="A1767" s="2"/>
    </row>
    <row r="1768" spans="1:1" x14ac:dyDescent="0.25">
      <c r="A1768" s="2"/>
    </row>
    <row r="1769" spans="1:1" x14ac:dyDescent="0.25">
      <c r="A1769" s="2"/>
    </row>
    <row r="1770" spans="1:1" x14ac:dyDescent="0.25">
      <c r="A1770" s="2"/>
    </row>
    <row r="1771" spans="1:1" x14ac:dyDescent="0.25">
      <c r="A1771" s="2"/>
    </row>
    <row r="1772" spans="1:1" x14ac:dyDescent="0.25">
      <c r="A1772" s="2"/>
    </row>
    <row r="1773" spans="1:1" x14ac:dyDescent="0.25">
      <c r="A1773" s="2"/>
    </row>
    <row r="1774" spans="1:1" x14ac:dyDescent="0.25">
      <c r="A1774" s="2"/>
    </row>
    <row r="1775" spans="1:1" x14ac:dyDescent="0.25">
      <c r="A1775" s="2"/>
    </row>
    <row r="1776" spans="1:1" x14ac:dyDescent="0.25">
      <c r="A1776" s="2"/>
    </row>
    <row r="1777" spans="1:1" x14ac:dyDescent="0.25">
      <c r="A1777" s="2"/>
    </row>
    <row r="1778" spans="1:1" x14ac:dyDescent="0.25">
      <c r="A1778" s="2"/>
    </row>
    <row r="1779" spans="1:1" x14ac:dyDescent="0.25">
      <c r="A1779" s="2"/>
    </row>
    <row r="1780" spans="1:1" x14ac:dyDescent="0.25">
      <c r="A1780" s="2"/>
    </row>
    <row r="1781" spans="1:1" x14ac:dyDescent="0.25">
      <c r="A1781" s="2"/>
    </row>
    <row r="1782" spans="1:1" x14ac:dyDescent="0.25">
      <c r="A1782" s="2"/>
    </row>
    <row r="1783" spans="1:1" x14ac:dyDescent="0.25">
      <c r="A1783" s="2"/>
    </row>
    <row r="1784" spans="1:1" x14ac:dyDescent="0.25">
      <c r="A1784" s="2"/>
    </row>
    <row r="1785" spans="1:1" x14ac:dyDescent="0.25">
      <c r="A1785" s="2"/>
    </row>
    <row r="1786" spans="1:1" x14ac:dyDescent="0.25">
      <c r="A1786" s="2"/>
    </row>
    <row r="1787" spans="1:1" x14ac:dyDescent="0.25">
      <c r="A1787" s="2"/>
    </row>
    <row r="1788" spans="1:1" x14ac:dyDescent="0.25">
      <c r="A1788" s="2"/>
    </row>
    <row r="1789" spans="1:1" x14ac:dyDescent="0.25">
      <c r="A1789" s="2"/>
    </row>
    <row r="1790" spans="1:1" x14ac:dyDescent="0.25">
      <c r="A1790" s="2"/>
    </row>
    <row r="1791" spans="1:1" x14ac:dyDescent="0.25">
      <c r="A1791" s="2"/>
    </row>
    <row r="1792" spans="1:1" x14ac:dyDescent="0.25">
      <c r="A1792" s="2"/>
    </row>
    <row r="1793" spans="1:1" x14ac:dyDescent="0.25">
      <c r="A1793" s="2"/>
    </row>
    <row r="1794" spans="1:1" x14ac:dyDescent="0.25">
      <c r="A1794" s="2"/>
    </row>
    <row r="1795" spans="1:1" x14ac:dyDescent="0.25">
      <c r="A1795" s="2"/>
    </row>
    <row r="1796" spans="1:1" x14ac:dyDescent="0.25">
      <c r="A1796" s="2"/>
    </row>
    <row r="1797" spans="1:1" x14ac:dyDescent="0.25">
      <c r="A1797" s="2"/>
    </row>
    <row r="1798" spans="1:1" x14ac:dyDescent="0.25">
      <c r="A1798" s="2"/>
    </row>
    <row r="1799" spans="1:1" x14ac:dyDescent="0.25">
      <c r="A1799" s="2"/>
    </row>
    <row r="1800" spans="1:1" x14ac:dyDescent="0.25">
      <c r="A1800" s="2"/>
    </row>
    <row r="1801" spans="1:1" x14ac:dyDescent="0.25">
      <c r="A1801" s="2"/>
    </row>
    <row r="1802" spans="1:1" x14ac:dyDescent="0.25">
      <c r="A1802" s="2"/>
    </row>
    <row r="1803" spans="1:1" x14ac:dyDescent="0.25">
      <c r="A1803" s="2"/>
    </row>
    <row r="1804" spans="1:1" x14ac:dyDescent="0.25">
      <c r="A1804" s="2"/>
    </row>
    <row r="1805" spans="1:1" x14ac:dyDescent="0.25">
      <c r="A1805" s="2"/>
    </row>
    <row r="1806" spans="1:1" x14ac:dyDescent="0.25">
      <c r="A1806" s="2"/>
    </row>
    <row r="1807" spans="1:1" x14ac:dyDescent="0.25">
      <c r="A1807" s="2"/>
    </row>
    <row r="1808" spans="1:1" x14ac:dyDescent="0.25">
      <c r="A1808" s="2"/>
    </row>
    <row r="1809" spans="1:1" x14ac:dyDescent="0.25">
      <c r="A1809" s="2"/>
    </row>
    <row r="1810" spans="1:1" x14ac:dyDescent="0.25">
      <c r="A1810" s="2"/>
    </row>
    <row r="1811" spans="1:1" x14ac:dyDescent="0.25">
      <c r="A1811" s="2"/>
    </row>
    <row r="1812" spans="1:1" x14ac:dyDescent="0.25">
      <c r="A1812" s="2"/>
    </row>
    <row r="1813" spans="1:1" x14ac:dyDescent="0.25">
      <c r="A1813" s="2"/>
    </row>
    <row r="1814" spans="1:1" x14ac:dyDescent="0.25">
      <c r="A1814" s="2"/>
    </row>
    <row r="1815" spans="1:1" x14ac:dyDescent="0.25">
      <c r="A1815" s="2"/>
    </row>
    <row r="1816" spans="1:1" x14ac:dyDescent="0.25">
      <c r="A1816" s="2"/>
    </row>
    <row r="1817" spans="1:1" x14ac:dyDescent="0.25">
      <c r="A1817" s="2"/>
    </row>
    <row r="1818" spans="1:1" x14ac:dyDescent="0.25">
      <c r="A1818" s="2"/>
    </row>
    <row r="1819" spans="1:1" x14ac:dyDescent="0.25">
      <c r="A1819" s="2"/>
    </row>
    <row r="1820" spans="1:1" x14ac:dyDescent="0.25">
      <c r="A1820" s="2"/>
    </row>
    <row r="1821" spans="1:1" x14ac:dyDescent="0.25">
      <c r="A1821" s="2"/>
    </row>
    <row r="1822" spans="1:1" x14ac:dyDescent="0.25">
      <c r="A1822" s="2"/>
    </row>
    <row r="1823" spans="1:1" x14ac:dyDescent="0.25">
      <c r="A1823" s="2"/>
    </row>
    <row r="1824" spans="1:1" x14ac:dyDescent="0.25">
      <c r="A1824" s="2"/>
    </row>
    <row r="1825" spans="1:1" x14ac:dyDescent="0.25">
      <c r="A1825" s="2"/>
    </row>
    <row r="1826" spans="1:1" x14ac:dyDescent="0.25">
      <c r="A1826" s="2"/>
    </row>
    <row r="1827" spans="1:1" x14ac:dyDescent="0.25">
      <c r="A1827" s="2"/>
    </row>
    <row r="1828" spans="1:1" x14ac:dyDescent="0.25">
      <c r="A1828" s="2"/>
    </row>
    <row r="1829" spans="1:1" x14ac:dyDescent="0.25">
      <c r="A1829" s="2"/>
    </row>
    <row r="1830" spans="1:1" x14ac:dyDescent="0.25">
      <c r="A1830" s="2"/>
    </row>
    <row r="1831" spans="1:1" x14ac:dyDescent="0.25">
      <c r="A1831" s="2"/>
    </row>
    <row r="1832" spans="1:1" x14ac:dyDescent="0.25">
      <c r="A1832" s="2"/>
    </row>
    <row r="1833" spans="1:1" x14ac:dyDescent="0.25">
      <c r="A1833" s="2"/>
    </row>
    <row r="1834" spans="1:1" x14ac:dyDescent="0.25">
      <c r="A1834" s="2"/>
    </row>
    <row r="1835" spans="1:1" x14ac:dyDescent="0.25">
      <c r="A1835" s="2"/>
    </row>
    <row r="1836" spans="1:1" x14ac:dyDescent="0.25">
      <c r="A1836" s="2"/>
    </row>
    <row r="1837" spans="1:1" x14ac:dyDescent="0.25">
      <c r="A1837" s="2"/>
    </row>
    <row r="1838" spans="1:1" x14ac:dyDescent="0.25">
      <c r="A1838" s="2"/>
    </row>
    <row r="1839" spans="1:1" x14ac:dyDescent="0.25">
      <c r="A1839" s="2"/>
    </row>
    <row r="1840" spans="1:1" x14ac:dyDescent="0.25">
      <c r="A1840" s="2"/>
    </row>
    <row r="1841" spans="1:1" x14ac:dyDescent="0.25">
      <c r="A1841" s="2"/>
    </row>
    <row r="1842" spans="1:1" x14ac:dyDescent="0.25">
      <c r="A1842" s="2"/>
    </row>
    <row r="1843" spans="1:1" x14ac:dyDescent="0.25">
      <c r="A1843" s="2"/>
    </row>
    <row r="1844" spans="1:1" x14ac:dyDescent="0.25">
      <c r="A1844" s="2"/>
    </row>
    <row r="1845" spans="1:1" x14ac:dyDescent="0.25">
      <c r="A1845" s="2"/>
    </row>
    <row r="1846" spans="1:1" x14ac:dyDescent="0.25">
      <c r="A1846" s="2"/>
    </row>
    <row r="1847" spans="1:1" x14ac:dyDescent="0.25">
      <c r="A1847" s="2"/>
    </row>
    <row r="1848" spans="1:1" x14ac:dyDescent="0.25">
      <c r="A1848" s="2"/>
    </row>
    <row r="1849" spans="1:1" x14ac:dyDescent="0.25">
      <c r="A1849" s="2"/>
    </row>
    <row r="1850" spans="1:1" x14ac:dyDescent="0.25">
      <c r="A1850" s="2"/>
    </row>
    <row r="1851" spans="1:1" x14ac:dyDescent="0.25">
      <c r="A1851" s="2"/>
    </row>
    <row r="1852" spans="1:1" x14ac:dyDescent="0.25">
      <c r="A1852" s="2"/>
    </row>
    <row r="1853" spans="1:1" x14ac:dyDescent="0.25">
      <c r="A1853" s="2"/>
    </row>
    <row r="1854" spans="1:1" x14ac:dyDescent="0.25">
      <c r="A1854" s="2"/>
    </row>
    <row r="1855" spans="1:1" x14ac:dyDescent="0.25">
      <c r="A1855" s="2"/>
    </row>
    <row r="1856" spans="1:1" x14ac:dyDescent="0.25">
      <c r="A1856" s="2"/>
    </row>
    <row r="1857" spans="1:1" x14ac:dyDescent="0.25">
      <c r="A1857" s="2"/>
    </row>
    <row r="1858" spans="1:1" x14ac:dyDescent="0.25">
      <c r="A1858" s="2"/>
    </row>
    <row r="1859" spans="1:1" x14ac:dyDescent="0.25">
      <c r="A1859" s="2"/>
    </row>
    <row r="1860" spans="1:1" x14ac:dyDescent="0.25">
      <c r="A1860" s="2"/>
    </row>
    <row r="1861" spans="1:1" x14ac:dyDescent="0.25">
      <c r="A1861" s="2"/>
    </row>
    <row r="1862" spans="1:1" x14ac:dyDescent="0.25">
      <c r="A1862" s="2"/>
    </row>
    <row r="1863" spans="1:1" x14ac:dyDescent="0.25">
      <c r="A1863" s="2"/>
    </row>
    <row r="1864" spans="1:1" x14ac:dyDescent="0.25">
      <c r="A1864" s="2"/>
    </row>
    <row r="1865" spans="1:1" x14ac:dyDescent="0.25">
      <c r="A1865" s="2"/>
    </row>
    <row r="1866" spans="1:1" x14ac:dyDescent="0.25">
      <c r="A1866" s="2"/>
    </row>
    <row r="1867" spans="1:1" x14ac:dyDescent="0.25">
      <c r="A1867" s="2"/>
    </row>
    <row r="1868" spans="1:1" x14ac:dyDescent="0.25">
      <c r="A1868" s="2"/>
    </row>
    <row r="1869" spans="1:1" x14ac:dyDescent="0.25">
      <c r="A1869" s="2"/>
    </row>
    <row r="1870" spans="1:1" x14ac:dyDescent="0.25">
      <c r="A1870" s="2"/>
    </row>
    <row r="1871" spans="1:1" x14ac:dyDescent="0.25">
      <c r="A1871" s="2"/>
    </row>
    <row r="1872" spans="1:1" x14ac:dyDescent="0.25">
      <c r="A1872" s="2"/>
    </row>
    <row r="1873" spans="1:1" x14ac:dyDescent="0.25">
      <c r="A1873" s="2"/>
    </row>
    <row r="1874" spans="1:1" x14ac:dyDescent="0.25">
      <c r="A1874" s="2"/>
    </row>
    <row r="1875" spans="1:1" x14ac:dyDescent="0.25">
      <c r="A1875" s="2"/>
    </row>
    <row r="1876" spans="1:1" x14ac:dyDescent="0.25">
      <c r="A1876" s="2"/>
    </row>
    <row r="1877" spans="1:1" x14ac:dyDescent="0.25">
      <c r="A1877" s="2"/>
    </row>
    <row r="1878" spans="1:1" x14ac:dyDescent="0.25">
      <c r="A1878" s="2"/>
    </row>
    <row r="1879" spans="1:1" x14ac:dyDescent="0.25">
      <c r="A1879" s="2"/>
    </row>
    <row r="1880" spans="1:1" x14ac:dyDescent="0.25">
      <c r="A1880" s="2"/>
    </row>
    <row r="1881" spans="1:1" x14ac:dyDescent="0.25">
      <c r="A1881" s="2"/>
    </row>
    <row r="1882" spans="1:1" x14ac:dyDescent="0.25">
      <c r="A1882" s="2"/>
    </row>
    <row r="1883" spans="1:1" x14ac:dyDescent="0.25">
      <c r="A1883" s="2"/>
    </row>
    <row r="1884" spans="1:1" x14ac:dyDescent="0.25">
      <c r="A1884" s="2"/>
    </row>
    <row r="1885" spans="1:1" x14ac:dyDescent="0.25">
      <c r="A1885" s="2"/>
    </row>
    <row r="1886" spans="1:1" x14ac:dyDescent="0.25">
      <c r="A1886" s="2"/>
    </row>
    <row r="1887" spans="1:1" x14ac:dyDescent="0.25">
      <c r="A1887" s="2"/>
    </row>
    <row r="1888" spans="1:1" x14ac:dyDescent="0.25">
      <c r="A1888" s="2"/>
    </row>
    <row r="1889" spans="1:1" x14ac:dyDescent="0.25">
      <c r="A1889" s="2"/>
    </row>
    <row r="1890" spans="1:1" x14ac:dyDescent="0.25">
      <c r="A1890" s="2"/>
    </row>
    <row r="1891" spans="1:1" x14ac:dyDescent="0.25">
      <c r="A1891" s="2"/>
    </row>
    <row r="1892" spans="1:1" x14ac:dyDescent="0.25">
      <c r="A1892" s="2"/>
    </row>
    <row r="1893" spans="1:1" x14ac:dyDescent="0.25">
      <c r="A1893" s="2"/>
    </row>
    <row r="1894" spans="1:1" x14ac:dyDescent="0.25">
      <c r="A1894" s="2"/>
    </row>
    <row r="1895" spans="1:1" x14ac:dyDescent="0.25">
      <c r="A1895" s="2"/>
    </row>
    <row r="1896" spans="1:1" x14ac:dyDescent="0.25">
      <c r="A1896" s="2"/>
    </row>
    <row r="1897" spans="1:1" x14ac:dyDescent="0.25">
      <c r="A1897" s="2"/>
    </row>
    <row r="1898" spans="1:1" x14ac:dyDescent="0.25">
      <c r="A1898" s="2"/>
    </row>
    <row r="1899" spans="1:1" x14ac:dyDescent="0.25">
      <c r="A1899" s="2"/>
    </row>
    <row r="1900" spans="1:1" x14ac:dyDescent="0.25">
      <c r="A1900" s="2"/>
    </row>
    <row r="1901" spans="1:1" x14ac:dyDescent="0.25">
      <c r="A1901" s="2"/>
    </row>
    <row r="1902" spans="1:1" x14ac:dyDescent="0.25">
      <c r="A1902" s="2"/>
    </row>
    <row r="1903" spans="1:1" x14ac:dyDescent="0.25">
      <c r="A1903" s="2"/>
    </row>
    <row r="1904" spans="1:1" x14ac:dyDescent="0.25">
      <c r="A1904" s="2"/>
    </row>
    <row r="1905" spans="1:1" x14ac:dyDescent="0.25">
      <c r="A1905" s="2"/>
    </row>
    <row r="1906" spans="1:1" x14ac:dyDescent="0.25">
      <c r="A1906" s="2"/>
    </row>
    <row r="1907" spans="1:1" x14ac:dyDescent="0.25">
      <c r="A1907" s="2"/>
    </row>
    <row r="1908" spans="1:1" x14ac:dyDescent="0.25">
      <c r="A1908" s="2"/>
    </row>
    <row r="1909" spans="1:1" x14ac:dyDescent="0.25">
      <c r="A1909" s="2"/>
    </row>
    <row r="1910" spans="1:1" x14ac:dyDescent="0.25">
      <c r="A1910" s="2"/>
    </row>
    <row r="1911" spans="1:1" x14ac:dyDescent="0.25">
      <c r="A1911" s="2"/>
    </row>
    <row r="1912" spans="1:1" x14ac:dyDescent="0.25">
      <c r="A1912" s="2"/>
    </row>
    <row r="1913" spans="1:1" x14ac:dyDescent="0.25">
      <c r="A1913" s="2"/>
    </row>
    <row r="1914" spans="1:1" x14ac:dyDescent="0.25">
      <c r="A1914" s="2"/>
    </row>
    <row r="1915" spans="1:1" x14ac:dyDescent="0.25">
      <c r="A1915" s="2"/>
    </row>
    <row r="1916" spans="1:1" x14ac:dyDescent="0.25">
      <c r="A1916" s="2"/>
    </row>
    <row r="1917" spans="1:1" x14ac:dyDescent="0.25">
      <c r="A1917" s="2"/>
    </row>
    <row r="1918" spans="1:1" x14ac:dyDescent="0.25">
      <c r="A1918" s="2"/>
    </row>
    <row r="1919" spans="1:1" x14ac:dyDescent="0.25">
      <c r="A1919" s="2"/>
    </row>
    <row r="1920" spans="1:1" x14ac:dyDescent="0.25">
      <c r="A1920" s="2"/>
    </row>
    <row r="1921" spans="1:1" x14ac:dyDescent="0.25">
      <c r="A1921" s="2"/>
    </row>
    <row r="1922" spans="1:1" x14ac:dyDescent="0.25">
      <c r="A1922" s="2"/>
    </row>
    <row r="1923" spans="1:1" x14ac:dyDescent="0.25">
      <c r="A1923" s="2"/>
    </row>
    <row r="1924" spans="1:1" x14ac:dyDescent="0.25">
      <c r="A1924" s="2"/>
    </row>
    <row r="1925" spans="1:1" x14ac:dyDescent="0.25">
      <c r="A1925" s="2"/>
    </row>
    <row r="1926" spans="1:1" x14ac:dyDescent="0.25">
      <c r="A1926" s="2"/>
    </row>
    <row r="1927" spans="1:1" x14ac:dyDescent="0.25">
      <c r="A1927" s="2"/>
    </row>
    <row r="1928" spans="1:1" x14ac:dyDescent="0.25">
      <c r="A1928" s="2"/>
    </row>
    <row r="1929" spans="1:1" x14ac:dyDescent="0.25">
      <c r="A1929" s="2"/>
    </row>
    <row r="1930" spans="1:1" x14ac:dyDescent="0.25">
      <c r="A1930" s="2"/>
    </row>
    <row r="1931" spans="1:1" x14ac:dyDescent="0.25">
      <c r="A1931" s="2"/>
    </row>
    <row r="1932" spans="1:1" x14ac:dyDescent="0.25">
      <c r="A1932" s="2"/>
    </row>
    <row r="1933" spans="1:1" x14ac:dyDescent="0.25">
      <c r="A1933" s="2"/>
    </row>
    <row r="1934" spans="1:1" x14ac:dyDescent="0.25">
      <c r="A1934" s="2"/>
    </row>
    <row r="1935" spans="1:1" x14ac:dyDescent="0.25">
      <c r="A1935" s="2"/>
    </row>
    <row r="1936" spans="1:1" x14ac:dyDescent="0.25">
      <c r="A1936" s="2"/>
    </row>
    <row r="1937" spans="1:1" x14ac:dyDescent="0.25">
      <c r="A1937" s="2"/>
    </row>
    <row r="1938" spans="1:1" x14ac:dyDescent="0.25">
      <c r="A1938" s="2"/>
    </row>
    <row r="1939" spans="1:1" x14ac:dyDescent="0.25">
      <c r="A1939" s="2"/>
    </row>
    <row r="1940" spans="1:1" x14ac:dyDescent="0.25">
      <c r="A1940" s="2"/>
    </row>
    <row r="1941" spans="1:1" x14ac:dyDescent="0.25">
      <c r="A1941" s="2"/>
    </row>
    <row r="1942" spans="1:1" x14ac:dyDescent="0.25">
      <c r="A1942" s="2"/>
    </row>
    <row r="1943" spans="1:1" x14ac:dyDescent="0.25">
      <c r="A1943" s="2"/>
    </row>
    <row r="1944" spans="1:1" x14ac:dyDescent="0.25">
      <c r="A1944" s="2"/>
    </row>
    <row r="1945" spans="1:1" x14ac:dyDescent="0.25">
      <c r="A1945" s="2"/>
    </row>
    <row r="1946" spans="1:1" x14ac:dyDescent="0.25">
      <c r="A1946" s="2"/>
    </row>
    <row r="1947" spans="1:1" x14ac:dyDescent="0.25">
      <c r="A1947" s="2"/>
    </row>
    <row r="1948" spans="1:1" x14ac:dyDescent="0.25">
      <c r="A1948" s="2"/>
    </row>
    <row r="1949" spans="1:1" x14ac:dyDescent="0.25">
      <c r="A1949" s="2"/>
    </row>
    <row r="1950" spans="1:1" x14ac:dyDescent="0.25">
      <c r="A1950" s="2"/>
    </row>
    <row r="1951" spans="1:1" x14ac:dyDescent="0.25">
      <c r="A1951" s="2"/>
    </row>
    <row r="1952" spans="1:1" x14ac:dyDescent="0.25">
      <c r="A1952" s="2"/>
    </row>
    <row r="1953" spans="1:1" x14ac:dyDescent="0.25">
      <c r="A1953" s="2"/>
    </row>
    <row r="1954" spans="1:1" x14ac:dyDescent="0.25">
      <c r="A1954" s="2"/>
    </row>
    <row r="1955" spans="1:1" x14ac:dyDescent="0.25">
      <c r="A1955" s="2"/>
    </row>
    <row r="1956" spans="1:1" x14ac:dyDescent="0.25">
      <c r="A1956" s="2"/>
    </row>
    <row r="1957" spans="1:1" x14ac:dyDescent="0.25">
      <c r="A1957" s="2"/>
    </row>
    <row r="1958" spans="1:1" x14ac:dyDescent="0.25">
      <c r="A1958" s="2"/>
    </row>
    <row r="1959" spans="1:1" x14ac:dyDescent="0.25">
      <c r="A1959" s="2"/>
    </row>
    <row r="1960" spans="1:1" x14ac:dyDescent="0.25">
      <c r="A1960" s="2"/>
    </row>
    <row r="1961" spans="1:1" x14ac:dyDescent="0.25">
      <c r="A1961" s="2"/>
    </row>
    <row r="1962" spans="1:1" x14ac:dyDescent="0.25">
      <c r="A1962" s="2"/>
    </row>
    <row r="1963" spans="1:1" x14ac:dyDescent="0.25">
      <c r="A1963" s="2"/>
    </row>
    <row r="1964" spans="1:1" x14ac:dyDescent="0.25">
      <c r="A1964" s="2"/>
    </row>
    <row r="1965" spans="1:1" x14ac:dyDescent="0.25">
      <c r="A1965" s="2"/>
    </row>
    <row r="1966" spans="1:1" x14ac:dyDescent="0.25">
      <c r="A1966" s="2"/>
    </row>
    <row r="1967" spans="1:1" x14ac:dyDescent="0.25">
      <c r="A1967" s="2"/>
    </row>
    <row r="1968" spans="1:1" x14ac:dyDescent="0.25">
      <c r="A1968" s="2"/>
    </row>
    <row r="1969" spans="1:1" x14ac:dyDescent="0.25">
      <c r="A1969" s="2"/>
    </row>
    <row r="1970" spans="1:1" x14ac:dyDescent="0.25">
      <c r="A1970" s="2"/>
    </row>
    <row r="1971" spans="1:1" x14ac:dyDescent="0.25">
      <c r="A1971" s="2"/>
    </row>
    <row r="1972" spans="1:1" x14ac:dyDescent="0.25">
      <c r="A1972" s="2"/>
    </row>
    <row r="1973" spans="1:1" x14ac:dyDescent="0.25">
      <c r="A1973" s="2"/>
    </row>
    <row r="1974" spans="1:1" x14ac:dyDescent="0.25">
      <c r="A1974" s="2"/>
    </row>
    <row r="1975" spans="1:1" x14ac:dyDescent="0.25">
      <c r="A1975" s="2"/>
    </row>
    <row r="1976" spans="1:1" x14ac:dyDescent="0.25">
      <c r="A1976" s="2"/>
    </row>
    <row r="1977" spans="1:1" x14ac:dyDescent="0.25">
      <c r="A1977" s="2"/>
    </row>
    <row r="1978" spans="1:1" x14ac:dyDescent="0.25">
      <c r="A1978" s="2"/>
    </row>
    <row r="1979" spans="1:1" x14ac:dyDescent="0.25">
      <c r="A1979" s="2"/>
    </row>
    <row r="1980" spans="1:1" x14ac:dyDescent="0.25">
      <c r="A1980" s="2"/>
    </row>
    <row r="1981" spans="1:1" x14ac:dyDescent="0.25">
      <c r="A1981" s="2"/>
    </row>
    <row r="1982" spans="1:1" x14ac:dyDescent="0.25">
      <c r="A1982" s="2"/>
    </row>
    <row r="1983" spans="1:1" x14ac:dyDescent="0.25">
      <c r="A1983" s="2"/>
    </row>
    <row r="1984" spans="1:1" x14ac:dyDescent="0.25">
      <c r="A1984" s="2"/>
    </row>
    <row r="1985" spans="1:1" x14ac:dyDescent="0.25">
      <c r="A1985" s="2"/>
    </row>
    <row r="1986" spans="1:1" x14ac:dyDescent="0.25">
      <c r="A1986" s="2"/>
    </row>
    <row r="1987" spans="1:1" x14ac:dyDescent="0.25">
      <c r="A1987" s="2"/>
    </row>
    <row r="1988" spans="1:1" x14ac:dyDescent="0.25">
      <c r="A1988" s="2"/>
    </row>
    <row r="1989" spans="1:1" x14ac:dyDescent="0.25">
      <c r="A1989" s="2"/>
    </row>
    <row r="1990" spans="1:1" x14ac:dyDescent="0.25">
      <c r="A1990" s="2"/>
    </row>
    <row r="1991" spans="1:1" x14ac:dyDescent="0.25">
      <c r="A1991" s="2"/>
    </row>
    <row r="1992" spans="1:1" x14ac:dyDescent="0.25">
      <c r="A1992" s="2"/>
    </row>
    <row r="1993" spans="1:1" x14ac:dyDescent="0.25">
      <c r="A1993" s="2"/>
    </row>
    <row r="1994" spans="1:1" x14ac:dyDescent="0.25">
      <c r="A1994" s="2"/>
    </row>
    <row r="1995" spans="1:1" x14ac:dyDescent="0.25">
      <c r="A1995" s="2"/>
    </row>
    <row r="1996" spans="1:1" x14ac:dyDescent="0.25">
      <c r="A1996" s="2"/>
    </row>
    <row r="1997" spans="1:1" x14ac:dyDescent="0.25">
      <c r="A1997" s="2"/>
    </row>
    <row r="1998" spans="1:1" x14ac:dyDescent="0.25">
      <c r="A1998" s="2"/>
    </row>
    <row r="1999" spans="1:1" x14ac:dyDescent="0.25">
      <c r="A1999" s="2"/>
    </row>
    <row r="2000" spans="1:1" x14ac:dyDescent="0.25">
      <c r="A2000" s="2"/>
    </row>
    <row r="2001" spans="1:1" x14ac:dyDescent="0.25">
      <c r="A2001" s="2"/>
    </row>
    <row r="2002" spans="1:1" x14ac:dyDescent="0.25">
      <c r="A2002" s="2"/>
    </row>
    <row r="2003" spans="1:1" x14ac:dyDescent="0.25">
      <c r="A2003" s="2"/>
    </row>
    <row r="2004" spans="1:1" x14ac:dyDescent="0.25">
      <c r="A2004" s="2"/>
    </row>
    <row r="2005" spans="1:1" x14ac:dyDescent="0.25">
      <c r="A2005" s="2"/>
    </row>
    <row r="2006" spans="1:1" x14ac:dyDescent="0.25">
      <c r="A2006" s="2"/>
    </row>
    <row r="2007" spans="1:1" x14ac:dyDescent="0.25">
      <c r="A2007" s="2"/>
    </row>
    <row r="2008" spans="1:1" x14ac:dyDescent="0.25">
      <c r="A2008" s="2"/>
    </row>
    <row r="2009" spans="1:1" x14ac:dyDescent="0.25">
      <c r="A2009" s="2"/>
    </row>
    <row r="2010" spans="1:1" x14ac:dyDescent="0.25">
      <c r="A2010" s="2"/>
    </row>
    <row r="2011" spans="1:1" x14ac:dyDescent="0.25">
      <c r="A2011" s="2"/>
    </row>
    <row r="2012" spans="1:1" x14ac:dyDescent="0.25">
      <c r="A2012" s="2"/>
    </row>
    <row r="2013" spans="1:1" x14ac:dyDescent="0.25">
      <c r="A2013" s="2"/>
    </row>
    <row r="2014" spans="1:1" x14ac:dyDescent="0.25">
      <c r="A2014" s="2"/>
    </row>
    <row r="2015" spans="1:1" x14ac:dyDescent="0.25">
      <c r="A2015" s="2"/>
    </row>
    <row r="2016" spans="1:1" x14ac:dyDescent="0.25">
      <c r="A2016" s="2"/>
    </row>
    <row r="2017" spans="1:1" x14ac:dyDescent="0.25">
      <c r="A2017" s="2"/>
    </row>
    <row r="2018" spans="1:1" x14ac:dyDescent="0.25">
      <c r="A2018" s="2"/>
    </row>
    <row r="2019" spans="1:1" x14ac:dyDescent="0.25">
      <c r="A2019" s="2"/>
    </row>
    <row r="2020" spans="1:1" x14ac:dyDescent="0.25">
      <c r="A2020" s="2"/>
    </row>
    <row r="2021" spans="1:1" x14ac:dyDescent="0.25">
      <c r="A2021" s="2"/>
    </row>
    <row r="2022" spans="1:1" x14ac:dyDescent="0.25">
      <c r="A2022" s="2"/>
    </row>
    <row r="2023" spans="1:1" x14ac:dyDescent="0.25">
      <c r="A2023" s="2"/>
    </row>
    <row r="2024" spans="1:1" x14ac:dyDescent="0.25">
      <c r="A2024" s="2"/>
    </row>
    <row r="2025" spans="1:1" x14ac:dyDescent="0.25">
      <c r="A2025" s="2"/>
    </row>
    <row r="2026" spans="1:1" x14ac:dyDescent="0.25">
      <c r="A2026" s="2"/>
    </row>
    <row r="2027" spans="1:1" x14ac:dyDescent="0.25">
      <c r="A2027" s="2"/>
    </row>
    <row r="2028" spans="1:1" x14ac:dyDescent="0.25">
      <c r="A2028" s="2"/>
    </row>
    <row r="2029" spans="1:1" x14ac:dyDescent="0.25">
      <c r="A2029" s="2"/>
    </row>
    <row r="2030" spans="1:1" x14ac:dyDescent="0.25">
      <c r="A2030" s="2"/>
    </row>
    <row r="2031" spans="1:1" x14ac:dyDescent="0.25">
      <c r="A2031" s="2"/>
    </row>
    <row r="2032" spans="1:1" x14ac:dyDescent="0.25">
      <c r="A2032" s="2"/>
    </row>
    <row r="2033" spans="1:1" x14ac:dyDescent="0.25">
      <c r="A2033" s="2"/>
    </row>
    <row r="2034" spans="1:1" x14ac:dyDescent="0.25">
      <c r="A2034" s="2"/>
    </row>
    <row r="2035" spans="1:1" x14ac:dyDescent="0.25">
      <c r="A2035" s="2"/>
    </row>
    <row r="2036" spans="1:1" x14ac:dyDescent="0.25">
      <c r="A2036" s="2"/>
    </row>
    <row r="2037" spans="1:1" x14ac:dyDescent="0.25">
      <c r="A2037" s="2"/>
    </row>
    <row r="2038" spans="1:1" x14ac:dyDescent="0.25">
      <c r="A2038" s="2"/>
    </row>
    <row r="2039" spans="1:1" x14ac:dyDescent="0.25">
      <c r="A2039" s="2"/>
    </row>
    <row r="2040" spans="1:1" x14ac:dyDescent="0.25">
      <c r="A2040" s="2"/>
    </row>
    <row r="2041" spans="1:1" x14ac:dyDescent="0.25">
      <c r="A2041" s="2"/>
    </row>
    <row r="2042" spans="1:1" x14ac:dyDescent="0.25">
      <c r="A2042" s="2"/>
    </row>
    <row r="2043" spans="1:1" x14ac:dyDescent="0.25">
      <c r="A2043" s="2"/>
    </row>
    <row r="2044" spans="1:1" x14ac:dyDescent="0.25">
      <c r="A2044" s="2"/>
    </row>
    <row r="2045" spans="1:1" x14ac:dyDescent="0.25">
      <c r="A2045" s="2"/>
    </row>
    <row r="2046" spans="1:1" x14ac:dyDescent="0.25">
      <c r="A2046" s="2"/>
    </row>
    <row r="2047" spans="1:1" x14ac:dyDescent="0.25">
      <c r="A2047" s="2"/>
    </row>
    <row r="2048" spans="1:1" x14ac:dyDescent="0.25">
      <c r="A2048" s="2"/>
    </row>
    <row r="2049" spans="1:1" x14ac:dyDescent="0.25">
      <c r="A2049" s="2"/>
    </row>
    <row r="2050" spans="1:1" x14ac:dyDescent="0.25">
      <c r="A2050" s="2"/>
    </row>
    <row r="2051" spans="1:1" x14ac:dyDescent="0.25">
      <c r="A2051" s="2"/>
    </row>
    <row r="2052" spans="1:1" x14ac:dyDescent="0.25">
      <c r="A2052" s="2"/>
    </row>
    <row r="2053" spans="1:1" x14ac:dyDescent="0.25">
      <c r="A2053" s="2"/>
    </row>
    <row r="2054" spans="1:1" x14ac:dyDescent="0.25">
      <c r="A2054" s="2"/>
    </row>
    <row r="2055" spans="1:1" x14ac:dyDescent="0.25">
      <c r="A2055" s="2"/>
    </row>
    <row r="2056" spans="1:1" x14ac:dyDescent="0.25">
      <c r="A2056" s="2"/>
    </row>
    <row r="2057" spans="1:1" x14ac:dyDescent="0.25">
      <c r="A2057" s="2"/>
    </row>
    <row r="2058" spans="1:1" x14ac:dyDescent="0.25">
      <c r="A2058" s="2"/>
    </row>
    <row r="2059" spans="1:1" x14ac:dyDescent="0.25">
      <c r="A2059" s="2"/>
    </row>
    <row r="2060" spans="1:1" x14ac:dyDescent="0.25">
      <c r="A2060" s="2"/>
    </row>
    <row r="2061" spans="1:1" x14ac:dyDescent="0.25">
      <c r="A2061" s="2"/>
    </row>
    <row r="2062" spans="1:1" x14ac:dyDescent="0.25">
      <c r="A2062" s="2"/>
    </row>
    <row r="2063" spans="1:1" x14ac:dyDescent="0.25">
      <c r="A2063" s="2"/>
    </row>
    <row r="2064" spans="1:1" x14ac:dyDescent="0.25">
      <c r="A2064" s="2"/>
    </row>
    <row r="2065" spans="1:1" x14ac:dyDescent="0.25">
      <c r="A2065" s="2"/>
    </row>
    <row r="2066" spans="1:1" x14ac:dyDescent="0.25">
      <c r="A2066" s="2"/>
    </row>
    <row r="2067" spans="1:1" x14ac:dyDescent="0.25">
      <c r="A2067" s="2"/>
    </row>
    <row r="2068" spans="1:1" x14ac:dyDescent="0.25">
      <c r="A2068" s="2"/>
    </row>
    <row r="2069" spans="1:1" x14ac:dyDescent="0.25">
      <c r="A2069" s="2"/>
    </row>
    <row r="2070" spans="1:1" x14ac:dyDescent="0.25">
      <c r="A2070" s="2"/>
    </row>
    <row r="2071" spans="1:1" x14ac:dyDescent="0.25">
      <c r="A2071" s="2"/>
    </row>
    <row r="2072" spans="1:1" x14ac:dyDescent="0.25">
      <c r="A2072" s="2"/>
    </row>
    <row r="2073" spans="1:1" x14ac:dyDescent="0.25">
      <c r="A2073" s="2"/>
    </row>
    <row r="2074" spans="1:1" x14ac:dyDescent="0.25">
      <c r="A2074" s="2"/>
    </row>
    <row r="2075" spans="1:1" x14ac:dyDescent="0.25">
      <c r="A2075" s="2"/>
    </row>
    <row r="2076" spans="1:1" x14ac:dyDescent="0.25">
      <c r="A2076" s="2"/>
    </row>
    <row r="2077" spans="1:1" x14ac:dyDescent="0.25">
      <c r="A2077" s="2"/>
    </row>
    <row r="2078" spans="1:1" x14ac:dyDescent="0.25">
      <c r="A2078" s="2"/>
    </row>
    <row r="2079" spans="1:1" x14ac:dyDescent="0.25">
      <c r="A2079" s="2"/>
    </row>
    <row r="2080" spans="1:1" x14ac:dyDescent="0.25">
      <c r="A2080" s="2"/>
    </row>
    <row r="2081" spans="1:1" x14ac:dyDescent="0.25">
      <c r="A2081" s="2"/>
    </row>
    <row r="2082" spans="1:1" x14ac:dyDescent="0.25">
      <c r="A2082" s="2"/>
    </row>
    <row r="2083" spans="1:1" x14ac:dyDescent="0.25">
      <c r="A2083" s="2"/>
    </row>
    <row r="2084" spans="1:1" x14ac:dyDescent="0.25">
      <c r="A2084" s="2"/>
    </row>
    <row r="2085" spans="1:1" x14ac:dyDescent="0.25">
      <c r="A2085" s="2"/>
    </row>
    <row r="2086" spans="1:1" x14ac:dyDescent="0.25">
      <c r="A2086" s="2"/>
    </row>
    <row r="2087" spans="1:1" x14ac:dyDescent="0.25">
      <c r="A2087" s="2"/>
    </row>
    <row r="2088" spans="1:1" x14ac:dyDescent="0.25">
      <c r="A2088" s="2"/>
    </row>
    <row r="2089" spans="1:1" x14ac:dyDescent="0.25">
      <c r="A2089" s="2"/>
    </row>
    <row r="2090" spans="1:1" x14ac:dyDescent="0.25">
      <c r="A2090" s="2"/>
    </row>
    <row r="2091" spans="1:1" x14ac:dyDescent="0.25">
      <c r="A2091" s="2"/>
    </row>
    <row r="2092" spans="1:1" x14ac:dyDescent="0.25">
      <c r="A2092" s="2"/>
    </row>
    <row r="2093" spans="1:1" x14ac:dyDescent="0.25">
      <c r="A2093" s="2"/>
    </row>
    <row r="2094" spans="1:1" x14ac:dyDescent="0.25">
      <c r="A2094" s="2"/>
    </row>
    <row r="2095" spans="1:1" x14ac:dyDescent="0.25">
      <c r="A2095" s="2"/>
    </row>
    <row r="2096" spans="1:1" x14ac:dyDescent="0.25">
      <c r="A2096" s="2"/>
    </row>
    <row r="2097" spans="1:1" x14ac:dyDescent="0.25">
      <c r="A2097" s="2"/>
    </row>
    <row r="2098" spans="1:1" x14ac:dyDescent="0.25">
      <c r="A2098" s="2"/>
    </row>
    <row r="2099" spans="1:1" x14ac:dyDescent="0.25">
      <c r="A2099" s="2"/>
    </row>
    <row r="2100" spans="1:1" x14ac:dyDescent="0.25">
      <c r="A2100" s="2"/>
    </row>
    <row r="2101" spans="1:1" x14ac:dyDescent="0.25">
      <c r="A2101" s="2"/>
    </row>
    <row r="2102" spans="1:1" x14ac:dyDescent="0.25">
      <c r="A2102" s="2"/>
    </row>
    <row r="2103" spans="1:1" x14ac:dyDescent="0.25">
      <c r="A2103" s="2"/>
    </row>
    <row r="2104" spans="1:1" x14ac:dyDescent="0.25">
      <c r="A2104" s="2"/>
    </row>
    <row r="2105" spans="1:1" x14ac:dyDescent="0.25">
      <c r="A2105" s="2"/>
    </row>
    <row r="2106" spans="1:1" x14ac:dyDescent="0.25">
      <c r="A2106" s="2"/>
    </row>
    <row r="2107" spans="1:1" x14ac:dyDescent="0.25">
      <c r="A2107" s="2"/>
    </row>
    <row r="2108" spans="1:1" x14ac:dyDescent="0.25">
      <c r="A2108" s="2"/>
    </row>
    <row r="2109" spans="1:1" x14ac:dyDescent="0.25">
      <c r="A2109" s="2"/>
    </row>
    <row r="2110" spans="1:1" x14ac:dyDescent="0.25">
      <c r="A2110" s="2"/>
    </row>
    <row r="2111" spans="1:1" x14ac:dyDescent="0.25">
      <c r="A2111" s="2"/>
    </row>
    <row r="2112" spans="1:1" x14ac:dyDescent="0.25">
      <c r="A2112" s="2"/>
    </row>
    <row r="2113" spans="1:1" x14ac:dyDescent="0.25">
      <c r="A2113" s="2"/>
    </row>
    <row r="2114" spans="1:1" x14ac:dyDescent="0.25">
      <c r="A2114" s="2"/>
    </row>
    <row r="2115" spans="1:1" x14ac:dyDescent="0.25">
      <c r="A2115" s="2"/>
    </row>
    <row r="2116" spans="1:1" x14ac:dyDescent="0.25">
      <c r="A2116" s="2"/>
    </row>
    <row r="2117" spans="1:1" x14ac:dyDescent="0.25">
      <c r="A2117" s="2"/>
    </row>
    <row r="2118" spans="1:1" x14ac:dyDescent="0.25">
      <c r="A2118" s="2"/>
    </row>
    <row r="2119" spans="1:1" x14ac:dyDescent="0.25">
      <c r="A2119" s="2"/>
    </row>
    <row r="2120" spans="1:1" x14ac:dyDescent="0.25">
      <c r="A2120" s="2"/>
    </row>
    <row r="2121" spans="1:1" x14ac:dyDescent="0.25">
      <c r="A2121" s="2"/>
    </row>
    <row r="2122" spans="1:1" x14ac:dyDescent="0.25">
      <c r="A2122" s="2"/>
    </row>
    <row r="2123" spans="1:1" x14ac:dyDescent="0.25">
      <c r="A2123" s="2"/>
    </row>
    <row r="2124" spans="1:1" x14ac:dyDescent="0.25">
      <c r="A2124" s="2"/>
    </row>
    <row r="2125" spans="1:1" x14ac:dyDescent="0.25">
      <c r="A2125" s="2"/>
    </row>
    <row r="2126" spans="1:1" x14ac:dyDescent="0.25">
      <c r="A2126" s="2"/>
    </row>
    <row r="2127" spans="1:1" x14ac:dyDescent="0.25">
      <c r="A2127" s="2"/>
    </row>
    <row r="2128" spans="1:1" x14ac:dyDescent="0.25">
      <c r="A2128" s="2"/>
    </row>
    <row r="2129" spans="1:1" x14ac:dyDescent="0.25">
      <c r="A2129" s="2"/>
    </row>
    <row r="2130" spans="1:1" x14ac:dyDescent="0.25">
      <c r="A2130" s="2"/>
    </row>
    <row r="2131" spans="1:1" x14ac:dyDescent="0.25">
      <c r="A2131" s="2"/>
    </row>
    <row r="2132" spans="1:1" x14ac:dyDescent="0.25">
      <c r="A2132" s="2"/>
    </row>
    <row r="2133" spans="1:1" x14ac:dyDescent="0.25">
      <c r="A2133" s="2"/>
    </row>
    <row r="2134" spans="1:1" x14ac:dyDescent="0.25">
      <c r="A2134" s="2"/>
    </row>
    <row r="2135" spans="1:1" x14ac:dyDescent="0.25">
      <c r="A2135" s="2"/>
    </row>
    <row r="2136" spans="1:1" x14ac:dyDescent="0.25">
      <c r="A2136" s="2"/>
    </row>
    <row r="2137" spans="1:1" x14ac:dyDescent="0.25">
      <c r="A2137" s="2"/>
    </row>
    <row r="2138" spans="1:1" x14ac:dyDescent="0.25">
      <c r="A2138" s="2"/>
    </row>
    <row r="2139" spans="1:1" x14ac:dyDescent="0.25">
      <c r="A2139" s="2"/>
    </row>
    <row r="2140" spans="1:1" x14ac:dyDescent="0.25">
      <c r="A2140" s="2"/>
    </row>
    <row r="2141" spans="1:1" x14ac:dyDescent="0.25">
      <c r="A2141" s="2"/>
    </row>
    <row r="2142" spans="1:1" x14ac:dyDescent="0.25">
      <c r="A2142" s="2"/>
    </row>
    <row r="2143" spans="1:1" x14ac:dyDescent="0.25">
      <c r="A2143" s="2"/>
    </row>
    <row r="2144" spans="1:1" x14ac:dyDescent="0.25">
      <c r="A2144" s="2"/>
    </row>
    <row r="2145" spans="1:1" x14ac:dyDescent="0.25">
      <c r="A2145" s="2"/>
    </row>
    <row r="2146" spans="1:1" x14ac:dyDescent="0.25">
      <c r="A2146" s="2"/>
    </row>
    <row r="2147" spans="1:1" x14ac:dyDescent="0.25">
      <c r="A2147" s="2"/>
    </row>
    <row r="2148" spans="1:1" x14ac:dyDescent="0.25">
      <c r="A2148" s="2"/>
    </row>
    <row r="2149" spans="1:1" x14ac:dyDescent="0.25">
      <c r="A2149" s="2"/>
    </row>
    <row r="2150" spans="1:1" x14ac:dyDescent="0.25">
      <c r="A2150" s="2"/>
    </row>
    <row r="2151" spans="1:1" x14ac:dyDescent="0.25">
      <c r="A2151" s="2"/>
    </row>
    <row r="2152" spans="1:1" x14ac:dyDescent="0.25">
      <c r="A2152" s="2"/>
    </row>
    <row r="2153" spans="1:1" x14ac:dyDescent="0.25">
      <c r="A2153" s="2"/>
    </row>
    <row r="2154" spans="1:1" x14ac:dyDescent="0.25">
      <c r="A2154" s="2"/>
    </row>
    <row r="2155" spans="1:1" x14ac:dyDescent="0.25">
      <c r="A2155" s="2"/>
    </row>
    <row r="2156" spans="1:1" x14ac:dyDescent="0.25">
      <c r="A2156" s="2"/>
    </row>
    <row r="2157" spans="1:1" x14ac:dyDescent="0.25">
      <c r="A2157" s="2"/>
    </row>
    <row r="2158" spans="1:1" x14ac:dyDescent="0.25">
      <c r="A2158" s="2"/>
    </row>
    <row r="2159" spans="1:1" x14ac:dyDescent="0.25">
      <c r="A2159" s="2"/>
    </row>
    <row r="2160" spans="1:1" x14ac:dyDescent="0.25">
      <c r="A2160" s="2"/>
    </row>
    <row r="2161" spans="1:1" x14ac:dyDescent="0.25">
      <c r="A2161" s="2"/>
    </row>
    <row r="2162" spans="1:1" x14ac:dyDescent="0.25">
      <c r="A2162" s="2"/>
    </row>
    <row r="2163" spans="1:1" x14ac:dyDescent="0.25">
      <c r="A2163" s="2"/>
    </row>
    <row r="2164" spans="1:1" x14ac:dyDescent="0.25">
      <c r="A2164" s="2"/>
    </row>
    <row r="2165" spans="1:1" x14ac:dyDescent="0.25">
      <c r="A2165" s="2"/>
    </row>
    <row r="2166" spans="1:1" x14ac:dyDescent="0.25">
      <c r="A2166" s="2"/>
    </row>
    <row r="2167" spans="1:1" x14ac:dyDescent="0.25">
      <c r="A2167" s="2"/>
    </row>
    <row r="2168" spans="1:1" x14ac:dyDescent="0.25">
      <c r="A2168" s="2"/>
    </row>
    <row r="2169" spans="1:1" x14ac:dyDescent="0.25">
      <c r="A2169" s="2"/>
    </row>
    <row r="2170" spans="1:1" x14ac:dyDescent="0.25">
      <c r="A2170" s="2"/>
    </row>
    <row r="2171" spans="1:1" x14ac:dyDescent="0.25">
      <c r="A2171" s="2"/>
    </row>
    <row r="2172" spans="1:1" x14ac:dyDescent="0.25">
      <c r="A2172" s="2"/>
    </row>
    <row r="2173" spans="1:1" x14ac:dyDescent="0.25">
      <c r="A2173" s="2"/>
    </row>
    <row r="2174" spans="1:1" x14ac:dyDescent="0.25">
      <c r="A2174" s="2"/>
    </row>
    <row r="2175" spans="1:1" x14ac:dyDescent="0.25">
      <c r="A2175" s="2"/>
    </row>
    <row r="2176" spans="1:1" x14ac:dyDescent="0.25">
      <c r="A2176" s="2"/>
    </row>
    <row r="2177" spans="1:1" x14ac:dyDescent="0.25">
      <c r="A2177" s="2"/>
    </row>
    <row r="2178" spans="1:1" x14ac:dyDescent="0.25">
      <c r="A2178" s="2"/>
    </row>
    <row r="2179" spans="1:1" x14ac:dyDescent="0.25">
      <c r="A2179" s="2"/>
    </row>
    <row r="2180" spans="1:1" x14ac:dyDescent="0.25">
      <c r="A2180" s="2"/>
    </row>
    <row r="2181" spans="1:1" x14ac:dyDescent="0.25">
      <c r="A2181" s="2"/>
    </row>
    <row r="2182" spans="1:1" x14ac:dyDescent="0.25">
      <c r="A2182" s="2"/>
    </row>
    <row r="2183" spans="1:1" x14ac:dyDescent="0.25">
      <c r="A2183" s="2"/>
    </row>
    <row r="2184" spans="1:1" x14ac:dyDescent="0.25">
      <c r="A2184" s="2"/>
    </row>
    <row r="2185" spans="1:1" x14ac:dyDescent="0.25">
      <c r="A2185" s="2"/>
    </row>
    <row r="2186" spans="1:1" x14ac:dyDescent="0.25">
      <c r="A2186" s="2"/>
    </row>
    <row r="2187" spans="1:1" x14ac:dyDescent="0.25">
      <c r="A2187" s="2"/>
    </row>
    <row r="2188" spans="1:1" x14ac:dyDescent="0.25">
      <c r="A2188" s="2"/>
    </row>
    <row r="2189" spans="1:1" x14ac:dyDescent="0.25">
      <c r="A2189" s="2"/>
    </row>
    <row r="2190" spans="1:1" x14ac:dyDescent="0.25">
      <c r="A2190" s="2"/>
    </row>
    <row r="2191" spans="1:1" x14ac:dyDescent="0.25">
      <c r="A2191" s="2"/>
    </row>
    <row r="2192" spans="1:1" x14ac:dyDescent="0.25">
      <c r="A2192" s="2"/>
    </row>
    <row r="2193" spans="1:1" x14ac:dyDescent="0.25">
      <c r="A2193" s="2"/>
    </row>
    <row r="2194" spans="1:1" x14ac:dyDescent="0.25">
      <c r="A2194" s="2"/>
    </row>
    <row r="2195" spans="1:1" x14ac:dyDescent="0.25">
      <c r="A2195" s="2"/>
    </row>
    <row r="2196" spans="1:1" x14ac:dyDescent="0.25">
      <c r="A2196" s="2"/>
    </row>
    <row r="2197" spans="1:1" x14ac:dyDescent="0.25">
      <c r="A2197" s="2"/>
    </row>
    <row r="2198" spans="1:1" x14ac:dyDescent="0.25">
      <c r="A2198" s="2"/>
    </row>
    <row r="2199" spans="1:1" x14ac:dyDescent="0.25">
      <c r="A2199" s="2"/>
    </row>
    <row r="2200" spans="1:1" x14ac:dyDescent="0.25">
      <c r="A2200" s="2"/>
    </row>
    <row r="2201" spans="1:1" x14ac:dyDescent="0.25">
      <c r="A2201" s="2"/>
    </row>
    <row r="2202" spans="1:1" x14ac:dyDescent="0.25">
      <c r="A2202" s="2"/>
    </row>
    <row r="2203" spans="1:1" x14ac:dyDescent="0.25">
      <c r="A2203" s="2"/>
    </row>
    <row r="2204" spans="1:1" x14ac:dyDescent="0.25">
      <c r="A2204" s="2"/>
    </row>
    <row r="2205" spans="1:1" x14ac:dyDescent="0.25">
      <c r="A2205" s="2"/>
    </row>
    <row r="2206" spans="1:1" x14ac:dyDescent="0.25">
      <c r="A2206" s="2"/>
    </row>
    <row r="2207" spans="1:1" x14ac:dyDescent="0.25">
      <c r="A2207" s="2"/>
    </row>
    <row r="2208" spans="1:1" x14ac:dyDescent="0.25">
      <c r="A2208" s="2"/>
    </row>
    <row r="2209" spans="1:1" x14ac:dyDescent="0.25">
      <c r="A2209" s="2"/>
    </row>
    <row r="2210" spans="1:1" x14ac:dyDescent="0.25">
      <c r="A2210" s="2"/>
    </row>
    <row r="2211" spans="1:1" x14ac:dyDescent="0.25">
      <c r="A2211" s="2"/>
    </row>
    <row r="2212" spans="1:1" x14ac:dyDescent="0.25">
      <c r="A2212" s="2"/>
    </row>
    <row r="2213" spans="1:1" x14ac:dyDescent="0.25">
      <c r="A2213" s="2"/>
    </row>
    <row r="2214" spans="1:1" x14ac:dyDescent="0.25">
      <c r="A2214" s="2"/>
    </row>
    <row r="2215" spans="1:1" x14ac:dyDescent="0.25">
      <c r="A2215" s="2"/>
    </row>
    <row r="2216" spans="1:1" x14ac:dyDescent="0.25">
      <c r="A2216" s="2"/>
    </row>
    <row r="2217" spans="1:1" x14ac:dyDescent="0.25">
      <c r="A2217" s="2"/>
    </row>
    <row r="2218" spans="1:1" x14ac:dyDescent="0.25">
      <c r="A2218" s="2"/>
    </row>
    <row r="2219" spans="1:1" x14ac:dyDescent="0.25">
      <c r="A2219" s="2"/>
    </row>
    <row r="2220" spans="1:1" x14ac:dyDescent="0.25">
      <c r="A2220" s="2"/>
    </row>
    <row r="2221" spans="1:1" x14ac:dyDescent="0.25">
      <c r="A2221" s="2"/>
    </row>
    <row r="2222" spans="1:1" x14ac:dyDescent="0.25">
      <c r="A2222" s="2"/>
    </row>
    <row r="2223" spans="1:1" x14ac:dyDescent="0.25">
      <c r="A2223" s="2"/>
    </row>
    <row r="2224" spans="1:1" x14ac:dyDescent="0.25">
      <c r="A2224" s="2"/>
    </row>
    <row r="2225" spans="1:1" x14ac:dyDescent="0.25">
      <c r="A2225" s="2"/>
    </row>
    <row r="2226" spans="1:1" x14ac:dyDescent="0.25">
      <c r="A2226" s="2"/>
    </row>
    <row r="2227" spans="1:1" x14ac:dyDescent="0.25">
      <c r="A2227" s="2"/>
    </row>
    <row r="2228" spans="1:1" x14ac:dyDescent="0.25">
      <c r="A2228" s="2"/>
    </row>
    <row r="2229" spans="1:1" x14ac:dyDescent="0.25">
      <c r="A2229" s="2"/>
    </row>
    <row r="2230" spans="1:1" x14ac:dyDescent="0.25">
      <c r="A2230" s="2"/>
    </row>
    <row r="2231" spans="1:1" x14ac:dyDescent="0.25">
      <c r="A2231" s="2"/>
    </row>
    <row r="2232" spans="1:1" x14ac:dyDescent="0.25">
      <c r="A2232" s="2"/>
    </row>
    <row r="2233" spans="1:1" x14ac:dyDescent="0.25">
      <c r="A2233" s="2"/>
    </row>
    <row r="2234" spans="1:1" x14ac:dyDescent="0.25">
      <c r="A2234" s="2"/>
    </row>
    <row r="2235" spans="1:1" x14ac:dyDescent="0.25">
      <c r="A2235" s="2"/>
    </row>
    <row r="2236" spans="1:1" x14ac:dyDescent="0.25">
      <c r="A2236" s="2"/>
    </row>
    <row r="2237" spans="1:1" x14ac:dyDescent="0.25">
      <c r="A2237" s="2"/>
    </row>
    <row r="2238" spans="1:1" x14ac:dyDescent="0.25">
      <c r="A2238" s="2"/>
    </row>
    <row r="2239" spans="1:1" x14ac:dyDescent="0.25">
      <c r="A2239" s="2"/>
    </row>
    <row r="2240" spans="1:1" x14ac:dyDescent="0.25">
      <c r="A2240" s="2"/>
    </row>
    <row r="2241" spans="1:1" x14ac:dyDescent="0.25">
      <c r="A2241" s="2"/>
    </row>
    <row r="2242" spans="1:1" x14ac:dyDescent="0.25">
      <c r="A2242" s="2"/>
    </row>
    <row r="2243" spans="1:1" x14ac:dyDescent="0.25">
      <c r="A2243" s="2"/>
    </row>
    <row r="2244" spans="1:1" x14ac:dyDescent="0.25">
      <c r="A2244" s="2"/>
    </row>
    <row r="2245" spans="1:1" x14ac:dyDescent="0.25">
      <c r="A2245" s="2"/>
    </row>
    <row r="2246" spans="1:1" x14ac:dyDescent="0.25">
      <c r="A2246" s="2"/>
    </row>
    <row r="2247" spans="1:1" x14ac:dyDescent="0.25">
      <c r="A2247" s="2"/>
    </row>
    <row r="2248" spans="1:1" x14ac:dyDescent="0.25">
      <c r="A2248" s="2"/>
    </row>
    <row r="2249" spans="1:1" x14ac:dyDescent="0.25">
      <c r="A2249" s="2"/>
    </row>
    <row r="2250" spans="1:1" x14ac:dyDescent="0.25">
      <c r="A2250" s="2"/>
    </row>
    <row r="2251" spans="1:1" x14ac:dyDescent="0.25">
      <c r="A2251" s="2"/>
    </row>
    <row r="2252" spans="1:1" x14ac:dyDescent="0.25">
      <c r="A2252" s="2"/>
    </row>
    <row r="2253" spans="1:1" x14ac:dyDescent="0.25">
      <c r="A2253" s="2"/>
    </row>
    <row r="2254" spans="1:1" x14ac:dyDescent="0.25">
      <c r="A2254" s="2"/>
    </row>
    <row r="2255" spans="1:1" x14ac:dyDescent="0.25">
      <c r="A2255" s="2"/>
    </row>
    <row r="2256" spans="1:1" x14ac:dyDescent="0.25">
      <c r="A2256" s="2"/>
    </row>
    <row r="2257" spans="1:1" x14ac:dyDescent="0.25">
      <c r="A2257" s="2"/>
    </row>
    <row r="2258" spans="1:1" x14ac:dyDescent="0.25">
      <c r="A2258" s="2"/>
    </row>
    <row r="2259" spans="1:1" x14ac:dyDescent="0.25">
      <c r="A2259" s="2"/>
    </row>
    <row r="2260" spans="1:1" x14ac:dyDescent="0.25">
      <c r="A2260" s="2"/>
    </row>
    <row r="2261" spans="1:1" x14ac:dyDescent="0.25">
      <c r="A2261" s="2"/>
    </row>
    <row r="2262" spans="1:1" x14ac:dyDescent="0.25">
      <c r="A2262" s="2"/>
    </row>
    <row r="2263" spans="1:1" x14ac:dyDescent="0.25">
      <c r="A2263" s="2"/>
    </row>
    <row r="2264" spans="1:1" x14ac:dyDescent="0.25">
      <c r="A2264" s="2"/>
    </row>
    <row r="2265" spans="1:1" x14ac:dyDescent="0.25">
      <c r="A2265" s="2"/>
    </row>
    <row r="2266" spans="1:1" x14ac:dyDescent="0.25">
      <c r="A2266" s="2"/>
    </row>
    <row r="2267" spans="1:1" x14ac:dyDescent="0.25">
      <c r="A2267" s="2"/>
    </row>
    <row r="2268" spans="1:1" x14ac:dyDescent="0.25">
      <c r="A2268" s="2"/>
    </row>
    <row r="2269" spans="1:1" x14ac:dyDescent="0.25">
      <c r="A2269" s="2"/>
    </row>
    <row r="2270" spans="1:1" x14ac:dyDescent="0.25">
      <c r="A2270" s="2"/>
    </row>
    <row r="2271" spans="1:1" x14ac:dyDescent="0.25">
      <c r="A2271" s="2"/>
    </row>
    <row r="2272" spans="1:1" x14ac:dyDescent="0.25">
      <c r="A2272" s="2"/>
    </row>
    <row r="2273" spans="1:1" x14ac:dyDescent="0.25">
      <c r="A2273" s="2"/>
    </row>
    <row r="2274" spans="1:1" x14ac:dyDescent="0.25">
      <c r="A2274" s="2"/>
    </row>
    <row r="2275" spans="1:1" x14ac:dyDescent="0.25">
      <c r="A2275" s="2"/>
    </row>
    <row r="2276" spans="1:1" x14ac:dyDescent="0.25">
      <c r="A2276" s="2"/>
    </row>
    <row r="2277" spans="1:1" x14ac:dyDescent="0.25">
      <c r="A2277" s="2"/>
    </row>
    <row r="2278" spans="1:1" x14ac:dyDescent="0.25">
      <c r="A2278" s="2"/>
    </row>
    <row r="2279" spans="1:1" x14ac:dyDescent="0.25">
      <c r="A2279" s="2"/>
    </row>
    <row r="2280" spans="1:1" x14ac:dyDescent="0.25">
      <c r="A2280" s="2"/>
    </row>
    <row r="2281" spans="1:1" x14ac:dyDescent="0.25">
      <c r="A2281" s="2"/>
    </row>
    <row r="2282" spans="1:1" x14ac:dyDescent="0.25">
      <c r="A2282" s="2"/>
    </row>
    <row r="2283" spans="1:1" x14ac:dyDescent="0.25">
      <c r="A2283" s="2"/>
    </row>
    <row r="2284" spans="1:1" x14ac:dyDescent="0.25">
      <c r="A2284" s="2"/>
    </row>
    <row r="2285" spans="1:1" x14ac:dyDescent="0.25">
      <c r="A2285" s="2"/>
    </row>
    <row r="2286" spans="1:1" x14ac:dyDescent="0.25">
      <c r="A2286" s="2"/>
    </row>
    <row r="2287" spans="1:1" x14ac:dyDescent="0.25">
      <c r="A2287" s="2"/>
    </row>
    <row r="2288" spans="1:1" x14ac:dyDescent="0.25">
      <c r="A2288" s="2"/>
    </row>
    <row r="2289" spans="1:1" x14ac:dyDescent="0.25">
      <c r="A2289" s="2"/>
    </row>
    <row r="2290" spans="1:1" x14ac:dyDescent="0.25">
      <c r="A2290" s="2"/>
    </row>
    <row r="2291" spans="1:1" x14ac:dyDescent="0.25">
      <c r="A2291" s="2"/>
    </row>
    <row r="2292" spans="1:1" x14ac:dyDescent="0.25">
      <c r="A2292" s="2"/>
    </row>
    <row r="2293" spans="1:1" x14ac:dyDescent="0.25">
      <c r="A2293" s="2"/>
    </row>
    <row r="2294" spans="1:1" x14ac:dyDescent="0.25">
      <c r="A2294" s="2"/>
    </row>
    <row r="2295" spans="1:1" x14ac:dyDescent="0.25">
      <c r="A2295" s="2"/>
    </row>
    <row r="2296" spans="1:1" x14ac:dyDescent="0.25">
      <c r="A2296" s="2"/>
    </row>
    <row r="2297" spans="1:1" x14ac:dyDescent="0.25">
      <c r="A2297" s="2"/>
    </row>
    <row r="2298" spans="1:1" x14ac:dyDescent="0.25">
      <c r="A2298" s="2"/>
    </row>
    <row r="2299" spans="1:1" x14ac:dyDescent="0.25">
      <c r="A2299" s="2"/>
    </row>
    <row r="2300" spans="1:1" x14ac:dyDescent="0.25">
      <c r="A2300" s="2"/>
    </row>
    <row r="2301" spans="1:1" x14ac:dyDescent="0.25">
      <c r="A2301" s="2"/>
    </row>
    <row r="2302" spans="1:1" x14ac:dyDescent="0.25">
      <c r="A2302" s="2"/>
    </row>
    <row r="2303" spans="1:1" x14ac:dyDescent="0.25">
      <c r="A2303" s="2"/>
    </row>
    <row r="2304" spans="1:1" x14ac:dyDescent="0.25">
      <c r="A2304" s="2"/>
    </row>
    <row r="2305" spans="1:1" x14ac:dyDescent="0.25">
      <c r="A2305" s="2"/>
    </row>
    <row r="2306" spans="1:1" x14ac:dyDescent="0.25">
      <c r="A2306" s="2"/>
    </row>
    <row r="2307" spans="1:1" x14ac:dyDescent="0.25">
      <c r="A2307" s="2"/>
    </row>
    <row r="2308" spans="1:1" x14ac:dyDescent="0.25">
      <c r="A2308" s="2"/>
    </row>
    <row r="2309" spans="1:1" x14ac:dyDescent="0.25">
      <c r="A2309" s="2"/>
    </row>
    <row r="2310" spans="1:1" x14ac:dyDescent="0.25">
      <c r="A2310" s="2"/>
    </row>
    <row r="2311" spans="1:1" x14ac:dyDescent="0.25">
      <c r="A2311" s="2"/>
    </row>
    <row r="2312" spans="1:1" x14ac:dyDescent="0.25">
      <c r="A2312" s="2"/>
    </row>
    <row r="2313" spans="1:1" x14ac:dyDescent="0.25">
      <c r="A2313" s="2"/>
    </row>
    <row r="2314" spans="1:1" x14ac:dyDescent="0.25">
      <c r="A2314" s="2"/>
    </row>
    <row r="2315" spans="1:1" x14ac:dyDescent="0.25">
      <c r="A2315" s="2"/>
    </row>
    <row r="2316" spans="1:1" x14ac:dyDescent="0.25">
      <c r="A2316" s="2"/>
    </row>
    <row r="2317" spans="1:1" x14ac:dyDescent="0.25">
      <c r="A2317" s="2"/>
    </row>
    <row r="2318" spans="1:1" x14ac:dyDescent="0.25">
      <c r="A2318" s="2"/>
    </row>
    <row r="2319" spans="1:1" x14ac:dyDescent="0.25">
      <c r="A2319" s="2"/>
    </row>
    <row r="2320" spans="1:1" x14ac:dyDescent="0.25">
      <c r="A2320" s="2"/>
    </row>
    <row r="2321" spans="1:1" x14ac:dyDescent="0.25">
      <c r="A2321" s="2"/>
    </row>
    <row r="2322" spans="1:1" x14ac:dyDescent="0.25">
      <c r="A2322" s="2"/>
    </row>
    <row r="2323" spans="1:1" x14ac:dyDescent="0.25">
      <c r="A2323" s="2"/>
    </row>
    <row r="2324" spans="1:1" x14ac:dyDescent="0.25">
      <c r="A2324" s="2"/>
    </row>
    <row r="2325" spans="1:1" x14ac:dyDescent="0.25">
      <c r="A2325" s="2"/>
    </row>
    <row r="2326" spans="1:1" x14ac:dyDescent="0.25">
      <c r="A2326" s="2"/>
    </row>
    <row r="2327" spans="1:1" x14ac:dyDescent="0.25">
      <c r="A2327" s="2"/>
    </row>
    <row r="2328" spans="1:1" x14ac:dyDescent="0.25">
      <c r="A2328" s="2"/>
    </row>
    <row r="2329" spans="1:1" x14ac:dyDescent="0.25">
      <c r="A2329" s="2"/>
    </row>
    <row r="2330" spans="1:1" x14ac:dyDescent="0.25">
      <c r="A2330" s="2"/>
    </row>
    <row r="2331" spans="1:1" x14ac:dyDescent="0.25">
      <c r="A2331" s="2"/>
    </row>
    <row r="2332" spans="1:1" x14ac:dyDescent="0.25">
      <c r="A2332" s="2"/>
    </row>
    <row r="2333" spans="1:1" x14ac:dyDescent="0.25">
      <c r="A2333" s="2"/>
    </row>
    <row r="2334" spans="1:1" x14ac:dyDescent="0.25">
      <c r="A2334" s="2"/>
    </row>
    <row r="2335" spans="1:1" x14ac:dyDescent="0.25">
      <c r="A2335" s="2"/>
    </row>
    <row r="2336" spans="1:1" x14ac:dyDescent="0.25">
      <c r="A2336" s="2"/>
    </row>
    <row r="2337" spans="1:1" x14ac:dyDescent="0.25">
      <c r="A2337" s="2"/>
    </row>
    <row r="2338" spans="1:1" x14ac:dyDescent="0.25">
      <c r="A2338" s="2"/>
    </row>
    <row r="2339" spans="1:1" x14ac:dyDescent="0.25">
      <c r="A2339" s="2"/>
    </row>
    <row r="2340" spans="1:1" x14ac:dyDescent="0.25">
      <c r="A2340" s="2"/>
    </row>
    <row r="2341" spans="1:1" x14ac:dyDescent="0.25">
      <c r="A2341" s="2"/>
    </row>
    <row r="2342" spans="1:1" x14ac:dyDescent="0.25">
      <c r="A2342" s="2"/>
    </row>
    <row r="2343" spans="1:1" x14ac:dyDescent="0.25">
      <c r="A2343" s="2"/>
    </row>
    <row r="2344" spans="1:1" x14ac:dyDescent="0.25">
      <c r="A2344" s="2"/>
    </row>
    <row r="2345" spans="1:1" x14ac:dyDescent="0.25">
      <c r="A2345" s="2"/>
    </row>
    <row r="2346" spans="1:1" x14ac:dyDescent="0.25">
      <c r="A2346" s="2"/>
    </row>
    <row r="2347" spans="1:1" x14ac:dyDescent="0.25">
      <c r="A2347" s="2"/>
    </row>
    <row r="2348" spans="1:1" x14ac:dyDescent="0.25">
      <c r="A2348" s="2"/>
    </row>
    <row r="2349" spans="1:1" x14ac:dyDescent="0.25">
      <c r="A2349" s="2"/>
    </row>
    <row r="2350" spans="1:1" x14ac:dyDescent="0.25">
      <c r="A2350" s="2"/>
    </row>
    <row r="2351" spans="1:1" x14ac:dyDescent="0.25">
      <c r="A2351" s="2"/>
    </row>
    <row r="2352" spans="1:1" x14ac:dyDescent="0.25">
      <c r="A2352" s="2"/>
    </row>
    <row r="2353" spans="1:1" x14ac:dyDescent="0.25">
      <c r="A2353" s="2"/>
    </row>
    <row r="2354" spans="1:1" x14ac:dyDescent="0.25">
      <c r="A2354" s="2"/>
    </row>
    <row r="2355" spans="1:1" x14ac:dyDescent="0.25">
      <c r="A2355" s="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BDC66-B664-4A33-859C-9E8A336DCA3F}">
  <dimension ref="A2:B5"/>
  <sheetViews>
    <sheetView workbookViewId="0">
      <selection activeCell="F13" sqref="F13"/>
    </sheetView>
  </sheetViews>
  <sheetFormatPr defaultRowHeight="15" x14ac:dyDescent="0.25"/>
  <cols>
    <col min="1" max="1" width="23.42578125" bestFit="1" customWidth="1"/>
  </cols>
  <sheetData>
    <row r="2" spans="1:2" x14ac:dyDescent="0.25">
      <c r="A2" s="151" t="s">
        <v>11</v>
      </c>
    </row>
    <row r="3" spans="1:2" x14ac:dyDescent="0.25">
      <c r="A3" t="s">
        <v>12</v>
      </c>
      <c r="B3" s="150">
        <v>34.799999999999997</v>
      </c>
    </row>
    <row r="4" spans="1:2" x14ac:dyDescent="0.25">
      <c r="A4" t="s">
        <v>13</v>
      </c>
      <c r="B4" s="150">
        <v>87</v>
      </c>
    </row>
    <row r="5" spans="1:2" x14ac:dyDescent="0.25">
      <c r="A5" t="s">
        <v>14</v>
      </c>
      <c r="B5" s="150">
        <v>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B280B-06F0-4C7C-AC59-52D1EA425227}">
  <dimension ref="A1:Z130"/>
  <sheetViews>
    <sheetView tabSelected="1" workbookViewId="0">
      <selection activeCell="L130" sqref="L130"/>
    </sheetView>
  </sheetViews>
  <sheetFormatPr defaultColWidth="8.7109375" defaultRowHeight="16.5" outlineLevelRow="1" outlineLevelCol="1" x14ac:dyDescent="0.3"/>
  <cols>
    <col min="1" max="1" width="26.7109375" style="59" bestFit="1" customWidth="1"/>
    <col min="2" max="2" width="9.7109375" style="59" hidden="1" customWidth="1" outlineLevel="1"/>
    <col min="3" max="8" width="8.7109375" style="59" hidden="1" customWidth="1" outlineLevel="1"/>
    <col min="9" max="9" width="10.28515625" style="59" customWidth="1" collapsed="1"/>
    <col min="10" max="10" width="10.85546875" style="59" customWidth="1"/>
    <col min="11" max="11" width="10.28515625" style="59" customWidth="1"/>
    <col min="12" max="19" width="8.7109375" style="59"/>
    <col min="20" max="20" width="9" style="59" bestFit="1" customWidth="1"/>
    <col min="21" max="16384" width="8.7109375" style="59"/>
  </cols>
  <sheetData>
    <row r="1" spans="1:20" x14ac:dyDescent="0.3">
      <c r="A1" s="135" t="s">
        <v>15</v>
      </c>
    </row>
    <row r="2" spans="1:20" s="142" customFormat="1" x14ac:dyDescent="0.3">
      <c r="A2" s="127" t="s">
        <v>16</v>
      </c>
      <c r="C2" s="127">
        <v>2015</v>
      </c>
      <c r="D2" s="127">
        <f>C2+1</f>
        <v>2016</v>
      </c>
      <c r="E2" s="127">
        <f t="shared" ref="E2" si="0">D2+1</f>
        <v>2017</v>
      </c>
      <c r="F2" s="127">
        <f t="shared" ref="F2" si="1">E2+1</f>
        <v>2018</v>
      </c>
      <c r="G2" s="127">
        <f t="shared" ref="G2" si="2">F2+1</f>
        <v>2019</v>
      </c>
      <c r="H2" s="127">
        <f t="shared" ref="H2" si="3">G2+1</f>
        <v>2020</v>
      </c>
      <c r="I2" s="127">
        <f>H2+1</f>
        <v>2021</v>
      </c>
      <c r="J2" s="128">
        <f>I2+1</f>
        <v>2022</v>
      </c>
      <c r="K2" s="128">
        <f>J2+1</f>
        <v>2023</v>
      </c>
      <c r="L2" s="128">
        <f t="shared" ref="L2:Q2" si="4">K2+1</f>
        <v>2024</v>
      </c>
      <c r="M2" s="128">
        <f t="shared" si="4"/>
        <v>2025</v>
      </c>
      <c r="N2" s="128">
        <f t="shared" si="4"/>
        <v>2026</v>
      </c>
      <c r="O2" s="128">
        <f t="shared" si="4"/>
        <v>2027</v>
      </c>
      <c r="P2" s="128">
        <f t="shared" si="4"/>
        <v>2028</v>
      </c>
      <c r="Q2" s="128">
        <f t="shared" si="4"/>
        <v>2029</v>
      </c>
      <c r="R2" s="128">
        <f>Q2+1</f>
        <v>2030</v>
      </c>
      <c r="S2" s="128">
        <f>R2+1</f>
        <v>2031</v>
      </c>
      <c r="T2" s="127" t="s">
        <v>17</v>
      </c>
    </row>
    <row r="3" spans="1:20" hidden="1" outlineLevel="1" x14ac:dyDescent="0.3">
      <c r="A3" s="59" t="s">
        <v>18</v>
      </c>
    </row>
    <row r="4" spans="1:20" hidden="1" outlineLevel="1" x14ac:dyDescent="0.3">
      <c r="A4" s="125" t="s">
        <v>19</v>
      </c>
      <c r="C4" s="126"/>
      <c r="D4" s="126"/>
      <c r="E4" s="126"/>
      <c r="F4" s="126"/>
      <c r="G4" s="126"/>
      <c r="H4" s="126">
        <v>2345.9</v>
      </c>
      <c r="I4" s="126">
        <v>2614.1</v>
      </c>
    </row>
    <row r="5" spans="1:20" hidden="1" outlineLevel="1" x14ac:dyDescent="0.3">
      <c r="A5" s="125" t="s">
        <v>20</v>
      </c>
      <c r="C5" s="126"/>
      <c r="D5" s="126"/>
      <c r="E5" s="126"/>
      <c r="F5" s="126"/>
      <c r="G5" s="126"/>
      <c r="H5" s="126">
        <v>1430.4</v>
      </c>
      <c r="I5" s="126">
        <v>1199.3</v>
      </c>
    </row>
    <row r="6" spans="1:20" hidden="1" outlineLevel="1" x14ac:dyDescent="0.3">
      <c r="A6" s="125" t="s">
        <v>21</v>
      </c>
      <c r="C6" s="126"/>
      <c r="D6" s="126"/>
      <c r="E6" s="126"/>
      <c r="F6" s="126"/>
      <c r="G6" s="126"/>
      <c r="H6" s="126">
        <v>231</v>
      </c>
      <c r="I6" s="126">
        <v>321.5</v>
      </c>
    </row>
    <row r="7" spans="1:20" hidden="1" outlineLevel="1" x14ac:dyDescent="0.3">
      <c r="A7" s="125" t="s">
        <v>22</v>
      </c>
      <c r="C7" s="126">
        <v>3835.8</v>
      </c>
      <c r="D7" s="126">
        <v>3801.5</v>
      </c>
      <c r="E7" s="126">
        <v>4060.2</v>
      </c>
      <c r="F7" s="126">
        <v>4069.9</v>
      </c>
      <c r="G7" s="126">
        <v>4043.1</v>
      </c>
      <c r="H7" s="126">
        <f>SUM(H4:H6)</f>
        <v>4007.3</v>
      </c>
      <c r="I7" s="126">
        <f>SUM(I4:I6)</f>
        <v>4134.8999999999996</v>
      </c>
    </row>
    <row r="8" spans="1:20" hidden="1" outlineLevel="1" x14ac:dyDescent="0.3">
      <c r="A8" s="125"/>
      <c r="C8" s="126"/>
      <c r="D8" s="126"/>
      <c r="E8" s="126"/>
      <c r="F8" s="126"/>
      <c r="G8" s="126"/>
      <c r="H8" s="126"/>
      <c r="I8" s="126"/>
    </row>
    <row r="9" spans="1:20" hidden="1" outlineLevel="1" x14ac:dyDescent="0.3">
      <c r="A9" s="59" t="s">
        <v>23</v>
      </c>
      <c r="C9" s="126"/>
      <c r="D9" s="126"/>
      <c r="E9" s="126"/>
      <c r="F9" s="126"/>
      <c r="G9" s="126"/>
      <c r="H9" s="126"/>
      <c r="I9" s="126"/>
    </row>
    <row r="10" spans="1:20" hidden="1" outlineLevel="1" x14ac:dyDescent="0.3">
      <c r="A10" s="125" t="s">
        <v>19</v>
      </c>
      <c r="C10" s="126"/>
      <c r="D10" s="126"/>
      <c r="E10" s="126"/>
      <c r="F10" s="126"/>
      <c r="G10" s="126"/>
      <c r="H10" s="126">
        <v>3074</v>
      </c>
      <c r="I10" s="126">
        <v>2846.8</v>
      </c>
    </row>
    <row r="11" spans="1:20" hidden="1" outlineLevel="1" x14ac:dyDescent="0.3">
      <c r="A11" s="125" t="s">
        <v>20</v>
      </c>
      <c r="C11" s="126"/>
      <c r="D11" s="126"/>
      <c r="E11" s="126"/>
      <c r="F11" s="126"/>
      <c r="G11" s="126"/>
      <c r="H11" s="126">
        <v>3417.5</v>
      </c>
      <c r="I11" s="126">
        <v>2650.5</v>
      </c>
    </row>
    <row r="12" spans="1:20" hidden="1" outlineLevel="1" x14ac:dyDescent="0.3">
      <c r="A12" s="125" t="s">
        <v>21</v>
      </c>
      <c r="C12" s="126"/>
      <c r="D12" s="126"/>
      <c r="E12" s="126"/>
      <c r="F12" s="126"/>
      <c r="G12" s="126"/>
      <c r="H12" s="126">
        <v>602.1</v>
      </c>
      <c r="I12" s="126">
        <v>624.5</v>
      </c>
    </row>
    <row r="13" spans="1:20" hidden="1" outlineLevel="1" x14ac:dyDescent="0.3">
      <c r="A13" s="125" t="s">
        <v>24</v>
      </c>
      <c r="C13" s="126">
        <v>5279.6</v>
      </c>
      <c r="D13" s="126">
        <v>5786.7</v>
      </c>
      <c r="E13" s="126">
        <v>6003.3</v>
      </c>
      <c r="F13" s="126">
        <v>6132.8</v>
      </c>
      <c r="G13" s="126">
        <v>6507.7</v>
      </c>
      <c r="H13" s="126">
        <f>SUM(H10:H12)</f>
        <v>7093.6</v>
      </c>
      <c r="I13" s="126">
        <f>SUM(I10:I12)</f>
        <v>6121.8</v>
      </c>
    </row>
    <row r="14" spans="1:20" hidden="1" outlineLevel="1" x14ac:dyDescent="0.3">
      <c r="A14" s="125"/>
      <c r="C14" s="126"/>
      <c r="D14" s="126"/>
      <c r="E14" s="126"/>
      <c r="F14" s="126"/>
      <c r="G14" s="126"/>
      <c r="H14" s="126"/>
      <c r="I14" s="126"/>
    </row>
    <row r="15" spans="1:20" hidden="1" outlineLevel="1" x14ac:dyDescent="0.3">
      <c r="A15" s="59" t="s">
        <v>25</v>
      </c>
      <c r="C15" s="126"/>
      <c r="D15" s="126"/>
      <c r="E15" s="126"/>
      <c r="F15" s="126"/>
      <c r="G15" s="126"/>
      <c r="H15" s="126"/>
      <c r="I15" s="126"/>
    </row>
    <row r="16" spans="1:20" hidden="1" outlineLevel="1" x14ac:dyDescent="0.3">
      <c r="A16" s="125" t="s">
        <v>19</v>
      </c>
      <c r="C16" s="126"/>
      <c r="D16" s="126"/>
      <c r="E16" s="126"/>
      <c r="F16" s="126"/>
      <c r="G16" s="126"/>
      <c r="H16" s="126">
        <v>1306.5</v>
      </c>
      <c r="I16" s="126">
        <v>1399.3</v>
      </c>
    </row>
    <row r="17" spans="1:19" hidden="1" outlineLevel="1" x14ac:dyDescent="0.3">
      <c r="A17" s="125" t="s">
        <v>20</v>
      </c>
      <c r="C17" s="126"/>
      <c r="D17" s="126"/>
      <c r="E17" s="126"/>
      <c r="F17" s="126"/>
      <c r="G17" s="126"/>
      <c r="H17" s="126">
        <v>203.8</v>
      </c>
      <c r="I17" s="126">
        <v>223.6</v>
      </c>
    </row>
    <row r="18" spans="1:19" hidden="1" outlineLevel="1" x14ac:dyDescent="0.3">
      <c r="A18" s="125" t="s">
        <v>21</v>
      </c>
      <c r="C18" s="126"/>
      <c r="D18" s="126"/>
      <c r="E18" s="126"/>
      <c r="F18" s="126"/>
      <c r="G18" s="126"/>
      <c r="H18" s="126">
        <v>1566.4</v>
      </c>
      <c r="I18" s="126">
        <v>1598.5</v>
      </c>
    </row>
    <row r="19" spans="1:19" hidden="1" outlineLevel="1" x14ac:dyDescent="0.3">
      <c r="A19" s="125" t="s">
        <v>26</v>
      </c>
      <c r="C19" s="126">
        <v>1542.3</v>
      </c>
      <c r="D19" s="126">
        <v>1403.3</v>
      </c>
      <c r="E19" s="126">
        <v>1099.0999999999999</v>
      </c>
      <c r="F19" s="126">
        <f>672.5+667.3</f>
        <v>1339.8</v>
      </c>
      <c r="G19" s="126">
        <v>2951.1</v>
      </c>
      <c r="H19" s="126">
        <f>SUM(H16:H18)</f>
        <v>3076.7</v>
      </c>
      <c r="I19" s="126">
        <f>SUM(I16:I18)</f>
        <v>3221.3999999999996</v>
      </c>
    </row>
    <row r="20" spans="1:19" hidden="1" outlineLevel="1" x14ac:dyDescent="0.3">
      <c r="A20" s="125"/>
      <c r="C20" s="126"/>
      <c r="D20" s="126"/>
      <c r="E20" s="126"/>
      <c r="F20" s="126"/>
      <c r="G20" s="126"/>
      <c r="H20" s="126"/>
      <c r="I20" s="126"/>
    </row>
    <row r="21" spans="1:19" hidden="1" outlineLevel="1" x14ac:dyDescent="0.3">
      <c r="A21" s="59" t="s">
        <v>27</v>
      </c>
      <c r="C21" s="126"/>
      <c r="D21" s="126"/>
      <c r="E21" s="126"/>
      <c r="F21" s="126"/>
      <c r="G21" s="126"/>
      <c r="H21" s="126"/>
      <c r="I21" s="126"/>
    </row>
    <row r="22" spans="1:19" hidden="1" outlineLevel="1" x14ac:dyDescent="0.3">
      <c r="A22" s="125" t="s">
        <v>19</v>
      </c>
      <c r="C22" s="126"/>
      <c r="D22" s="126"/>
      <c r="E22" s="126">
        <v>0</v>
      </c>
      <c r="F22" s="126">
        <v>0</v>
      </c>
      <c r="G22" s="126">
        <v>0</v>
      </c>
      <c r="H22" s="126">
        <v>633.79999999999995</v>
      </c>
      <c r="I22" s="126">
        <v>710.8</v>
      </c>
    </row>
    <row r="23" spans="1:19" hidden="1" outlineLevel="1" x14ac:dyDescent="0.3">
      <c r="A23" s="125" t="s">
        <v>20</v>
      </c>
      <c r="C23" s="126"/>
      <c r="D23" s="126"/>
      <c r="E23" s="126"/>
      <c r="F23" s="126"/>
      <c r="G23" s="126"/>
      <c r="H23" s="126">
        <v>9.6999999999999993</v>
      </c>
      <c r="I23" s="126">
        <v>8.1</v>
      </c>
    </row>
    <row r="24" spans="1:19" hidden="1" outlineLevel="1" x14ac:dyDescent="0.3">
      <c r="A24" s="125" t="s">
        <v>21</v>
      </c>
      <c r="C24" s="126"/>
      <c r="D24" s="126"/>
      <c r="E24" s="126"/>
      <c r="F24" s="126"/>
      <c r="G24" s="126"/>
      <c r="H24" s="126">
        <v>122.4</v>
      </c>
      <c r="I24" s="126">
        <v>96.9</v>
      </c>
    </row>
    <row r="25" spans="1:19" hidden="1" outlineLevel="1" x14ac:dyDescent="0.3">
      <c r="A25" s="125" t="s">
        <v>28</v>
      </c>
      <c r="C25" s="126"/>
      <c r="D25" s="126"/>
      <c r="E25" s="126"/>
      <c r="F25" s="126"/>
      <c r="G25" s="126"/>
      <c r="H25" s="126">
        <f>SUM(H22:H24)</f>
        <v>765.9</v>
      </c>
      <c r="I25" s="126">
        <f>SUM(I22:I24)</f>
        <v>815.8</v>
      </c>
    </row>
    <row r="26" spans="1:19" hidden="1" outlineLevel="1" x14ac:dyDescent="0.3">
      <c r="A26" s="125"/>
      <c r="C26" s="126"/>
      <c r="D26" s="126"/>
      <c r="E26" s="126"/>
      <c r="F26" s="126"/>
      <c r="G26" s="126"/>
      <c r="H26" s="126"/>
      <c r="I26" s="126"/>
    </row>
    <row r="27" spans="1:19" hidden="1" outlineLevel="1" x14ac:dyDescent="0.3">
      <c r="A27" s="59" t="s">
        <v>29</v>
      </c>
      <c r="C27" s="126">
        <f>SUM(C4,C10,C16,C22)</f>
        <v>0</v>
      </c>
      <c r="D27" s="126">
        <f t="shared" ref="D27:E27" si="5">SUM(D4,D10,D16,D22)</f>
        <v>0</v>
      </c>
      <c r="E27" s="126">
        <f t="shared" si="5"/>
        <v>0</v>
      </c>
      <c r="F27" s="126">
        <v>5688.1</v>
      </c>
      <c r="G27" s="126">
        <v>6342.3</v>
      </c>
      <c r="H27" s="126">
        <f t="shared" ref="H27:I27" si="6">SUM(H4,H10,H16,H22)</f>
        <v>7360.2</v>
      </c>
      <c r="I27" s="126">
        <f t="shared" si="6"/>
        <v>7571</v>
      </c>
    </row>
    <row r="28" spans="1:19" hidden="1" outlineLevel="1" x14ac:dyDescent="0.3">
      <c r="A28" s="83" t="s">
        <v>30</v>
      </c>
      <c r="C28" s="126">
        <f>SUM(C5,C11,C17,C23)</f>
        <v>0</v>
      </c>
      <c r="D28" s="126">
        <f t="shared" ref="D28:E29" si="7">SUM(D5,D11,D17,D23)</f>
        <v>0</v>
      </c>
      <c r="E28" s="126">
        <f t="shared" si="7"/>
        <v>0</v>
      </c>
      <c r="F28" s="126">
        <v>4481.8999999999996</v>
      </c>
      <c r="G28" s="126">
        <v>4794.7</v>
      </c>
      <c r="H28" s="126">
        <f t="shared" ref="H28:I28" si="8">SUM(H5,H11,H17,H23)</f>
        <v>5061.3999999999996</v>
      </c>
      <c r="I28" s="126">
        <f t="shared" si="8"/>
        <v>4081.5</v>
      </c>
    </row>
    <row r="29" spans="1:19" hidden="1" outlineLevel="1" x14ac:dyDescent="0.3">
      <c r="A29" s="83" t="s">
        <v>31</v>
      </c>
      <c r="C29" s="126">
        <f>SUM(C6,C12,C18,C24)</f>
        <v>0</v>
      </c>
      <c r="D29" s="126">
        <f t="shared" si="7"/>
        <v>0</v>
      </c>
      <c r="E29" s="126">
        <f t="shared" si="7"/>
        <v>0</v>
      </c>
      <c r="F29" s="126">
        <v>1372.5</v>
      </c>
      <c r="G29" s="126">
        <v>2364.9</v>
      </c>
      <c r="H29" s="126">
        <f t="shared" ref="H29:I29" si="9">SUM(H6,H12,H18,H24)</f>
        <v>2521.9</v>
      </c>
      <c r="I29" s="126">
        <f t="shared" si="9"/>
        <v>2641.4</v>
      </c>
    </row>
    <row r="30" spans="1:19" collapsed="1" x14ac:dyDescent="0.3">
      <c r="C30" s="126"/>
      <c r="D30" s="126"/>
      <c r="E30" s="126"/>
      <c r="F30" s="126"/>
      <c r="G30" s="126"/>
      <c r="H30" s="126"/>
      <c r="I30" s="126"/>
    </row>
    <row r="31" spans="1:19" x14ac:dyDescent="0.3">
      <c r="A31" s="59" t="s">
        <v>22</v>
      </c>
      <c r="C31" s="126">
        <f t="shared" ref="C31:H31" si="10">C7</f>
        <v>3835.8</v>
      </c>
      <c r="D31" s="126">
        <f t="shared" si="10"/>
        <v>3801.5</v>
      </c>
      <c r="E31" s="126">
        <f t="shared" si="10"/>
        <v>4060.2</v>
      </c>
      <c r="F31" s="126">
        <f t="shared" si="10"/>
        <v>4069.9</v>
      </c>
      <c r="G31" s="126">
        <f t="shared" si="10"/>
        <v>4043.1</v>
      </c>
      <c r="H31" s="126">
        <f t="shared" si="10"/>
        <v>4007.3</v>
      </c>
      <c r="I31" s="126">
        <f>I7</f>
        <v>4134.8999999999996</v>
      </c>
      <c r="J31" s="77">
        <f>I31*(1+J36)</f>
        <v>4167.9791999999998</v>
      </c>
      <c r="K31" s="77">
        <f>J31*(1+K36)</f>
        <v>4201.3230335999997</v>
      </c>
      <c r="L31" s="77">
        <f>K31*(1+L36)</f>
        <v>4234.9336178688</v>
      </c>
      <c r="M31" s="77">
        <f t="shared" ref="M31:Q31" si="11">L31*(1+M36)</f>
        <v>4268.8130868117505</v>
      </c>
      <c r="N31" s="77">
        <f t="shared" si="11"/>
        <v>4302.9635915062445</v>
      </c>
      <c r="O31" s="77">
        <f>N31*(1+O36)</f>
        <v>4337.3873002382943</v>
      </c>
      <c r="P31" s="77">
        <f>O31*(1+P36)</f>
        <v>4372.086398640201</v>
      </c>
      <c r="Q31" s="77">
        <f t="shared" si="11"/>
        <v>4407.063089829323</v>
      </c>
      <c r="R31" s="77">
        <f t="shared" ref="R31:S34" si="12">Q31*(1+R36)</f>
        <v>4442.3195945479574</v>
      </c>
      <c r="S31" s="77">
        <f t="shared" si="12"/>
        <v>4477.8581513043409</v>
      </c>
    </row>
    <row r="32" spans="1:19" x14ac:dyDescent="0.3">
      <c r="A32" s="59" t="s">
        <v>24</v>
      </c>
      <c r="C32" s="126">
        <f t="shared" ref="C32:H32" si="13">C13</f>
        <v>5279.6</v>
      </c>
      <c r="D32" s="126">
        <f t="shared" si="13"/>
        <v>5786.7</v>
      </c>
      <c r="E32" s="126">
        <f t="shared" si="13"/>
        <v>6003.3</v>
      </c>
      <c r="F32" s="126">
        <f t="shared" si="13"/>
        <v>6132.8</v>
      </c>
      <c r="G32" s="126">
        <f t="shared" si="13"/>
        <v>6507.7</v>
      </c>
      <c r="H32" s="126">
        <f t="shared" si="13"/>
        <v>7093.6</v>
      </c>
      <c r="I32" s="126">
        <f>I13</f>
        <v>6121.8</v>
      </c>
      <c r="J32" s="77">
        <f t="shared" ref="J32:Q34" si="14">I32*(1+J37)</f>
        <v>6165.2647800000004</v>
      </c>
      <c r="K32" s="77">
        <f t="shared" si="14"/>
        <v>6209.0381599380007</v>
      </c>
      <c r="L32" s="77">
        <f t="shared" si="14"/>
        <v>6253.1223308735616</v>
      </c>
      <c r="M32" s="77">
        <f t="shared" si="14"/>
        <v>6297.519499422765</v>
      </c>
      <c r="N32" s="77">
        <f t="shared" si="14"/>
        <v>6342.2318878686674</v>
      </c>
      <c r="O32" s="77">
        <f t="shared" si="14"/>
        <v>6387.2617342725353</v>
      </c>
      <c r="P32" s="77">
        <f t="shared" si="14"/>
        <v>6432.6112925858706</v>
      </c>
      <c r="Q32" s="77">
        <f t="shared" si="14"/>
        <v>6478.2828327632305</v>
      </c>
      <c r="R32" s="77">
        <f t="shared" si="12"/>
        <v>6524.2786408758502</v>
      </c>
      <c r="S32" s="77">
        <f t="shared" si="12"/>
        <v>6570.6010192260692</v>
      </c>
    </row>
    <row r="33" spans="1:26" x14ac:dyDescent="0.3">
      <c r="A33" s="59" t="s">
        <v>26</v>
      </c>
      <c r="C33" s="126">
        <f t="shared" ref="C33:H33" si="15">C19</f>
        <v>1542.3</v>
      </c>
      <c r="D33" s="126">
        <f t="shared" si="15"/>
        <v>1403.3</v>
      </c>
      <c r="E33" s="126">
        <f t="shared" si="15"/>
        <v>1099.0999999999999</v>
      </c>
      <c r="F33" s="126">
        <f t="shared" si="15"/>
        <v>1339.8</v>
      </c>
      <c r="G33" s="126">
        <f t="shared" si="15"/>
        <v>2951.1</v>
      </c>
      <c r="H33" s="126">
        <f t="shared" si="15"/>
        <v>3076.7</v>
      </c>
      <c r="I33" s="126">
        <f>I19</f>
        <v>3221.3999999999996</v>
      </c>
      <c r="J33" s="77">
        <f t="shared" si="14"/>
        <v>3256.9964699999996</v>
      </c>
      <c r="K33" s="77">
        <f t="shared" si="14"/>
        <v>3292.9862809934998</v>
      </c>
      <c r="L33" s="77">
        <f t="shared" si="14"/>
        <v>3329.3737793984778</v>
      </c>
      <c r="M33" s="77">
        <f t="shared" si="14"/>
        <v>3366.1633596608312</v>
      </c>
      <c r="N33" s="77">
        <f t="shared" si="14"/>
        <v>3403.3594647850837</v>
      </c>
      <c r="O33" s="77">
        <f t="shared" si="14"/>
        <v>3440.966586870959</v>
      </c>
      <c r="P33" s="77">
        <f t="shared" si="14"/>
        <v>3478.9892676558829</v>
      </c>
      <c r="Q33" s="77">
        <f t="shared" si="14"/>
        <v>3517.4320990634806</v>
      </c>
      <c r="R33" s="77">
        <f t="shared" si="12"/>
        <v>3556.2997237581321</v>
      </c>
      <c r="S33" s="77">
        <f t="shared" si="12"/>
        <v>3595.5968357056595</v>
      </c>
    </row>
    <row r="34" spans="1:26" x14ac:dyDescent="0.3">
      <c r="A34" s="59" t="s">
        <v>28</v>
      </c>
      <c r="C34" s="126">
        <f t="shared" ref="C34:H34" si="16">C25</f>
        <v>0</v>
      </c>
      <c r="D34" s="126">
        <f t="shared" si="16"/>
        <v>0</v>
      </c>
      <c r="E34" s="126">
        <f t="shared" si="16"/>
        <v>0</v>
      </c>
      <c r="F34" s="126">
        <f t="shared" si="16"/>
        <v>0</v>
      </c>
      <c r="G34" s="126">
        <f t="shared" si="16"/>
        <v>0</v>
      </c>
      <c r="H34" s="126">
        <f t="shared" si="16"/>
        <v>765.9</v>
      </c>
      <c r="I34" s="126">
        <f>I25</f>
        <v>815.8</v>
      </c>
      <c r="J34" s="77">
        <f t="shared" si="14"/>
        <v>819.79741999999987</v>
      </c>
      <c r="K34" s="77">
        <f t="shared" si="14"/>
        <v>823.81442735799976</v>
      </c>
      <c r="L34" s="77">
        <f t="shared" si="14"/>
        <v>827.85111805205383</v>
      </c>
      <c r="M34" s="77">
        <f t="shared" si="14"/>
        <v>831.90758853050886</v>
      </c>
      <c r="N34" s="77">
        <f t="shared" si="14"/>
        <v>835.98393571430825</v>
      </c>
      <c r="O34" s="77">
        <f t="shared" si="14"/>
        <v>840.08025699930829</v>
      </c>
      <c r="P34" s="77">
        <f t="shared" si="14"/>
        <v>844.19665025860479</v>
      </c>
      <c r="Q34" s="77">
        <f t="shared" si="14"/>
        <v>848.33321384487192</v>
      </c>
      <c r="R34" s="77">
        <f t="shared" si="12"/>
        <v>852.49004659271168</v>
      </c>
      <c r="S34" s="77">
        <f t="shared" si="12"/>
        <v>856.66724782101585</v>
      </c>
    </row>
    <row r="35" spans="1:26" x14ac:dyDescent="0.3">
      <c r="C35" s="126"/>
      <c r="D35" s="126"/>
      <c r="E35" s="126"/>
      <c r="F35" s="126"/>
      <c r="G35" s="126"/>
      <c r="H35" s="126"/>
      <c r="I35" s="126"/>
    </row>
    <row r="36" spans="1:26" x14ac:dyDescent="0.3">
      <c r="A36" s="59" t="s">
        <v>32</v>
      </c>
      <c r="C36" s="126"/>
      <c r="D36" s="126"/>
      <c r="E36" s="126"/>
      <c r="F36" s="126"/>
      <c r="G36" s="126"/>
      <c r="H36" s="126"/>
      <c r="I36" s="126"/>
      <c r="J36" s="137">
        <v>8.0000000000000002E-3</v>
      </c>
      <c r="K36" s="138">
        <f>J36</f>
        <v>8.0000000000000002E-3</v>
      </c>
      <c r="L36" s="138">
        <f t="shared" ref="L36:Q36" si="17">K36</f>
        <v>8.0000000000000002E-3</v>
      </c>
      <c r="M36" s="138">
        <f t="shared" si="17"/>
        <v>8.0000000000000002E-3</v>
      </c>
      <c r="N36" s="138">
        <f t="shared" si="17"/>
        <v>8.0000000000000002E-3</v>
      </c>
      <c r="O36" s="138">
        <f t="shared" si="17"/>
        <v>8.0000000000000002E-3</v>
      </c>
      <c r="P36" s="138">
        <f t="shared" si="17"/>
        <v>8.0000000000000002E-3</v>
      </c>
      <c r="Q36" s="138">
        <f t="shared" si="17"/>
        <v>8.0000000000000002E-3</v>
      </c>
      <c r="R36" s="138">
        <f t="shared" ref="R36:S39" si="18">Q36</f>
        <v>8.0000000000000002E-3</v>
      </c>
      <c r="S36" s="138">
        <f t="shared" si="18"/>
        <v>8.0000000000000002E-3</v>
      </c>
      <c r="Z36" s="111"/>
    </row>
    <row r="37" spans="1:26" x14ac:dyDescent="0.3">
      <c r="A37" s="59" t="s">
        <v>33</v>
      </c>
      <c r="C37" s="126"/>
      <c r="D37" s="126"/>
      <c r="E37" s="126"/>
      <c r="F37" s="126"/>
      <c r="G37" s="126"/>
      <c r="H37" s="126"/>
      <c r="I37" s="126"/>
      <c r="J37" s="137">
        <v>7.1000000000000004E-3</v>
      </c>
      <c r="K37" s="138">
        <f t="shared" ref="K37:Q39" si="19">J37</f>
        <v>7.1000000000000004E-3</v>
      </c>
      <c r="L37" s="138">
        <f t="shared" si="19"/>
        <v>7.1000000000000004E-3</v>
      </c>
      <c r="M37" s="138">
        <f t="shared" si="19"/>
        <v>7.1000000000000004E-3</v>
      </c>
      <c r="N37" s="138">
        <f t="shared" si="19"/>
        <v>7.1000000000000004E-3</v>
      </c>
      <c r="O37" s="138">
        <f t="shared" si="19"/>
        <v>7.1000000000000004E-3</v>
      </c>
      <c r="P37" s="138">
        <f t="shared" si="19"/>
        <v>7.1000000000000004E-3</v>
      </c>
      <c r="Q37" s="138">
        <f t="shared" si="19"/>
        <v>7.1000000000000004E-3</v>
      </c>
      <c r="R37" s="138">
        <f t="shared" si="18"/>
        <v>7.1000000000000004E-3</v>
      </c>
      <c r="S37" s="138">
        <f t="shared" si="18"/>
        <v>7.1000000000000004E-3</v>
      </c>
    </row>
    <row r="38" spans="1:26" x14ac:dyDescent="0.3">
      <c r="A38" s="59" t="s">
        <v>34</v>
      </c>
      <c r="C38" s="126"/>
      <c r="D38" s="126"/>
      <c r="E38" s="126"/>
      <c r="F38" s="126"/>
      <c r="G38" s="126"/>
      <c r="H38" s="126"/>
      <c r="I38" s="126"/>
      <c r="J38" s="137">
        <f>AVERAGE(0.85%,1.36%)</f>
        <v>1.1050000000000001E-2</v>
      </c>
      <c r="K38" s="138">
        <f t="shared" si="19"/>
        <v>1.1050000000000001E-2</v>
      </c>
      <c r="L38" s="138">
        <f t="shared" si="19"/>
        <v>1.1050000000000001E-2</v>
      </c>
      <c r="M38" s="138">
        <f t="shared" si="19"/>
        <v>1.1050000000000001E-2</v>
      </c>
      <c r="N38" s="138">
        <f t="shared" si="19"/>
        <v>1.1050000000000001E-2</v>
      </c>
      <c r="O38" s="138">
        <f t="shared" si="19"/>
        <v>1.1050000000000001E-2</v>
      </c>
      <c r="P38" s="138">
        <f t="shared" si="19"/>
        <v>1.1050000000000001E-2</v>
      </c>
      <c r="Q38" s="138">
        <f t="shared" si="19"/>
        <v>1.1050000000000001E-2</v>
      </c>
      <c r="R38" s="138">
        <f t="shared" si="18"/>
        <v>1.1050000000000001E-2</v>
      </c>
      <c r="S38" s="138">
        <f t="shared" si="18"/>
        <v>1.1050000000000001E-2</v>
      </c>
    </row>
    <row r="39" spans="1:26" x14ac:dyDescent="0.3">
      <c r="A39" s="59" t="s">
        <v>35</v>
      </c>
      <c r="C39" s="126"/>
      <c r="D39" s="126"/>
      <c r="E39" s="126"/>
      <c r="F39" s="126"/>
      <c r="G39" s="126"/>
      <c r="H39" s="126"/>
      <c r="I39" s="126"/>
      <c r="J39" s="137">
        <v>4.8999999999999998E-3</v>
      </c>
      <c r="K39" s="138">
        <f t="shared" si="19"/>
        <v>4.8999999999999998E-3</v>
      </c>
      <c r="L39" s="138">
        <f t="shared" si="19"/>
        <v>4.8999999999999998E-3</v>
      </c>
      <c r="M39" s="138">
        <f t="shared" si="19"/>
        <v>4.8999999999999998E-3</v>
      </c>
      <c r="N39" s="138">
        <f t="shared" si="19"/>
        <v>4.8999999999999998E-3</v>
      </c>
      <c r="O39" s="138">
        <f t="shared" si="19"/>
        <v>4.8999999999999998E-3</v>
      </c>
      <c r="P39" s="138">
        <f t="shared" si="19"/>
        <v>4.8999999999999998E-3</v>
      </c>
      <c r="Q39" s="138">
        <f t="shared" si="19"/>
        <v>4.8999999999999998E-3</v>
      </c>
      <c r="R39" s="138">
        <f t="shared" si="18"/>
        <v>4.8999999999999998E-3</v>
      </c>
      <c r="S39" s="138">
        <f t="shared" si="18"/>
        <v>4.8999999999999998E-3</v>
      </c>
    </row>
    <row r="40" spans="1:26" x14ac:dyDescent="0.3">
      <c r="C40" s="126"/>
      <c r="D40" s="126"/>
      <c r="E40" s="126"/>
      <c r="F40" s="126"/>
      <c r="G40" s="126"/>
      <c r="H40" s="126"/>
      <c r="I40" s="126"/>
    </row>
    <row r="41" spans="1:26" x14ac:dyDescent="0.3">
      <c r="A41" s="59" t="s">
        <v>36</v>
      </c>
      <c r="D41" s="90"/>
      <c r="E41" s="90"/>
      <c r="F41" s="90"/>
      <c r="G41" s="90"/>
      <c r="H41" s="90"/>
      <c r="I41" s="90"/>
      <c r="K41" s="210">
        <f>SUMPRODUCT(K31:K34,K36:K39)/SUM(K31:K34)</f>
        <v>8.1309030009522262E-3</v>
      </c>
      <c r="L41" s="208">
        <f t="shared" ref="L41:S41" si="20">K41</f>
        <v>8.1309030009522262E-3</v>
      </c>
      <c r="M41" s="208">
        <f t="shared" si="20"/>
        <v>8.1309030009522262E-3</v>
      </c>
      <c r="N41" s="208">
        <f t="shared" si="20"/>
        <v>8.1309030009522262E-3</v>
      </c>
      <c r="O41" s="208">
        <f t="shared" si="20"/>
        <v>8.1309030009522262E-3</v>
      </c>
      <c r="P41" s="208">
        <f t="shared" si="20"/>
        <v>8.1309030009522262E-3</v>
      </c>
      <c r="Q41" s="208">
        <f t="shared" si="20"/>
        <v>8.1309030009522262E-3</v>
      </c>
      <c r="R41" s="208">
        <f t="shared" si="20"/>
        <v>8.1309030009522262E-3</v>
      </c>
      <c r="S41" s="208">
        <f t="shared" si="20"/>
        <v>8.1309030009522262E-3</v>
      </c>
    </row>
    <row r="42" spans="1:26" s="127" customFormat="1" x14ac:dyDescent="0.3">
      <c r="A42" s="127" t="s">
        <v>37</v>
      </c>
      <c r="C42" s="127">
        <f>C$2</f>
        <v>2015</v>
      </c>
      <c r="D42" s="127">
        <f t="shared" ref="D42:Q42" si="21">D$2</f>
        <v>2016</v>
      </c>
      <c r="E42" s="127">
        <f t="shared" si="21"/>
        <v>2017</v>
      </c>
      <c r="F42" s="127">
        <f t="shared" si="21"/>
        <v>2018</v>
      </c>
      <c r="G42" s="127">
        <f t="shared" si="21"/>
        <v>2019</v>
      </c>
      <c r="H42" s="127">
        <f t="shared" si="21"/>
        <v>2020</v>
      </c>
      <c r="I42" s="127">
        <f t="shared" si="21"/>
        <v>2021</v>
      </c>
      <c r="J42" s="128">
        <f t="shared" si="21"/>
        <v>2022</v>
      </c>
      <c r="K42" s="128">
        <f t="shared" si="21"/>
        <v>2023</v>
      </c>
      <c r="L42" s="128">
        <f t="shared" si="21"/>
        <v>2024</v>
      </c>
      <c r="M42" s="128">
        <f t="shared" si="21"/>
        <v>2025</v>
      </c>
      <c r="N42" s="128">
        <f t="shared" si="21"/>
        <v>2026</v>
      </c>
      <c r="O42" s="128">
        <f t="shared" si="21"/>
        <v>2027</v>
      </c>
      <c r="P42" s="128">
        <f t="shared" si="21"/>
        <v>2028</v>
      </c>
      <c r="Q42" s="128">
        <f t="shared" si="21"/>
        <v>2029</v>
      </c>
      <c r="R42" s="128">
        <f>R$2</f>
        <v>2030</v>
      </c>
      <c r="S42" s="128">
        <f>S$2</f>
        <v>2031</v>
      </c>
      <c r="T42" s="127" t="str">
        <f>$T$2</f>
        <v>Term</v>
      </c>
    </row>
    <row r="43" spans="1:26" x14ac:dyDescent="0.3">
      <c r="A43" s="59" t="s">
        <v>38</v>
      </c>
      <c r="C43" s="126">
        <f t="shared" ref="C43:I43" si="22">SUM(C31:C34)</f>
        <v>10657.7</v>
      </c>
      <c r="D43" s="126">
        <f t="shared" si="22"/>
        <v>10991.5</v>
      </c>
      <c r="E43" s="126">
        <f t="shared" si="22"/>
        <v>11162.6</v>
      </c>
      <c r="F43" s="126">
        <f t="shared" si="22"/>
        <v>11542.5</v>
      </c>
      <c r="G43" s="126">
        <f t="shared" si="22"/>
        <v>13501.9</v>
      </c>
      <c r="H43" s="126">
        <f t="shared" si="22"/>
        <v>14943.500000000002</v>
      </c>
      <c r="I43" s="126">
        <f t="shared" si="22"/>
        <v>14293.9</v>
      </c>
      <c r="J43" s="126">
        <f>SUM(J31:J34)</f>
        <v>14410.03787</v>
      </c>
      <c r="K43" s="126">
        <f>J43*(1+K41)</f>
        <v>14527.204490161019</v>
      </c>
      <c r="L43" s="126">
        <f t="shared" ref="L43:S43" si="23">K43*(1+L41)</f>
        <v>14645.323780745515</v>
      </c>
      <c r="M43" s="126">
        <f t="shared" si="23"/>
        <v>14764.403487824296</v>
      </c>
      <c r="N43" s="126">
        <f t="shared" si="23"/>
        <v>14884.451420450716</v>
      </c>
      <c r="O43" s="126">
        <f t="shared" si="23"/>
        <v>15005.475451172786</v>
      </c>
      <c r="P43" s="126">
        <f t="shared" si="23"/>
        <v>15127.483516549442</v>
      </c>
      <c r="Q43" s="126">
        <f t="shared" si="23"/>
        <v>15250.483617671009</v>
      </c>
      <c r="R43" s="126">
        <f t="shared" si="23"/>
        <v>15374.483820683903</v>
      </c>
      <c r="S43" s="126">
        <f t="shared" si="23"/>
        <v>15499.492257319593</v>
      </c>
    </row>
    <row r="44" spans="1:26" x14ac:dyDescent="0.3">
      <c r="A44" s="59" t="s">
        <v>39</v>
      </c>
      <c r="C44" s="132">
        <v>9596</v>
      </c>
      <c r="D44" s="132">
        <v>9817.4</v>
      </c>
      <c r="E44" s="132">
        <v>9873.1</v>
      </c>
      <c r="F44" s="132">
        <v>10227.799999999999</v>
      </c>
      <c r="G44" s="132">
        <v>12280.6</v>
      </c>
      <c r="H44" s="132">
        <v>13475.7</v>
      </c>
      <c r="I44" s="132">
        <v>12823</v>
      </c>
      <c r="J44" s="145">
        <f t="shared" ref="J44:S44" si="24">J43-J45</f>
        <v>12836.456653404803</v>
      </c>
      <c r="K44" s="145">
        <f t="shared" si="24"/>
        <v>12940.828637329565</v>
      </c>
      <c r="L44" s="145">
        <f t="shared" si="24"/>
        <v>13046.049259731637</v>
      </c>
      <c r="M44" s="145">
        <f t="shared" si="24"/>
        <v>13152.125420808159</v>
      </c>
      <c r="N44" s="145">
        <f t="shared" si="24"/>
        <v>13259.064076861108</v>
      </c>
      <c r="O44" s="145">
        <f t="shared" si="24"/>
        <v>13366.872240753477</v>
      </c>
      <c r="P44" s="145">
        <f t="shared" si="24"/>
        <v>13475.556982369164</v>
      </c>
      <c r="Q44" s="145">
        <f t="shared" si="24"/>
        <v>13585.125429076612</v>
      </c>
      <c r="R44" s="145">
        <f t="shared" si="24"/>
        <v>13695.584766196203</v>
      </c>
      <c r="S44" s="145">
        <f t="shared" si="24"/>
        <v>13806.942237471463</v>
      </c>
    </row>
    <row r="45" spans="1:26" x14ac:dyDescent="0.3">
      <c r="A45" s="59" t="s">
        <v>40</v>
      </c>
      <c r="C45" s="126">
        <f>C43-C44</f>
        <v>1061.7000000000007</v>
      </c>
      <c r="D45" s="126">
        <f t="shared" ref="D45:E45" si="25">D43-D44</f>
        <v>1174.1000000000004</v>
      </c>
      <c r="E45" s="126">
        <f t="shared" si="25"/>
        <v>1289.5</v>
      </c>
      <c r="F45" s="126">
        <f t="shared" ref="F45:G45" si="26">F43-F44</f>
        <v>1314.7000000000007</v>
      </c>
      <c r="G45" s="126">
        <f t="shared" si="26"/>
        <v>1221.2999999999993</v>
      </c>
      <c r="H45" s="126">
        <f>H43-H44</f>
        <v>1467.8000000000011</v>
      </c>
      <c r="I45" s="126">
        <f>I43-I44</f>
        <v>1470.8999999999996</v>
      </c>
      <c r="J45" s="126">
        <f>J43*J46</f>
        <v>1573.581216595197</v>
      </c>
      <c r="K45" s="126">
        <f t="shared" ref="K45:Q45" si="27">K43*K46</f>
        <v>1586.3758528314531</v>
      </c>
      <c r="L45" s="126">
        <f t="shared" si="27"/>
        <v>1599.2745210138785</v>
      </c>
      <c r="M45" s="126">
        <f>M43*M46</f>
        <v>1612.2780670161367</v>
      </c>
      <c r="N45" s="126">
        <f t="shared" si="27"/>
        <v>1625.3873435896076</v>
      </c>
      <c r="O45" s="126">
        <f t="shared" si="27"/>
        <v>1638.60321041931</v>
      </c>
      <c r="P45" s="126">
        <f t="shared" si="27"/>
        <v>1651.9265341802784</v>
      </c>
      <c r="Q45" s="126">
        <f t="shared" si="27"/>
        <v>1665.3581885943975</v>
      </c>
      <c r="R45" s="126">
        <f>R43*R46</f>
        <v>1678.8990544876999</v>
      </c>
      <c r="S45" s="126">
        <f>S43*S46</f>
        <v>1692.5500198481298</v>
      </c>
    </row>
    <row r="46" spans="1:26" x14ac:dyDescent="0.3">
      <c r="A46" s="59" t="s">
        <v>41</v>
      </c>
      <c r="C46" s="130">
        <f t="shared" ref="C46:H46" si="28">C45/C43</f>
        <v>9.9618116479165367E-2</v>
      </c>
      <c r="D46" s="130">
        <f t="shared" si="28"/>
        <v>0.10681890551790023</v>
      </c>
      <c r="E46" s="130">
        <f t="shared" si="28"/>
        <v>0.11551968179456398</v>
      </c>
      <c r="F46" s="130">
        <f t="shared" si="28"/>
        <v>0.11390080138618157</v>
      </c>
      <c r="G46" s="130">
        <f t="shared" si="28"/>
        <v>9.0453936112695199E-2</v>
      </c>
      <c r="H46" s="130">
        <f t="shared" si="28"/>
        <v>9.8223307792685843E-2</v>
      </c>
      <c r="I46" s="130">
        <f>I45/I43</f>
        <v>0.10290403598737921</v>
      </c>
      <c r="J46" s="131">
        <f>AVERAGE(E46:I46)+0.5%</f>
        <v>0.10920035261470115</v>
      </c>
      <c r="K46" s="131">
        <f>J46</f>
        <v>0.10920035261470115</v>
      </c>
      <c r="L46" s="131">
        <f t="shared" ref="L46" si="29">K46</f>
        <v>0.10920035261470115</v>
      </c>
      <c r="M46" s="131">
        <f t="shared" ref="M46:S46" si="30">L46</f>
        <v>0.10920035261470115</v>
      </c>
      <c r="N46" s="131">
        <f t="shared" si="30"/>
        <v>0.10920035261470115</v>
      </c>
      <c r="O46" s="131">
        <f t="shared" si="30"/>
        <v>0.10920035261470115</v>
      </c>
      <c r="P46" s="131">
        <f t="shared" si="30"/>
        <v>0.10920035261470115</v>
      </c>
      <c r="Q46" s="131">
        <f t="shared" si="30"/>
        <v>0.10920035261470115</v>
      </c>
      <c r="R46" s="131">
        <f t="shared" si="30"/>
        <v>0.10920035261470115</v>
      </c>
      <c r="S46" s="131">
        <f t="shared" si="30"/>
        <v>0.10920035261470115</v>
      </c>
    </row>
    <row r="47" spans="1:26" x14ac:dyDescent="0.3">
      <c r="C47" s="130">
        <f t="shared" ref="C47" si="31">C48/C43</f>
        <v>1.603535472006155E-2</v>
      </c>
      <c r="D47" s="130">
        <f t="shared" ref="D47" si="32">D48/D43</f>
        <v>1.8068507483055087E-2</v>
      </c>
      <c r="E47" s="130">
        <f t="shared" ref="E47" si="33">E48/E43</f>
        <v>1.8570942253596831E-2</v>
      </c>
      <c r="F47" s="130">
        <f t="shared" ref="F47:G47" si="34">F48/F43</f>
        <v>1.9605804635044403E-2</v>
      </c>
      <c r="G47" s="130">
        <f t="shared" si="34"/>
        <v>2.3181922544234516E-2</v>
      </c>
      <c r="H47" s="130">
        <f>H48/H43</f>
        <v>3.125104560511259E-2</v>
      </c>
      <c r="I47" s="130">
        <f>I48/I43</f>
        <v>3.6029355179482157E-2</v>
      </c>
      <c r="J47" s="148">
        <f>AVERAGE(E47:I47)</f>
        <v>2.5727814043494102E-2</v>
      </c>
      <c r="K47" s="148">
        <f>J47</f>
        <v>2.5727814043494102E-2</v>
      </c>
      <c r="L47" s="148">
        <f t="shared" ref="L47:Q47" si="35">K47</f>
        <v>2.5727814043494102E-2</v>
      </c>
      <c r="M47" s="148">
        <f t="shared" si="35"/>
        <v>2.5727814043494102E-2</v>
      </c>
      <c r="N47" s="148">
        <f t="shared" si="35"/>
        <v>2.5727814043494102E-2</v>
      </c>
      <c r="O47" s="148">
        <f t="shared" si="35"/>
        <v>2.5727814043494102E-2</v>
      </c>
      <c r="P47" s="148">
        <f t="shared" si="35"/>
        <v>2.5727814043494102E-2</v>
      </c>
      <c r="Q47" s="148">
        <f t="shared" si="35"/>
        <v>2.5727814043494102E-2</v>
      </c>
      <c r="R47" s="148">
        <f>Q47</f>
        <v>2.5727814043494102E-2</v>
      </c>
      <c r="S47" s="148">
        <f>R47</f>
        <v>2.5727814043494102E-2</v>
      </c>
    </row>
    <row r="48" spans="1:26" x14ac:dyDescent="0.3">
      <c r="A48" s="59" t="s">
        <v>42</v>
      </c>
      <c r="C48" s="59">
        <v>170.9</v>
      </c>
      <c r="D48" s="59">
        <v>198.6</v>
      </c>
      <c r="E48" s="59">
        <v>207.3</v>
      </c>
      <c r="F48" s="59">
        <v>226.3</v>
      </c>
      <c r="G48" s="59">
        <v>313</v>
      </c>
      <c r="H48" s="59">
        <v>467</v>
      </c>
      <c r="I48" s="59">
        <v>515</v>
      </c>
      <c r="J48" s="133">
        <f>J43*J47</f>
        <v>370.73877467906783</v>
      </c>
      <c r="K48" s="133">
        <f t="shared" ref="K48:Q48" si="36">K43*K47</f>
        <v>373.75321569467525</v>
      </c>
      <c r="L48" s="133">
        <f t="shared" si="36"/>
        <v>376.79216683778259</v>
      </c>
      <c r="M48" s="133">
        <f t="shared" si="36"/>
        <v>379.85582739785923</v>
      </c>
      <c r="N48" s="133">
        <f t="shared" si="36"/>
        <v>382.94439828477766</v>
      </c>
      <c r="O48" s="133">
        <f t="shared" si="36"/>
        <v>386.05808204198922</v>
      </c>
      <c r="P48" s="133">
        <f t="shared" si="36"/>
        <v>389.1970828598063</v>
      </c>
      <c r="Q48" s="133">
        <f t="shared" si="36"/>
        <v>392.36160658879294</v>
      </c>
      <c r="R48" s="133">
        <f>R43*R47</f>
        <v>395.55186075326418</v>
      </c>
      <c r="S48" s="133">
        <f>S43*S47</f>
        <v>398.76805456489512</v>
      </c>
    </row>
    <row r="49" spans="1:20" x14ac:dyDescent="0.3">
      <c r="A49" s="59" t="s">
        <v>43</v>
      </c>
      <c r="C49" s="126">
        <f t="shared" ref="C49:J49" si="37">C45-C48</f>
        <v>890.80000000000075</v>
      </c>
      <c r="D49" s="126">
        <f t="shared" si="37"/>
        <v>975.50000000000034</v>
      </c>
      <c r="E49" s="126">
        <f t="shared" si="37"/>
        <v>1082.2</v>
      </c>
      <c r="F49" s="126">
        <f t="shared" si="37"/>
        <v>1088.4000000000008</v>
      </c>
      <c r="G49" s="126">
        <f t="shared" si="37"/>
        <v>908.29999999999927</v>
      </c>
      <c r="H49" s="126">
        <f t="shared" si="37"/>
        <v>1000.8000000000011</v>
      </c>
      <c r="I49" s="126">
        <f t="shared" si="37"/>
        <v>955.89999999999964</v>
      </c>
      <c r="J49" s="126">
        <f t="shared" si="37"/>
        <v>1202.8424419161292</v>
      </c>
      <c r="K49" s="126">
        <f t="shared" ref="K49:Q49" si="38">K45-K48</f>
        <v>1212.6226371367779</v>
      </c>
      <c r="L49" s="126">
        <f t="shared" si="38"/>
        <v>1222.4823541760959</v>
      </c>
      <c r="M49" s="126">
        <f t="shared" si="38"/>
        <v>1232.4222396182774</v>
      </c>
      <c r="N49" s="126">
        <f t="shared" si="38"/>
        <v>1242.4429453048299</v>
      </c>
      <c r="O49" s="126">
        <f t="shared" si="38"/>
        <v>1252.5451283773209</v>
      </c>
      <c r="P49" s="126">
        <f t="shared" si="38"/>
        <v>1262.729451320472</v>
      </c>
      <c r="Q49" s="126">
        <f t="shared" si="38"/>
        <v>1272.9965820056045</v>
      </c>
      <c r="R49" s="126">
        <f>R45-R48</f>
        <v>1283.3471937344357</v>
      </c>
      <c r="S49" s="126">
        <f>S45-S48</f>
        <v>1293.7819652832345</v>
      </c>
    </row>
    <row r="50" spans="1:20" x14ac:dyDescent="0.3">
      <c r="A50" s="59" t="s">
        <v>44</v>
      </c>
      <c r="J50" s="139">
        <v>592</v>
      </c>
      <c r="K50" s="139">
        <v>674</v>
      </c>
      <c r="L50" s="139">
        <v>400</v>
      </c>
      <c r="M50" s="139">
        <v>350</v>
      </c>
      <c r="N50" s="139">
        <v>350</v>
      </c>
      <c r="O50" s="139">
        <v>700</v>
      </c>
      <c r="P50" s="139">
        <v>300</v>
      </c>
      <c r="Q50" s="139">
        <v>300</v>
      </c>
      <c r="R50" s="139">
        <v>300</v>
      </c>
      <c r="S50" s="139">
        <v>300</v>
      </c>
    </row>
    <row r="51" spans="1:20" x14ac:dyDescent="0.3">
      <c r="A51" s="59" t="s">
        <v>45</v>
      </c>
      <c r="J51" s="152">
        <f t="shared" ref="J51:S51" si="39">J49-J50</f>
        <v>610.84244191612925</v>
      </c>
      <c r="K51" s="152">
        <f t="shared" si="39"/>
        <v>538.62263713677794</v>
      </c>
      <c r="L51" s="152">
        <f t="shared" si="39"/>
        <v>822.4823541760959</v>
      </c>
      <c r="M51" s="152">
        <f t="shared" si="39"/>
        <v>882.42223961827744</v>
      </c>
      <c r="N51" s="152">
        <f t="shared" si="39"/>
        <v>892.44294530482989</v>
      </c>
      <c r="O51" s="152">
        <f t="shared" si="39"/>
        <v>552.54512837732091</v>
      </c>
      <c r="P51" s="152">
        <f t="shared" si="39"/>
        <v>962.72945132047198</v>
      </c>
      <c r="Q51" s="152">
        <f t="shared" si="39"/>
        <v>972.99658200560452</v>
      </c>
      <c r="R51" s="152">
        <f t="shared" si="39"/>
        <v>983.34719373443568</v>
      </c>
      <c r="S51" s="152">
        <f t="shared" si="39"/>
        <v>993.78196528323451</v>
      </c>
    </row>
    <row r="52" spans="1:20" x14ac:dyDescent="0.3">
      <c r="A52" s="125" t="s">
        <v>46</v>
      </c>
      <c r="J52" s="147">
        <v>0.25800000000000001</v>
      </c>
      <c r="K52" s="147">
        <v>0.25800000000000001</v>
      </c>
      <c r="L52" s="147">
        <v>0.25800000000000001</v>
      </c>
      <c r="M52" s="147">
        <v>0.25800000000000001</v>
      </c>
      <c r="N52" s="147">
        <v>0.25800000000000001</v>
      </c>
      <c r="O52" s="147">
        <v>0.25800000000000001</v>
      </c>
      <c r="P52" s="147">
        <v>0.25800000000000001</v>
      </c>
      <c r="Q52" s="147">
        <v>0.25800000000000001</v>
      </c>
      <c r="R52" s="147">
        <v>0.25800000000000001</v>
      </c>
      <c r="S52" s="147">
        <v>0.25800000000000001</v>
      </c>
    </row>
    <row r="53" spans="1:20" x14ac:dyDescent="0.3">
      <c r="A53" s="59" t="s">
        <v>47</v>
      </c>
      <c r="J53" s="126">
        <f t="shared" ref="J53:S53" si="40">J51*J52</f>
        <v>157.59735001436135</v>
      </c>
      <c r="K53" s="126">
        <f t="shared" si="40"/>
        <v>138.96464038128872</v>
      </c>
      <c r="L53" s="126">
        <f t="shared" si="40"/>
        <v>212.20044737743274</v>
      </c>
      <c r="M53" s="126">
        <f t="shared" si="40"/>
        <v>227.66493782151559</v>
      </c>
      <c r="N53" s="126">
        <f t="shared" si="40"/>
        <v>230.25027988864611</v>
      </c>
      <c r="O53" s="126">
        <f t="shared" si="40"/>
        <v>142.5566431213488</v>
      </c>
      <c r="P53" s="126">
        <f t="shared" si="40"/>
        <v>248.38419844068179</v>
      </c>
      <c r="Q53" s="126">
        <f t="shared" si="40"/>
        <v>251.03311815744598</v>
      </c>
      <c r="R53" s="126">
        <f t="shared" si="40"/>
        <v>253.7035759834844</v>
      </c>
      <c r="S53" s="126">
        <f t="shared" si="40"/>
        <v>256.39574704307449</v>
      </c>
    </row>
    <row r="54" spans="1:20" x14ac:dyDescent="0.3">
      <c r="A54" s="59" t="s">
        <v>48</v>
      </c>
      <c r="J54" s="126"/>
      <c r="K54" s="126"/>
      <c r="L54" s="126"/>
      <c r="M54" s="126"/>
      <c r="N54" s="126"/>
      <c r="O54" s="126"/>
      <c r="P54" s="126"/>
      <c r="Q54" s="126"/>
      <c r="R54" s="126"/>
      <c r="S54" s="126"/>
    </row>
    <row r="55" spans="1:20" x14ac:dyDescent="0.3">
      <c r="A55" s="59" t="s">
        <v>49</v>
      </c>
      <c r="J55" s="129"/>
      <c r="K55" s="129"/>
      <c r="L55" s="129"/>
      <c r="M55" s="129"/>
      <c r="N55" s="129"/>
      <c r="O55" s="129"/>
      <c r="P55" s="129"/>
      <c r="Q55" s="129"/>
      <c r="R55" s="129"/>
      <c r="S55" s="129"/>
    </row>
    <row r="56" spans="1:20" x14ac:dyDescent="0.3">
      <c r="A56" s="59" t="s">
        <v>50</v>
      </c>
      <c r="J56" s="126">
        <f t="shared" ref="J56:S56" si="41">J51-J53</f>
        <v>453.24509190176786</v>
      </c>
      <c r="K56" s="126">
        <f t="shared" si="41"/>
        <v>399.65799675548919</v>
      </c>
      <c r="L56" s="126">
        <f t="shared" si="41"/>
        <v>610.28190679866316</v>
      </c>
      <c r="M56" s="126">
        <f t="shared" si="41"/>
        <v>654.75730179676179</v>
      </c>
      <c r="N56" s="126">
        <f t="shared" si="41"/>
        <v>662.19266541618379</v>
      </c>
      <c r="O56" s="126">
        <f t="shared" si="41"/>
        <v>409.98848525597214</v>
      </c>
      <c r="P56" s="126">
        <f t="shared" si="41"/>
        <v>714.34525287979022</v>
      </c>
      <c r="Q56" s="126">
        <f t="shared" si="41"/>
        <v>721.96346384815854</v>
      </c>
      <c r="R56" s="126">
        <f t="shared" si="41"/>
        <v>729.64361775095131</v>
      </c>
      <c r="S56" s="126">
        <f t="shared" si="41"/>
        <v>737.38621824016002</v>
      </c>
    </row>
    <row r="58" spans="1:20" s="127" customFormat="1" x14ac:dyDescent="0.3">
      <c r="A58" s="127" t="s">
        <v>51</v>
      </c>
      <c r="C58" s="127">
        <f>C$2</f>
        <v>2015</v>
      </c>
      <c r="D58" s="127">
        <f t="shared" ref="D58:Q58" si="42">D$2</f>
        <v>2016</v>
      </c>
      <c r="E58" s="127">
        <f t="shared" si="42"/>
        <v>2017</v>
      </c>
      <c r="F58" s="127">
        <f t="shared" si="42"/>
        <v>2018</v>
      </c>
      <c r="G58" s="127">
        <f t="shared" si="42"/>
        <v>2019</v>
      </c>
      <c r="H58" s="127">
        <f t="shared" si="42"/>
        <v>2020</v>
      </c>
      <c r="I58" s="127">
        <f t="shared" si="42"/>
        <v>2021</v>
      </c>
      <c r="J58" s="128">
        <f t="shared" si="42"/>
        <v>2022</v>
      </c>
      <c r="K58" s="128">
        <f t="shared" si="42"/>
        <v>2023</v>
      </c>
      <c r="L58" s="128">
        <f t="shared" si="42"/>
        <v>2024</v>
      </c>
      <c r="M58" s="128">
        <f t="shared" si="42"/>
        <v>2025</v>
      </c>
      <c r="N58" s="128">
        <f t="shared" si="42"/>
        <v>2026</v>
      </c>
      <c r="O58" s="128">
        <f t="shared" si="42"/>
        <v>2027</v>
      </c>
      <c r="P58" s="128">
        <f t="shared" si="42"/>
        <v>2028</v>
      </c>
      <c r="Q58" s="128">
        <f t="shared" si="42"/>
        <v>2029</v>
      </c>
      <c r="R58" s="128">
        <f>R$2</f>
        <v>2030</v>
      </c>
      <c r="S58" s="128">
        <f>S$2</f>
        <v>2031</v>
      </c>
      <c r="T58" s="127" t="str">
        <f>$T$2</f>
        <v>Term</v>
      </c>
    </row>
    <row r="59" spans="1:20" x14ac:dyDescent="0.3">
      <c r="A59" s="135" t="s">
        <v>52</v>
      </c>
    </row>
    <row r="60" spans="1:20" x14ac:dyDescent="0.3">
      <c r="A60" s="59" t="s">
        <v>50</v>
      </c>
      <c r="J60" s="126">
        <f>J56</f>
        <v>453.24509190176786</v>
      </c>
      <c r="K60" s="126">
        <f t="shared" ref="K60:Q60" si="43">K56</f>
        <v>399.65799675548919</v>
      </c>
      <c r="L60" s="126">
        <f t="shared" si="43"/>
        <v>610.28190679866316</v>
      </c>
      <c r="M60" s="126">
        <f t="shared" si="43"/>
        <v>654.75730179676179</v>
      </c>
      <c r="N60" s="126">
        <f t="shared" si="43"/>
        <v>662.19266541618379</v>
      </c>
      <c r="O60" s="126">
        <f t="shared" si="43"/>
        <v>409.98848525597214</v>
      </c>
      <c r="P60" s="126">
        <f t="shared" si="43"/>
        <v>714.34525287979022</v>
      </c>
      <c r="Q60" s="126">
        <f t="shared" si="43"/>
        <v>721.96346384815854</v>
      </c>
      <c r="R60" s="126">
        <f>R56</f>
        <v>729.64361775095131</v>
      </c>
      <c r="S60" s="126">
        <f>S56</f>
        <v>737.38621824016002</v>
      </c>
    </row>
    <row r="61" spans="1:20" x14ac:dyDescent="0.3">
      <c r="A61" s="59" t="s">
        <v>53</v>
      </c>
      <c r="J61" s="134">
        <f>J48</f>
        <v>370.73877467906783</v>
      </c>
      <c r="K61" s="134">
        <f t="shared" ref="K61:Q61" si="44">K48</f>
        <v>373.75321569467525</v>
      </c>
      <c r="L61" s="134">
        <f t="shared" si="44"/>
        <v>376.79216683778259</v>
      </c>
      <c r="M61" s="134">
        <f t="shared" si="44"/>
        <v>379.85582739785923</v>
      </c>
      <c r="N61" s="134">
        <f t="shared" si="44"/>
        <v>382.94439828477766</v>
      </c>
      <c r="O61" s="134">
        <f t="shared" si="44"/>
        <v>386.05808204198922</v>
      </c>
      <c r="P61" s="134">
        <f t="shared" si="44"/>
        <v>389.1970828598063</v>
      </c>
      <c r="Q61" s="134">
        <f t="shared" si="44"/>
        <v>392.36160658879294</v>
      </c>
      <c r="R61" s="134">
        <f>R48</f>
        <v>395.55186075326418</v>
      </c>
      <c r="S61" s="134">
        <f>S48</f>
        <v>398.76805456489512</v>
      </c>
    </row>
    <row r="63" spans="1:20" x14ac:dyDescent="0.3">
      <c r="A63" s="135" t="s">
        <v>54</v>
      </c>
    </row>
    <row r="64" spans="1:20" x14ac:dyDescent="0.3">
      <c r="A64" s="59" t="s">
        <v>55</v>
      </c>
      <c r="I64" s="144"/>
      <c r="J64" s="140">
        <f>-(2300000000/4)/1000000</f>
        <v>-575</v>
      </c>
      <c r="K64" s="140">
        <f>-(2300000000/4)/1000000</f>
        <v>-575</v>
      </c>
      <c r="L64" s="140">
        <f>-(2300000000/4)/1000000</f>
        <v>-575</v>
      </c>
      <c r="M64" s="140">
        <f t="shared" ref="M64" si="45">-(2300000000/4)/1000000</f>
        <v>-575</v>
      </c>
      <c r="N64" s="140">
        <f>M64*1.2</f>
        <v>-690</v>
      </c>
      <c r="O64" s="140">
        <f>N64</f>
        <v>-690</v>
      </c>
      <c r="P64" s="140">
        <f t="shared" ref="P64:S64" si="46">O64</f>
        <v>-690</v>
      </c>
      <c r="Q64" s="140">
        <f t="shared" si="46"/>
        <v>-690</v>
      </c>
      <c r="R64" s="140">
        <f t="shared" si="46"/>
        <v>-690</v>
      </c>
      <c r="S64" s="140">
        <f t="shared" si="46"/>
        <v>-690</v>
      </c>
    </row>
    <row r="66" spans="1:20" x14ac:dyDescent="0.3">
      <c r="A66" s="135" t="s">
        <v>56</v>
      </c>
      <c r="J66" s="143">
        <v>1</v>
      </c>
      <c r="K66" s="143">
        <v>2</v>
      </c>
      <c r="L66" s="143">
        <v>3</v>
      </c>
      <c r="M66" s="143">
        <v>4</v>
      </c>
      <c r="N66" s="143">
        <v>5</v>
      </c>
      <c r="O66" s="143">
        <v>6</v>
      </c>
      <c r="P66" s="143">
        <v>7</v>
      </c>
      <c r="Q66" s="143">
        <v>8</v>
      </c>
      <c r="R66" s="143">
        <v>9</v>
      </c>
      <c r="S66" s="143">
        <v>10</v>
      </c>
    </row>
    <row r="67" spans="1:20" x14ac:dyDescent="0.3">
      <c r="A67" s="59" t="s">
        <v>57</v>
      </c>
      <c r="J67" s="126">
        <f t="shared" ref="J67:S67" si="47">-(0.7+(0.02*J66))*$I$114</f>
        <v>-297.79200000000003</v>
      </c>
      <c r="K67" s="126">
        <f t="shared" si="47"/>
        <v>-306.06400000000002</v>
      </c>
      <c r="L67" s="126">
        <f t="shared" si="47"/>
        <v>-314.33600000000001</v>
      </c>
      <c r="M67" s="126">
        <f t="shared" si="47"/>
        <v>-322.608</v>
      </c>
      <c r="N67" s="126">
        <f t="shared" si="47"/>
        <v>-330.88</v>
      </c>
      <c r="O67" s="126">
        <f t="shared" si="47"/>
        <v>-339.15199999999999</v>
      </c>
      <c r="P67" s="126">
        <f t="shared" si="47"/>
        <v>-347.42399999999998</v>
      </c>
      <c r="Q67" s="126">
        <f t="shared" si="47"/>
        <v>-355.69600000000003</v>
      </c>
      <c r="R67" s="126">
        <f t="shared" si="47"/>
        <v>-363.96799999999996</v>
      </c>
      <c r="S67" s="126">
        <f t="shared" si="47"/>
        <v>-372.24</v>
      </c>
    </row>
    <row r="69" spans="1:20" x14ac:dyDescent="0.3">
      <c r="A69" s="59" t="s">
        <v>58</v>
      </c>
      <c r="J69" s="126">
        <f t="shared" ref="J69:S69" si="48">SUM(J60:J68)-J66</f>
        <v>-48.808133419164392</v>
      </c>
      <c r="K69" s="126">
        <f t="shared" si="48"/>
        <v>-107.65278754983564</v>
      </c>
      <c r="L69" s="126">
        <f t="shared" si="48"/>
        <v>97.738073636445733</v>
      </c>
      <c r="M69" s="126">
        <f t="shared" si="48"/>
        <v>137.00512919462102</v>
      </c>
      <c r="N69" s="126">
        <f t="shared" si="48"/>
        <v>24.257063700961339</v>
      </c>
      <c r="O69" s="126">
        <f t="shared" si="48"/>
        <v>-233.10543270203863</v>
      </c>
      <c r="P69" s="126">
        <f t="shared" si="48"/>
        <v>66.11833573959666</v>
      </c>
      <c r="Q69" s="126">
        <f t="shared" si="48"/>
        <v>68.629070436951565</v>
      </c>
      <c r="R69" s="126">
        <f t="shared" si="48"/>
        <v>71.227478504215583</v>
      </c>
      <c r="S69" s="126">
        <f t="shared" si="48"/>
        <v>73.914272805055134</v>
      </c>
    </row>
    <row r="71" spans="1:20" s="127" customFormat="1" x14ac:dyDescent="0.3">
      <c r="A71" s="127" t="s">
        <v>59</v>
      </c>
      <c r="C71" s="127">
        <f>C$2</f>
        <v>2015</v>
      </c>
      <c r="D71" s="127">
        <f t="shared" ref="D71:Q71" si="49">D$2</f>
        <v>2016</v>
      </c>
      <c r="E71" s="127">
        <f t="shared" si="49"/>
        <v>2017</v>
      </c>
      <c r="F71" s="127">
        <f t="shared" si="49"/>
        <v>2018</v>
      </c>
      <c r="G71" s="127">
        <f t="shared" si="49"/>
        <v>2019</v>
      </c>
      <c r="H71" s="127">
        <f t="shared" si="49"/>
        <v>2020</v>
      </c>
      <c r="I71" s="127">
        <f t="shared" si="49"/>
        <v>2021</v>
      </c>
      <c r="J71" s="128">
        <f t="shared" si="49"/>
        <v>2022</v>
      </c>
      <c r="K71" s="128">
        <f t="shared" si="49"/>
        <v>2023</v>
      </c>
      <c r="L71" s="128">
        <f t="shared" si="49"/>
        <v>2024</v>
      </c>
      <c r="M71" s="128">
        <f t="shared" si="49"/>
        <v>2025</v>
      </c>
      <c r="N71" s="128">
        <f t="shared" si="49"/>
        <v>2026</v>
      </c>
      <c r="O71" s="128">
        <f t="shared" si="49"/>
        <v>2027</v>
      </c>
      <c r="P71" s="128">
        <f t="shared" si="49"/>
        <v>2028</v>
      </c>
      <c r="Q71" s="128">
        <f t="shared" si="49"/>
        <v>2029</v>
      </c>
      <c r="R71" s="128">
        <f>R$2</f>
        <v>2030</v>
      </c>
      <c r="S71" s="128">
        <f>S$2</f>
        <v>2031</v>
      </c>
      <c r="T71" s="127" t="str">
        <f>$T$2</f>
        <v>Term</v>
      </c>
    </row>
    <row r="72" spans="1:20" outlineLevel="1" x14ac:dyDescent="0.3">
      <c r="A72" s="59" t="s">
        <v>60</v>
      </c>
    </row>
    <row r="73" spans="1:20" outlineLevel="1" x14ac:dyDescent="0.3">
      <c r="A73" s="125" t="s">
        <v>61</v>
      </c>
      <c r="I73" s="149">
        <v>222</v>
      </c>
      <c r="J73" s="126">
        <f t="shared" ref="J73:S73" si="50">I73+J69</f>
        <v>173.19186658083561</v>
      </c>
      <c r="K73" s="126">
        <f t="shared" si="50"/>
        <v>65.539079030999972</v>
      </c>
      <c r="L73" s="126">
        <f t="shared" si="50"/>
        <v>163.2771526674457</v>
      </c>
      <c r="M73" s="126">
        <f t="shared" si="50"/>
        <v>300.28228186206672</v>
      </c>
      <c r="N73" s="126">
        <f t="shared" si="50"/>
        <v>324.53934556302806</v>
      </c>
      <c r="O73" s="126">
        <f t="shared" si="50"/>
        <v>91.433912860989437</v>
      </c>
      <c r="P73" s="126">
        <f t="shared" si="50"/>
        <v>157.5522486005861</v>
      </c>
      <c r="Q73" s="126">
        <f t="shared" si="50"/>
        <v>226.18131903753766</v>
      </c>
      <c r="R73" s="126">
        <f t="shared" si="50"/>
        <v>297.40879754175324</v>
      </c>
      <c r="S73" s="126">
        <f t="shared" si="50"/>
        <v>371.32307034680838</v>
      </c>
    </row>
    <row r="74" spans="1:20" outlineLevel="1" x14ac:dyDescent="0.3">
      <c r="A74" s="125" t="s">
        <v>62</v>
      </c>
      <c r="I74" s="149">
        <v>1332</v>
      </c>
      <c r="J74" s="126">
        <f>Inputs!$B$3*Model!J43/365</f>
        <v>1373.8885421260272</v>
      </c>
      <c r="K74" s="126">
        <f>Inputs!$B$3*Model!K43/365</f>
        <v>1385.0594965961739</v>
      </c>
      <c r="L74" s="126">
        <f>Inputs!$B$3*Model!L43/365</f>
        <v>1396.3212810135449</v>
      </c>
      <c r="M74" s="126">
        <f>Inputs!$B$3*Model!M43/365</f>
        <v>1407.6746339076315</v>
      </c>
      <c r="N74" s="126">
        <f>Inputs!$B$3*Model!N43/365</f>
        <v>1419.1202998128354</v>
      </c>
      <c r="O74" s="126">
        <f>Inputs!$B$3*Model!O43/365</f>
        <v>1430.6590293172956</v>
      </c>
      <c r="P74" s="126">
        <f>Inputs!$B$3*Model!P43/365</f>
        <v>1442.2915791121111</v>
      </c>
      <c r="Q74" s="126">
        <f>Inputs!$B$3*Model!Q43/365</f>
        <v>1454.0187120409619</v>
      </c>
      <c r="R74" s="126">
        <f>Inputs!$B$3*Model!R43/365</f>
        <v>1465.8411971501364</v>
      </c>
      <c r="S74" s="126">
        <f>Inputs!$B$3*Model!S43/365</f>
        <v>1477.7598097389637</v>
      </c>
    </row>
    <row r="75" spans="1:20" outlineLevel="1" x14ac:dyDescent="0.3">
      <c r="A75" s="125" t="s">
        <v>63</v>
      </c>
      <c r="I75" s="149">
        <v>2329</v>
      </c>
      <c r="J75" s="126">
        <f>Inputs!$B$4*Model!J44/365</f>
        <v>3059.6485721814183</v>
      </c>
      <c r="K75" s="126">
        <f>Inputs!$B$4*Model!K44/365</f>
        <v>3084.5262779388277</v>
      </c>
      <c r="L75" s="126">
        <f>Inputs!$B$4*Model!L44/365</f>
        <v>3109.606261908637</v>
      </c>
      <c r="M75" s="126">
        <f>Inputs!$B$4*Model!M44/365</f>
        <v>3134.8901687953689</v>
      </c>
      <c r="N75" s="126">
        <f>Inputs!$B$4*Model!N44/365</f>
        <v>3160.3796566764831</v>
      </c>
      <c r="O75" s="126">
        <f>Inputs!$B$4*Model!O44/365</f>
        <v>3186.0763971111028</v>
      </c>
      <c r="P75" s="126">
        <f>Inputs!$B$4*Model!P44/365</f>
        <v>3211.9820752496366</v>
      </c>
      <c r="Q75" s="126">
        <f>Inputs!$B$4*Model!Q44/365</f>
        <v>3238.0983899442881</v>
      </c>
      <c r="R75" s="126">
        <f>Inputs!$B$4*Model!R44/365</f>
        <v>3264.4270538604651</v>
      </c>
      <c r="S75" s="126">
        <f>Inputs!$B$4*Model!S44/365</f>
        <v>3290.9697935890886</v>
      </c>
    </row>
    <row r="76" spans="1:20" outlineLevel="1" x14ac:dyDescent="0.3">
      <c r="A76" s="136" t="s">
        <v>64</v>
      </c>
      <c r="I76" s="132">
        <v>62</v>
      </c>
      <c r="J76" s="132">
        <v>0</v>
      </c>
      <c r="K76" s="132">
        <v>0</v>
      </c>
      <c r="L76" s="132">
        <v>0</v>
      </c>
      <c r="M76" s="132">
        <v>0</v>
      </c>
      <c r="N76" s="132">
        <v>0</v>
      </c>
      <c r="O76" s="132">
        <v>0</v>
      </c>
      <c r="P76" s="132">
        <v>0</v>
      </c>
      <c r="Q76" s="132">
        <v>0</v>
      </c>
      <c r="R76" s="132">
        <v>0</v>
      </c>
      <c r="S76" s="132">
        <v>0</v>
      </c>
    </row>
    <row r="77" spans="1:20" outlineLevel="1" x14ac:dyDescent="0.3">
      <c r="A77" s="59" t="s">
        <v>65</v>
      </c>
      <c r="I77" s="152">
        <f t="shared" ref="I77:S77" si="51">SUM(I73:I76)</f>
        <v>3945</v>
      </c>
      <c r="J77" s="126">
        <f t="shared" si="51"/>
        <v>4606.7289808882815</v>
      </c>
      <c r="K77" s="126">
        <f t="shared" si="51"/>
        <v>4535.1248535660015</v>
      </c>
      <c r="L77" s="126">
        <f t="shared" si="51"/>
        <v>4669.2046955896276</v>
      </c>
      <c r="M77" s="126">
        <f t="shared" si="51"/>
        <v>4842.8470845650672</v>
      </c>
      <c r="N77" s="126">
        <f t="shared" si="51"/>
        <v>4904.0393020523461</v>
      </c>
      <c r="O77" s="126">
        <f t="shared" si="51"/>
        <v>4708.1693392893876</v>
      </c>
      <c r="P77" s="126">
        <f t="shared" si="51"/>
        <v>4811.8259029623341</v>
      </c>
      <c r="Q77" s="126">
        <f t="shared" si="51"/>
        <v>4918.2984210227878</v>
      </c>
      <c r="R77" s="126">
        <f t="shared" si="51"/>
        <v>5027.6770485523548</v>
      </c>
      <c r="S77" s="126">
        <f t="shared" si="51"/>
        <v>5140.0526736748607</v>
      </c>
    </row>
    <row r="78" spans="1:20" outlineLevel="1" x14ac:dyDescent="0.3">
      <c r="I78" s="149"/>
    </row>
    <row r="79" spans="1:20" outlineLevel="1" x14ac:dyDescent="0.3">
      <c r="A79" s="125" t="s">
        <v>66</v>
      </c>
      <c r="I79" s="149">
        <v>4420</v>
      </c>
      <c r="J79" s="126">
        <f t="shared" ref="J79:S79" si="52">I79-J64-J48</f>
        <v>4624.2612253209318</v>
      </c>
      <c r="K79" s="126">
        <f t="shared" si="52"/>
        <v>4825.5080096262564</v>
      </c>
      <c r="L79" s="126">
        <f t="shared" si="52"/>
        <v>5023.7158427884733</v>
      </c>
      <c r="M79" s="126">
        <f t="shared" si="52"/>
        <v>5218.8600153906136</v>
      </c>
      <c r="N79" s="126">
        <f t="shared" si="52"/>
        <v>5525.9156171058357</v>
      </c>
      <c r="O79" s="126">
        <f t="shared" si="52"/>
        <v>5829.8575350638466</v>
      </c>
      <c r="P79" s="126">
        <f t="shared" si="52"/>
        <v>6130.6604522040407</v>
      </c>
      <c r="Q79" s="126">
        <f t="shared" si="52"/>
        <v>6428.298845615248</v>
      </c>
      <c r="R79" s="126">
        <f t="shared" si="52"/>
        <v>6722.7469848619839</v>
      </c>
      <c r="S79" s="126">
        <f t="shared" si="52"/>
        <v>7013.9789302970885</v>
      </c>
    </row>
    <row r="80" spans="1:20" outlineLevel="1" x14ac:dyDescent="0.3">
      <c r="A80" s="125" t="s">
        <v>67</v>
      </c>
      <c r="I80" s="132">
        <v>5120</v>
      </c>
      <c r="J80" s="145">
        <f t="shared" ref="J80:S80" si="53">I80</f>
        <v>5120</v>
      </c>
      <c r="K80" s="145">
        <f t="shared" si="53"/>
        <v>5120</v>
      </c>
      <c r="L80" s="145">
        <f t="shared" si="53"/>
        <v>5120</v>
      </c>
      <c r="M80" s="145">
        <f t="shared" si="53"/>
        <v>5120</v>
      </c>
      <c r="N80" s="145">
        <f t="shared" si="53"/>
        <v>5120</v>
      </c>
      <c r="O80" s="145">
        <f t="shared" si="53"/>
        <v>5120</v>
      </c>
      <c r="P80" s="145">
        <f t="shared" si="53"/>
        <v>5120</v>
      </c>
      <c r="Q80" s="145">
        <f t="shared" si="53"/>
        <v>5120</v>
      </c>
      <c r="R80" s="145">
        <f t="shared" si="53"/>
        <v>5120</v>
      </c>
      <c r="S80" s="145">
        <f t="shared" si="53"/>
        <v>5120</v>
      </c>
    </row>
    <row r="81" spans="1:19" outlineLevel="1" x14ac:dyDescent="0.3">
      <c r="A81" s="59" t="s">
        <v>68</v>
      </c>
      <c r="I81" s="152">
        <f t="shared" ref="I81:S81" si="54">SUM(I77:I80)</f>
        <v>13485</v>
      </c>
      <c r="J81" s="152">
        <f t="shared" si="54"/>
        <v>14350.990206209213</v>
      </c>
      <c r="K81" s="152">
        <f t="shared" si="54"/>
        <v>14480.632863192259</v>
      </c>
      <c r="L81" s="152">
        <f t="shared" si="54"/>
        <v>14812.920538378101</v>
      </c>
      <c r="M81" s="152">
        <f t="shared" si="54"/>
        <v>15181.707099955682</v>
      </c>
      <c r="N81" s="152">
        <f t="shared" si="54"/>
        <v>15549.954919158183</v>
      </c>
      <c r="O81" s="152">
        <f t="shared" si="54"/>
        <v>15658.026874353234</v>
      </c>
      <c r="P81" s="152">
        <f t="shared" si="54"/>
        <v>16062.486355166375</v>
      </c>
      <c r="Q81" s="152">
        <f t="shared" si="54"/>
        <v>16466.597266638037</v>
      </c>
      <c r="R81" s="152">
        <f t="shared" si="54"/>
        <v>16870.42403341434</v>
      </c>
      <c r="S81" s="152">
        <f t="shared" si="54"/>
        <v>17274.031603971947</v>
      </c>
    </row>
    <row r="82" spans="1:19" outlineLevel="1" x14ac:dyDescent="0.3">
      <c r="I82" s="139"/>
    </row>
    <row r="83" spans="1:19" outlineLevel="1" x14ac:dyDescent="0.3">
      <c r="A83" s="59" t="s">
        <v>69</v>
      </c>
      <c r="I83" s="139"/>
    </row>
    <row r="84" spans="1:19" outlineLevel="1" x14ac:dyDescent="0.3">
      <c r="A84" s="125" t="s">
        <v>70</v>
      </c>
      <c r="I84" s="149">
        <v>2138</v>
      </c>
      <c r="J84" s="126">
        <f>Inputs!$B$5*Model!J44/365</f>
        <v>2883.8067002169691</v>
      </c>
      <c r="K84" s="126">
        <f>Inputs!$B$5*Model!K44/365</f>
        <v>2907.2546527699301</v>
      </c>
      <c r="L84" s="126">
        <f>Inputs!$B$5*Model!L44/365</f>
        <v>2930.8932583506689</v>
      </c>
      <c r="M84" s="126">
        <f>Inputs!$B$5*Model!M44/365</f>
        <v>2954.7240671404629</v>
      </c>
      <c r="N84" s="126">
        <f>Inputs!$B$5*Model!N44/365</f>
        <v>2978.7486419249612</v>
      </c>
      <c r="O84" s="126">
        <f>Inputs!$B$5*Model!O44/365</f>
        <v>3002.9685581966719</v>
      </c>
      <c r="P84" s="126">
        <f>Inputs!$B$5*Model!P44/365</f>
        <v>3027.385404258278</v>
      </c>
      <c r="Q84" s="126">
        <f>Inputs!$B$5*Model!Q44/365</f>
        <v>3052.0007813268003</v>
      </c>
      <c r="R84" s="126">
        <f>Inputs!$B$5*Model!R44/365</f>
        <v>3076.816303638599</v>
      </c>
      <c r="S84" s="126">
        <f>Inputs!$B$5*Model!S44/365</f>
        <v>3101.833598555233</v>
      </c>
    </row>
    <row r="85" spans="1:19" outlineLevel="1" x14ac:dyDescent="0.3">
      <c r="A85" s="125" t="s">
        <v>71</v>
      </c>
      <c r="I85" s="149">
        <v>369</v>
      </c>
      <c r="J85" s="149">
        <v>400</v>
      </c>
      <c r="K85" s="149">
        <v>400</v>
      </c>
      <c r="L85" s="149">
        <v>400</v>
      </c>
      <c r="M85" s="149">
        <v>400</v>
      </c>
      <c r="N85" s="149">
        <v>400</v>
      </c>
      <c r="O85" s="149">
        <v>400</v>
      </c>
      <c r="P85" s="149">
        <v>400</v>
      </c>
      <c r="Q85" s="149">
        <v>400</v>
      </c>
      <c r="R85" s="149">
        <v>400</v>
      </c>
      <c r="S85" s="149">
        <v>400</v>
      </c>
    </row>
    <row r="86" spans="1:19" outlineLevel="1" x14ac:dyDescent="0.3">
      <c r="A86" s="125" t="s">
        <v>72</v>
      </c>
      <c r="I86" s="132">
        <v>50</v>
      </c>
      <c r="J86" s="145">
        <v>0</v>
      </c>
      <c r="K86" s="145">
        <v>0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</row>
    <row r="87" spans="1:19" outlineLevel="1" x14ac:dyDescent="0.3">
      <c r="A87" s="59" t="s">
        <v>73</v>
      </c>
      <c r="I87" s="152">
        <f t="shared" ref="I87:S87" si="55">SUM(I84:I86)</f>
        <v>2557</v>
      </c>
      <c r="J87" s="152">
        <f t="shared" si="55"/>
        <v>3283.8067002169691</v>
      </c>
      <c r="K87" s="152">
        <f t="shared" si="55"/>
        <v>3307.2546527699301</v>
      </c>
      <c r="L87" s="152">
        <f t="shared" si="55"/>
        <v>3330.8932583506689</v>
      </c>
      <c r="M87" s="152">
        <f t="shared" si="55"/>
        <v>3354.7240671404629</v>
      </c>
      <c r="N87" s="152">
        <f t="shared" si="55"/>
        <v>3378.7486419249612</v>
      </c>
      <c r="O87" s="152">
        <f t="shared" si="55"/>
        <v>3402.9685581966719</v>
      </c>
      <c r="P87" s="152">
        <f t="shared" si="55"/>
        <v>3427.385404258278</v>
      </c>
      <c r="Q87" s="152">
        <f t="shared" si="55"/>
        <v>3452.0007813268003</v>
      </c>
      <c r="R87" s="152">
        <f t="shared" si="55"/>
        <v>3476.816303638599</v>
      </c>
      <c r="S87" s="152">
        <f t="shared" si="55"/>
        <v>3501.833598555233</v>
      </c>
    </row>
    <row r="88" spans="1:19" outlineLevel="1" x14ac:dyDescent="0.3">
      <c r="I88" s="149"/>
      <c r="J88" s="126"/>
      <c r="K88" s="126"/>
      <c r="L88" s="126"/>
      <c r="M88" s="126"/>
      <c r="N88" s="126"/>
      <c r="O88" s="126"/>
      <c r="P88" s="126"/>
      <c r="Q88" s="126"/>
      <c r="R88" s="126"/>
      <c r="S88" s="126"/>
    </row>
    <row r="89" spans="1:19" outlineLevel="1" x14ac:dyDescent="0.3">
      <c r="A89" s="125" t="s">
        <v>74</v>
      </c>
      <c r="I89" s="149">
        <v>3501</v>
      </c>
      <c r="J89" s="126"/>
      <c r="K89" s="126"/>
      <c r="L89" s="126"/>
      <c r="M89" s="126"/>
      <c r="N89" s="126"/>
      <c r="O89" s="126"/>
      <c r="P89" s="126"/>
      <c r="Q89" s="126"/>
      <c r="R89" s="126"/>
      <c r="S89" s="126"/>
    </row>
    <row r="90" spans="1:19" outlineLevel="1" x14ac:dyDescent="0.3">
      <c r="A90" s="125" t="s">
        <v>75</v>
      </c>
      <c r="I90" s="149">
        <v>416</v>
      </c>
      <c r="J90" s="126">
        <f t="shared" ref="J90:S90" si="56">I90</f>
        <v>416</v>
      </c>
      <c r="K90" s="126">
        <f t="shared" si="56"/>
        <v>416</v>
      </c>
      <c r="L90" s="126">
        <f t="shared" si="56"/>
        <v>416</v>
      </c>
      <c r="M90" s="126">
        <f t="shared" si="56"/>
        <v>416</v>
      </c>
      <c r="N90" s="126">
        <f t="shared" si="56"/>
        <v>416</v>
      </c>
      <c r="O90" s="126">
        <f t="shared" si="56"/>
        <v>416</v>
      </c>
      <c r="P90" s="126">
        <f t="shared" si="56"/>
        <v>416</v>
      </c>
      <c r="Q90" s="126">
        <f t="shared" si="56"/>
        <v>416</v>
      </c>
      <c r="R90" s="126">
        <f t="shared" si="56"/>
        <v>416</v>
      </c>
      <c r="S90" s="126">
        <f t="shared" si="56"/>
        <v>416</v>
      </c>
    </row>
    <row r="91" spans="1:19" outlineLevel="1" x14ac:dyDescent="0.3">
      <c r="A91" s="125" t="s">
        <v>76</v>
      </c>
      <c r="I91" s="149">
        <v>821</v>
      </c>
      <c r="J91" s="126">
        <f t="shared" ref="J91:S91" si="57">I91</f>
        <v>821</v>
      </c>
      <c r="K91" s="126">
        <f t="shared" si="57"/>
        <v>821</v>
      </c>
      <c r="L91" s="126">
        <f t="shared" si="57"/>
        <v>821</v>
      </c>
      <c r="M91" s="126">
        <f t="shared" si="57"/>
        <v>821</v>
      </c>
      <c r="N91" s="126">
        <f t="shared" si="57"/>
        <v>821</v>
      </c>
      <c r="O91" s="126">
        <f t="shared" si="57"/>
        <v>821</v>
      </c>
      <c r="P91" s="126">
        <f t="shared" si="57"/>
        <v>821</v>
      </c>
      <c r="Q91" s="126">
        <f t="shared" si="57"/>
        <v>821</v>
      </c>
      <c r="R91" s="126">
        <f t="shared" si="57"/>
        <v>821</v>
      </c>
      <c r="S91" s="126">
        <f t="shared" si="57"/>
        <v>821</v>
      </c>
    </row>
    <row r="92" spans="1:19" outlineLevel="1" x14ac:dyDescent="0.3">
      <c r="A92" s="125" t="s">
        <v>77</v>
      </c>
      <c r="I92" s="132">
        <v>117</v>
      </c>
      <c r="J92" s="145">
        <v>0</v>
      </c>
      <c r="K92" s="145">
        <v>0</v>
      </c>
      <c r="L92" s="145">
        <v>0</v>
      </c>
      <c r="M92" s="145">
        <v>0</v>
      </c>
      <c r="N92" s="145">
        <v>0</v>
      </c>
      <c r="O92" s="145">
        <v>0</v>
      </c>
      <c r="P92" s="145">
        <v>0</v>
      </c>
      <c r="Q92" s="145">
        <v>0</v>
      </c>
      <c r="R92" s="145">
        <v>0</v>
      </c>
      <c r="S92" s="145">
        <v>0</v>
      </c>
    </row>
    <row r="93" spans="1:19" outlineLevel="1" x14ac:dyDescent="0.3">
      <c r="A93" s="59" t="s">
        <v>78</v>
      </c>
      <c r="I93" s="152">
        <f t="shared" ref="I93:S93" si="58">SUM(I87:I92)</f>
        <v>7412</v>
      </c>
      <c r="J93" s="152">
        <f t="shared" si="58"/>
        <v>4520.8067002169691</v>
      </c>
      <c r="K93" s="152">
        <f t="shared" si="58"/>
        <v>4544.2546527699305</v>
      </c>
      <c r="L93" s="152">
        <f t="shared" si="58"/>
        <v>4567.8932583506685</v>
      </c>
      <c r="M93" s="152">
        <f t="shared" si="58"/>
        <v>4591.7240671404634</v>
      </c>
      <c r="N93" s="152">
        <f t="shared" si="58"/>
        <v>4615.7486419249617</v>
      </c>
      <c r="O93" s="152">
        <f t="shared" si="58"/>
        <v>4639.9685581966714</v>
      </c>
      <c r="P93" s="152">
        <f t="shared" si="58"/>
        <v>4664.385404258278</v>
      </c>
      <c r="Q93" s="152">
        <f t="shared" si="58"/>
        <v>4689.0007813268003</v>
      </c>
      <c r="R93" s="152">
        <f t="shared" si="58"/>
        <v>4713.8163036385995</v>
      </c>
      <c r="S93" s="152">
        <f t="shared" si="58"/>
        <v>4738.833598555233</v>
      </c>
    </row>
    <row r="94" spans="1:19" outlineLevel="1" x14ac:dyDescent="0.3">
      <c r="I94" s="139"/>
    </row>
    <row r="95" spans="1:19" outlineLevel="1" x14ac:dyDescent="0.3">
      <c r="A95" s="59" t="s">
        <v>79</v>
      </c>
      <c r="I95" s="149">
        <f t="shared" ref="I95:S95" si="59">I81-I93</f>
        <v>6073</v>
      </c>
      <c r="J95" s="149">
        <f t="shared" si="59"/>
        <v>9830.183505992245</v>
      </c>
      <c r="K95" s="149">
        <f t="shared" si="59"/>
        <v>9936.3782104223283</v>
      </c>
      <c r="L95" s="149">
        <f t="shared" si="59"/>
        <v>10245.027280027432</v>
      </c>
      <c r="M95" s="149">
        <f t="shared" si="59"/>
        <v>10589.983032815218</v>
      </c>
      <c r="N95" s="149">
        <f t="shared" si="59"/>
        <v>10934.206277233221</v>
      </c>
      <c r="O95" s="149">
        <f t="shared" si="59"/>
        <v>11018.058316156563</v>
      </c>
      <c r="P95" s="149">
        <f t="shared" si="59"/>
        <v>11398.100950908098</v>
      </c>
      <c r="Q95" s="149">
        <f t="shared" si="59"/>
        <v>11777.596485311236</v>
      </c>
      <c r="R95" s="149">
        <f t="shared" si="59"/>
        <v>12156.60772977574</v>
      </c>
      <c r="S95" s="149">
        <f t="shared" si="59"/>
        <v>12535.198005416714</v>
      </c>
    </row>
    <row r="96" spans="1:19" outlineLevel="1" x14ac:dyDescent="0.3">
      <c r="I96" s="139"/>
    </row>
    <row r="97" spans="1:20" outlineLevel="1" x14ac:dyDescent="0.3">
      <c r="A97" s="59" t="s">
        <v>80</v>
      </c>
      <c r="I97" s="149">
        <f t="shared" ref="I97:S97" si="60">I77-I87</f>
        <v>1388</v>
      </c>
      <c r="J97" s="149">
        <f t="shared" si="60"/>
        <v>1322.9222806713124</v>
      </c>
      <c r="K97" s="149">
        <f t="shared" si="60"/>
        <v>1227.8702007960715</v>
      </c>
      <c r="L97" s="149">
        <f t="shared" si="60"/>
        <v>1338.3114372389587</v>
      </c>
      <c r="M97" s="149">
        <f t="shared" si="60"/>
        <v>1488.1230174246043</v>
      </c>
      <c r="N97" s="149">
        <f t="shared" si="60"/>
        <v>1525.2906601273849</v>
      </c>
      <c r="O97" s="149">
        <f t="shared" si="60"/>
        <v>1305.2007810927157</v>
      </c>
      <c r="P97" s="149">
        <f t="shared" si="60"/>
        <v>1384.4404987040562</v>
      </c>
      <c r="Q97" s="149">
        <f t="shared" si="60"/>
        <v>1466.2976396959875</v>
      </c>
      <c r="R97" s="149">
        <f t="shared" si="60"/>
        <v>1550.8607449137558</v>
      </c>
      <c r="S97" s="149">
        <f t="shared" si="60"/>
        <v>1638.2190751196276</v>
      </c>
    </row>
    <row r="98" spans="1:20" outlineLevel="1" x14ac:dyDescent="0.3"/>
    <row r="99" spans="1:20" s="127" customFormat="1" x14ac:dyDescent="0.3">
      <c r="A99" s="127" t="s">
        <v>81</v>
      </c>
      <c r="C99" s="127">
        <f>C$2</f>
        <v>2015</v>
      </c>
      <c r="D99" s="127">
        <f t="shared" ref="D99:Q99" si="61">D$2</f>
        <v>2016</v>
      </c>
      <c r="E99" s="127">
        <f t="shared" si="61"/>
        <v>2017</v>
      </c>
      <c r="F99" s="127">
        <f t="shared" si="61"/>
        <v>2018</v>
      </c>
      <c r="G99" s="127">
        <f t="shared" si="61"/>
        <v>2019</v>
      </c>
      <c r="H99" s="127">
        <f t="shared" si="61"/>
        <v>2020</v>
      </c>
      <c r="I99" s="127">
        <f t="shared" si="61"/>
        <v>2021</v>
      </c>
      <c r="J99" s="128">
        <f t="shared" si="61"/>
        <v>2022</v>
      </c>
      <c r="K99" s="128">
        <f t="shared" si="61"/>
        <v>2023</v>
      </c>
      <c r="L99" s="128">
        <f t="shared" si="61"/>
        <v>2024</v>
      </c>
      <c r="M99" s="128">
        <f t="shared" si="61"/>
        <v>2025</v>
      </c>
      <c r="N99" s="128">
        <f t="shared" si="61"/>
        <v>2026</v>
      </c>
      <c r="O99" s="128">
        <f t="shared" si="61"/>
        <v>2027</v>
      </c>
      <c r="P99" s="128">
        <f t="shared" si="61"/>
        <v>2028</v>
      </c>
      <c r="Q99" s="128">
        <f t="shared" si="61"/>
        <v>2029</v>
      </c>
      <c r="R99" s="128">
        <f>R$2</f>
        <v>2030</v>
      </c>
      <c r="S99" s="128">
        <f>S$2</f>
        <v>2031</v>
      </c>
      <c r="T99" s="127" t="str">
        <f>$T$2</f>
        <v>Term</v>
      </c>
    </row>
    <row r="100" spans="1:20" x14ac:dyDescent="0.3">
      <c r="A100" s="59" t="s">
        <v>40</v>
      </c>
      <c r="J100" s="126">
        <f t="shared" ref="J100:S100" si="62">J45</f>
        <v>1573.581216595197</v>
      </c>
      <c r="K100" s="126">
        <f t="shared" si="62"/>
        <v>1586.3758528314531</v>
      </c>
      <c r="L100" s="126">
        <f t="shared" si="62"/>
        <v>1599.2745210138785</v>
      </c>
      <c r="M100" s="126">
        <f t="shared" si="62"/>
        <v>1612.2780670161367</v>
      </c>
      <c r="N100" s="126">
        <f t="shared" si="62"/>
        <v>1625.3873435896076</v>
      </c>
      <c r="O100" s="126">
        <f t="shared" si="62"/>
        <v>1638.60321041931</v>
      </c>
      <c r="P100" s="126">
        <f t="shared" si="62"/>
        <v>1651.9265341802784</v>
      </c>
      <c r="Q100" s="126">
        <f t="shared" si="62"/>
        <v>1665.3581885943975</v>
      </c>
      <c r="R100" s="126">
        <f t="shared" si="62"/>
        <v>1678.8990544876999</v>
      </c>
      <c r="S100" s="126">
        <f t="shared" si="62"/>
        <v>1692.5500198481298</v>
      </c>
      <c r="T100" s="126">
        <f>S100*I107</f>
        <v>17771.775208405361</v>
      </c>
    </row>
    <row r="101" spans="1:20" x14ac:dyDescent="0.3">
      <c r="A101" s="59" t="s">
        <v>82</v>
      </c>
      <c r="J101" s="126">
        <f t="shared" ref="J101:S101" si="63">-J53</f>
        <v>-157.59735001436135</v>
      </c>
      <c r="K101" s="126">
        <f t="shared" si="63"/>
        <v>-138.96464038128872</v>
      </c>
      <c r="L101" s="126">
        <f t="shared" si="63"/>
        <v>-212.20044737743274</v>
      </c>
      <c r="M101" s="126">
        <f t="shared" si="63"/>
        <v>-227.66493782151559</v>
      </c>
      <c r="N101" s="126">
        <f t="shared" si="63"/>
        <v>-230.25027988864611</v>
      </c>
      <c r="O101" s="126">
        <f t="shared" si="63"/>
        <v>-142.5566431213488</v>
      </c>
      <c r="P101" s="126">
        <f t="shared" si="63"/>
        <v>-248.38419844068179</v>
      </c>
      <c r="Q101" s="126">
        <f t="shared" si="63"/>
        <v>-251.03311815744598</v>
      </c>
      <c r="R101" s="126">
        <f t="shared" si="63"/>
        <v>-253.7035759834844</v>
      </c>
      <c r="S101" s="126">
        <f t="shared" si="63"/>
        <v>-256.39574704307449</v>
      </c>
    </row>
    <row r="102" spans="1:20" x14ac:dyDescent="0.3">
      <c r="A102" s="59" t="s">
        <v>83</v>
      </c>
      <c r="J102" s="126">
        <f t="shared" ref="J102:S102" si="64">J97-I97</f>
        <v>-65.077719328687635</v>
      </c>
      <c r="K102" s="126">
        <f t="shared" si="64"/>
        <v>-95.052079875240906</v>
      </c>
      <c r="L102" s="126">
        <f t="shared" si="64"/>
        <v>110.4412364428872</v>
      </c>
      <c r="M102" s="126">
        <f t="shared" si="64"/>
        <v>149.81158018564565</v>
      </c>
      <c r="N102" s="126">
        <f t="shared" si="64"/>
        <v>37.16764270278054</v>
      </c>
      <c r="O102" s="126">
        <f t="shared" si="64"/>
        <v>-220.08987903466914</v>
      </c>
      <c r="P102" s="126">
        <f t="shared" si="64"/>
        <v>79.239717611340438</v>
      </c>
      <c r="Q102" s="126">
        <f t="shared" si="64"/>
        <v>81.857140991931374</v>
      </c>
      <c r="R102" s="126">
        <f t="shared" si="64"/>
        <v>84.563105217768225</v>
      </c>
      <c r="S102" s="126">
        <f t="shared" si="64"/>
        <v>87.35833020587188</v>
      </c>
    </row>
    <row r="103" spans="1:20" x14ac:dyDescent="0.3">
      <c r="A103" s="59" t="s">
        <v>84</v>
      </c>
      <c r="J103" s="141">
        <f t="shared" ref="J103:S103" si="65">J64</f>
        <v>-575</v>
      </c>
      <c r="K103" s="141">
        <f t="shared" si="65"/>
        <v>-575</v>
      </c>
      <c r="L103" s="141">
        <f t="shared" si="65"/>
        <v>-575</v>
      </c>
      <c r="M103" s="141">
        <f t="shared" si="65"/>
        <v>-575</v>
      </c>
      <c r="N103" s="141">
        <f t="shared" si="65"/>
        <v>-690</v>
      </c>
      <c r="O103" s="141">
        <f t="shared" si="65"/>
        <v>-690</v>
      </c>
      <c r="P103" s="141">
        <f t="shared" si="65"/>
        <v>-690</v>
      </c>
      <c r="Q103" s="141">
        <f t="shared" si="65"/>
        <v>-690</v>
      </c>
      <c r="R103" s="141">
        <f t="shared" si="65"/>
        <v>-690</v>
      </c>
      <c r="S103" s="141">
        <f t="shared" si="65"/>
        <v>-690</v>
      </c>
    </row>
    <row r="104" spans="1:20" x14ac:dyDescent="0.3">
      <c r="A104" s="59" t="s">
        <v>85</v>
      </c>
      <c r="J104" s="126">
        <f>SUM(J100:J103)</f>
        <v>775.906147252148</v>
      </c>
      <c r="K104" s="126">
        <f t="shared" ref="K104:Q104" si="66">SUM(K100:K103)</f>
        <v>777.35913257492348</v>
      </c>
      <c r="L104" s="126">
        <f t="shared" si="66"/>
        <v>922.51531007933295</v>
      </c>
      <c r="M104" s="126">
        <f t="shared" si="66"/>
        <v>959.42470938026668</v>
      </c>
      <c r="N104" s="126">
        <f t="shared" si="66"/>
        <v>742.30470640374187</v>
      </c>
      <c r="O104" s="126">
        <f t="shared" si="66"/>
        <v>585.95668826329211</v>
      </c>
      <c r="P104" s="126">
        <f t="shared" si="66"/>
        <v>792.78205335093708</v>
      </c>
      <c r="Q104" s="126">
        <f t="shared" si="66"/>
        <v>806.18221142888297</v>
      </c>
      <c r="R104" s="126">
        <f>SUM(R100:R103)</f>
        <v>819.75858372198377</v>
      </c>
      <c r="S104" s="126">
        <f>SUM(S100:S103)</f>
        <v>833.51260301092725</v>
      </c>
      <c r="T104" s="126">
        <f>SUM(T100:T103)</f>
        <v>17771.775208405361</v>
      </c>
    </row>
    <row r="105" spans="1:20" ht="17.25" thickBot="1" x14ac:dyDescent="0.35"/>
    <row r="106" spans="1:20" x14ac:dyDescent="0.3">
      <c r="A106" s="226" t="s">
        <v>86</v>
      </c>
      <c r="B106" s="227"/>
      <c r="C106" s="227"/>
      <c r="D106" s="227"/>
      <c r="E106" s="227"/>
      <c r="F106" s="227"/>
      <c r="G106" s="227"/>
      <c r="H106" s="227"/>
      <c r="I106" s="228"/>
      <c r="J106" s="59">
        <v>1</v>
      </c>
      <c r="K106" s="59">
        <v>2</v>
      </c>
      <c r="L106" s="59">
        <v>3</v>
      </c>
      <c r="M106" s="59">
        <v>4</v>
      </c>
      <c r="N106" s="59">
        <v>5</v>
      </c>
      <c r="O106" s="59">
        <v>6</v>
      </c>
      <c r="P106" s="59">
        <v>7</v>
      </c>
      <c r="Q106" s="59">
        <v>8</v>
      </c>
      <c r="R106" s="59">
        <v>9</v>
      </c>
      <c r="S106" s="59">
        <v>10</v>
      </c>
      <c r="T106" s="59">
        <v>11</v>
      </c>
    </row>
    <row r="107" spans="1:20" x14ac:dyDescent="0.3">
      <c r="A107" s="167" t="s">
        <v>87</v>
      </c>
      <c r="I107" s="201">
        <v>10.5</v>
      </c>
      <c r="J107" s="134">
        <f>(1+$I$108)^J106</f>
        <v>1.0426559569096678</v>
      </c>
      <c r="K107" s="134">
        <f>(1+$I$108)^K106</f>
        <v>1.0871314444792151</v>
      </c>
      <c r="L107" s="134">
        <f>(1+$I$108)^L106</f>
        <v>1.1335040765300655</v>
      </c>
      <c r="M107" s="134">
        <f>(1+$I$108)^M106</f>
        <v>1.1818547775754646</v>
      </c>
      <c r="N107" s="134">
        <f t="shared" ref="N107:S107" si="67">(1+$I$108)^N106</f>
        <v>1.2322679240412087</v>
      </c>
      <c r="O107" s="134">
        <f>(1+$I$108)^O106</f>
        <v>1.2848314915102763</v>
      </c>
      <c r="P107" s="134">
        <f t="shared" si="67"/>
        <v>1.339637208248323</v>
      </c>
      <c r="Q107" s="134">
        <f t="shared" si="67"/>
        <v>1.396780715277951</v>
      </c>
      <c r="R107" s="134">
        <f t="shared" si="67"/>
        <v>1.4563617332811023</v>
      </c>
      <c r="S107" s="134">
        <f t="shared" si="67"/>
        <v>1.51848423662083</v>
      </c>
      <c r="T107" s="134">
        <f>(1+$I$108)^T106</f>
        <v>1.5832566347861381</v>
      </c>
    </row>
    <row r="108" spans="1:20" ht="17.25" thickBot="1" x14ac:dyDescent="0.35">
      <c r="A108" s="167" t="s">
        <v>88</v>
      </c>
      <c r="I108" s="202">
        <f>WACC!L26</f>
        <v>4.265595690966785E-2</v>
      </c>
    </row>
    <row r="109" spans="1:20" x14ac:dyDescent="0.3">
      <c r="A109" s="167" t="s">
        <v>89</v>
      </c>
      <c r="I109" s="194">
        <f>NPV(I108,J104:T104)</f>
        <v>17648.897193913464</v>
      </c>
      <c r="K109" s="211"/>
      <c r="L109" s="212"/>
      <c r="M109" s="232" t="s">
        <v>90</v>
      </c>
      <c r="N109" s="232"/>
      <c r="O109" s="232"/>
      <c r="P109" s="232"/>
      <c r="Q109" s="232"/>
      <c r="R109" s="213"/>
    </row>
    <row r="110" spans="1:20" x14ac:dyDescent="0.3">
      <c r="A110" s="167" t="s">
        <v>91</v>
      </c>
      <c r="I110" s="190">
        <f>$I$73</f>
        <v>222</v>
      </c>
      <c r="K110" s="92"/>
      <c r="L110" s="214">
        <f>I115</f>
        <v>33.9</v>
      </c>
      <c r="M110" s="206">
        <v>9.5</v>
      </c>
      <c r="N110" s="206">
        <f>M110+0.5</f>
        <v>10</v>
      </c>
      <c r="O110" s="206">
        <f>N110+0.5</f>
        <v>10.5</v>
      </c>
      <c r="P110" s="206">
        <f>O110+0.5</f>
        <v>11</v>
      </c>
      <c r="Q110" s="206">
        <f>P110+0.5</f>
        <v>11.5</v>
      </c>
      <c r="R110" s="215"/>
    </row>
    <row r="111" spans="1:20" ht="16.5" customHeight="1" x14ac:dyDescent="0.3">
      <c r="A111" s="167" t="s">
        <v>92</v>
      </c>
      <c r="I111" s="190">
        <f>I89+I85</f>
        <v>3870</v>
      </c>
      <c r="K111" s="233" t="s">
        <v>88</v>
      </c>
      <c r="L111" s="207">
        <v>0.03</v>
      </c>
      <c r="M111" s="216">
        <f t="dataTable" ref="M111:Q115" dt2D="1" dtr="1" r1="I107" r2="I108"/>
        <v>35.799999999999997</v>
      </c>
      <c r="N111" s="216">
        <v>37.299999999999997</v>
      </c>
      <c r="O111" s="216">
        <v>38.799999999999997</v>
      </c>
      <c r="P111" s="216">
        <v>40.200000000000003</v>
      </c>
      <c r="Q111" s="216">
        <v>41.7</v>
      </c>
      <c r="R111" s="215"/>
    </row>
    <row r="112" spans="1:20" x14ac:dyDescent="0.3">
      <c r="A112" s="167" t="s">
        <v>93</v>
      </c>
      <c r="I112" s="194">
        <f>I109+I110-I111</f>
        <v>14000.897193913464</v>
      </c>
      <c r="K112" s="233"/>
      <c r="L112" s="207">
        <v>3.5000000000000003E-2</v>
      </c>
      <c r="M112" s="216">
        <v>33.9</v>
      </c>
      <c r="N112" s="216">
        <v>35.299999999999997</v>
      </c>
      <c r="O112" s="216">
        <v>36.700000000000003</v>
      </c>
      <c r="P112" s="216">
        <v>38.1</v>
      </c>
      <c r="Q112" s="216">
        <v>39.5</v>
      </c>
      <c r="R112" s="215"/>
    </row>
    <row r="113" spans="1:18" x14ac:dyDescent="0.3">
      <c r="A113" s="167"/>
      <c r="I113" s="203"/>
      <c r="K113" s="233"/>
      <c r="L113" s="207">
        <v>0.04</v>
      </c>
      <c r="M113" s="216">
        <v>32.200000000000003</v>
      </c>
      <c r="N113" s="216">
        <v>33.5</v>
      </c>
      <c r="O113" s="216">
        <v>34.799999999999997</v>
      </c>
      <c r="P113" s="216">
        <v>36.200000000000003</v>
      </c>
      <c r="Q113" s="216">
        <v>37.5</v>
      </c>
      <c r="R113" s="215"/>
    </row>
    <row r="114" spans="1:18" ht="17.25" thickBot="1" x14ac:dyDescent="0.35">
      <c r="A114" s="167" t="s">
        <v>94</v>
      </c>
      <c r="I114" s="198">
        <v>413.6</v>
      </c>
      <c r="K114" s="233"/>
      <c r="L114" s="207">
        <v>4.4999999999999998E-2</v>
      </c>
      <c r="M114" s="216">
        <v>30.5</v>
      </c>
      <c r="N114" s="216">
        <v>31.8</v>
      </c>
      <c r="O114" s="216">
        <v>33</v>
      </c>
      <c r="P114" s="216">
        <v>34.299999999999997</v>
      </c>
      <c r="Q114" s="216">
        <v>35.5</v>
      </c>
      <c r="R114" s="215"/>
    </row>
    <row r="115" spans="1:18" ht="17.25" thickBot="1" x14ac:dyDescent="0.35">
      <c r="A115" s="199" t="s">
        <v>95</v>
      </c>
      <c r="B115" s="204"/>
      <c r="C115" s="204"/>
      <c r="D115" s="204"/>
      <c r="E115" s="204"/>
      <c r="F115" s="204"/>
      <c r="G115" s="204"/>
      <c r="H115" s="204"/>
      <c r="I115" s="187">
        <f>ROUND(I112/I114,1)</f>
        <v>33.9</v>
      </c>
      <c r="K115" s="233"/>
      <c r="L115" s="207">
        <v>0.05</v>
      </c>
      <c r="M115" s="216">
        <v>28.9</v>
      </c>
      <c r="N115" s="216">
        <v>30.1</v>
      </c>
      <c r="O115" s="216">
        <v>31.3</v>
      </c>
      <c r="P115" s="216">
        <v>32.5</v>
      </c>
      <c r="Q115" s="216">
        <v>33.700000000000003</v>
      </c>
      <c r="R115" s="215"/>
    </row>
    <row r="116" spans="1:18" ht="17.25" thickBot="1" x14ac:dyDescent="0.35">
      <c r="K116" s="92"/>
      <c r="L116" s="44"/>
      <c r="M116" s="44"/>
      <c r="N116" s="44"/>
      <c r="O116" s="44"/>
      <c r="P116" s="44"/>
      <c r="Q116" s="44"/>
      <c r="R116" s="215"/>
    </row>
    <row r="117" spans="1:18" x14ac:dyDescent="0.3">
      <c r="A117" s="229" t="s">
        <v>96</v>
      </c>
      <c r="B117" s="230"/>
      <c r="C117" s="230"/>
      <c r="D117" s="230"/>
      <c r="E117" s="230"/>
      <c r="F117" s="230"/>
      <c r="G117" s="230"/>
      <c r="H117" s="230"/>
      <c r="I117" s="231"/>
      <c r="K117" s="92"/>
      <c r="L117" s="44"/>
      <c r="M117" s="235" t="s">
        <v>36</v>
      </c>
      <c r="N117" s="235"/>
      <c r="O117" s="235"/>
      <c r="P117" s="235"/>
      <c r="Q117" s="235"/>
      <c r="R117" s="215"/>
    </row>
    <row r="118" spans="1:18" x14ac:dyDescent="0.3">
      <c r="A118" s="167" t="s">
        <v>97</v>
      </c>
      <c r="I118" s="190">
        <f>S104</f>
        <v>833.51260301092725</v>
      </c>
      <c r="K118" s="92"/>
      <c r="L118" s="214">
        <f>I115</f>
        <v>33.9</v>
      </c>
      <c r="M118" s="209">
        <v>2E-3</v>
      </c>
      <c r="N118" s="209">
        <v>4.0000000000000001E-3</v>
      </c>
      <c r="O118" s="209">
        <v>8.0000000000000002E-3</v>
      </c>
      <c r="P118" s="209">
        <v>0.01</v>
      </c>
      <c r="Q118" s="209">
        <v>1.2E-2</v>
      </c>
      <c r="R118" s="215"/>
    </row>
    <row r="119" spans="1:18" x14ac:dyDescent="0.3">
      <c r="A119" s="167" t="s">
        <v>98</v>
      </c>
      <c r="B119" s="191">
        <v>0.04</v>
      </c>
      <c r="I119" s="192">
        <v>5.0000000000000001E-3</v>
      </c>
      <c r="K119" s="233" t="s">
        <v>88</v>
      </c>
      <c r="L119" s="207">
        <v>0.03</v>
      </c>
      <c r="M119" s="112">
        <f t="dataTable" ref="M119:Q123" dt2D="1" dtr="1" r1="K41" r2="I108" ca="1"/>
        <v>35.5</v>
      </c>
      <c r="N119" s="112">
        <v>36.6</v>
      </c>
      <c r="O119" s="112">
        <v>38.700000000000003</v>
      </c>
      <c r="P119" s="112">
        <v>39.799999999999997</v>
      </c>
      <c r="Q119" s="112">
        <v>40.9</v>
      </c>
      <c r="R119" s="215"/>
    </row>
    <row r="120" spans="1:18" x14ac:dyDescent="0.3">
      <c r="A120" s="167" t="s">
        <v>99</v>
      </c>
      <c r="B120" s="193">
        <f>G113</f>
        <v>0</v>
      </c>
      <c r="I120" s="194">
        <f>S104*(1+I119)/(I108-I119)</f>
        <v>22245.621536998158</v>
      </c>
      <c r="K120" s="233"/>
      <c r="L120" s="207">
        <v>3.5000000000000003E-2</v>
      </c>
      <c r="M120" s="112">
        <v>33.6</v>
      </c>
      <c r="N120" s="112">
        <v>34.6</v>
      </c>
      <c r="O120" s="112">
        <v>36.700000000000003</v>
      </c>
      <c r="P120" s="112">
        <v>37.700000000000003</v>
      </c>
      <c r="Q120" s="112">
        <v>38.799999999999997</v>
      </c>
      <c r="R120" s="215"/>
    </row>
    <row r="121" spans="1:18" x14ac:dyDescent="0.3">
      <c r="A121" s="167" t="s">
        <v>100</v>
      </c>
      <c r="B121" s="193">
        <f>G116</f>
        <v>0</v>
      </c>
      <c r="I121" s="195">
        <f>I120/T107</f>
        <v>14050.546859071294</v>
      </c>
      <c r="K121" s="233"/>
      <c r="L121" s="207">
        <v>0.04</v>
      </c>
      <c r="M121" s="112">
        <v>31.9</v>
      </c>
      <c r="N121" s="112">
        <v>32.799999999999997</v>
      </c>
      <c r="O121" s="112">
        <v>34.799999999999997</v>
      </c>
      <c r="P121" s="112">
        <v>35.799999999999997</v>
      </c>
      <c r="Q121" s="112">
        <v>36.799999999999997</v>
      </c>
      <c r="R121" s="215"/>
    </row>
    <row r="122" spans="1:18" x14ac:dyDescent="0.3">
      <c r="A122" s="167" t="s">
        <v>101</v>
      </c>
      <c r="B122" s="188">
        <f>SUM(B116:F116)</f>
        <v>0</v>
      </c>
      <c r="I122" s="196">
        <f>NPV(I108,J104:S104)</f>
        <v>6424.0743711713258</v>
      </c>
      <c r="K122" s="233"/>
      <c r="L122" s="207">
        <v>4.4999999999999998E-2</v>
      </c>
      <c r="M122" s="112">
        <v>30.2</v>
      </c>
      <c r="N122" s="112">
        <v>31.1</v>
      </c>
      <c r="O122" s="112">
        <v>32.9</v>
      </c>
      <c r="P122" s="112">
        <v>33.9</v>
      </c>
      <c r="Q122" s="112">
        <v>34.9</v>
      </c>
      <c r="R122" s="215"/>
    </row>
    <row r="123" spans="1:18" ht="17.25" thickBot="1" x14ac:dyDescent="0.35">
      <c r="A123" s="167" t="s">
        <v>102</v>
      </c>
      <c r="B123" s="193">
        <f>B121+B122</f>
        <v>0</v>
      </c>
      <c r="I123" s="194">
        <f>SUM(I121:I122)</f>
        <v>20474.621230242621</v>
      </c>
      <c r="K123" s="234"/>
      <c r="L123" s="217">
        <v>0.05</v>
      </c>
      <c r="M123" s="218">
        <v>28.6</v>
      </c>
      <c r="N123" s="218">
        <v>29.4</v>
      </c>
      <c r="O123" s="218">
        <v>31.2</v>
      </c>
      <c r="P123" s="218">
        <v>32.1</v>
      </c>
      <c r="Q123" s="218">
        <v>33.1</v>
      </c>
      <c r="R123" s="219"/>
    </row>
    <row r="124" spans="1:18" x14ac:dyDescent="0.3">
      <c r="A124" s="167" t="s">
        <v>103</v>
      </c>
      <c r="B124" s="188">
        <f>[1]Model!E131+[1]Model!E127-[1]Model!E121</f>
        <v>0</v>
      </c>
      <c r="I124" s="190">
        <f>I111-I110</f>
        <v>3648</v>
      </c>
    </row>
    <row r="125" spans="1:18" x14ac:dyDescent="0.3">
      <c r="A125" s="167" t="s">
        <v>104</v>
      </c>
      <c r="I125" s="197">
        <f>I123-I124</f>
        <v>16826.621230242621</v>
      </c>
    </row>
    <row r="126" spans="1:18" ht="17.25" thickBot="1" x14ac:dyDescent="0.35">
      <c r="A126" s="167" t="s">
        <v>94</v>
      </c>
      <c r="I126" s="198">
        <v>413.6</v>
      </c>
    </row>
    <row r="127" spans="1:18" ht="17.25" thickBot="1" x14ac:dyDescent="0.35">
      <c r="A127" s="199" t="s">
        <v>95</v>
      </c>
      <c r="B127" s="200"/>
      <c r="C127" s="200"/>
      <c r="D127" s="200"/>
      <c r="E127" s="200"/>
      <c r="F127" s="200"/>
      <c r="G127" s="200"/>
      <c r="H127" s="200"/>
      <c r="I127" s="187">
        <f>ROUND(I125/I126, 1)</f>
        <v>40.700000000000003</v>
      </c>
      <c r="L127" s="89"/>
    </row>
    <row r="128" spans="1:18" x14ac:dyDescent="0.3">
      <c r="L128" s="89"/>
    </row>
    <row r="129" spans="1:12" x14ac:dyDescent="0.3">
      <c r="A129" s="205" t="s">
        <v>105</v>
      </c>
      <c r="I129" s="189">
        <f>AVERAGE(I115,I127)</f>
        <v>37.299999999999997</v>
      </c>
      <c r="L129" s="89"/>
    </row>
    <row r="130" spans="1:12" x14ac:dyDescent="0.3">
      <c r="L130" s="89"/>
    </row>
  </sheetData>
  <mergeCells count="6">
    <mergeCell ref="A106:I106"/>
    <mergeCell ref="A117:I117"/>
    <mergeCell ref="M109:Q109"/>
    <mergeCell ref="K111:K115"/>
    <mergeCell ref="K119:K123"/>
    <mergeCell ref="M117:Q117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CC144-5882-4E67-8C6C-E0F27F4E8595}">
  <dimension ref="A2:L35"/>
  <sheetViews>
    <sheetView workbookViewId="0">
      <selection activeCell="C28" sqref="C28"/>
    </sheetView>
  </sheetViews>
  <sheetFormatPr defaultRowHeight="16.5" x14ac:dyDescent="0.3"/>
  <cols>
    <col min="1" max="1" width="15.5703125" style="59" bestFit="1" customWidth="1"/>
    <col min="2" max="2" width="10.42578125" style="59" customWidth="1"/>
    <col min="3" max="3" width="9.140625" style="59"/>
    <col min="4" max="4" width="21" style="59" bestFit="1" customWidth="1"/>
    <col min="5" max="5" width="9.28515625" style="59" customWidth="1"/>
    <col min="6" max="6" width="11" style="59" customWidth="1"/>
    <col min="7" max="7" width="9.140625" style="59"/>
    <col min="8" max="8" width="18.140625" style="59" customWidth="1"/>
    <col min="9" max="10" width="12" style="59" bestFit="1" customWidth="1"/>
    <col min="11" max="16384" width="9.140625" style="59"/>
  </cols>
  <sheetData>
    <row r="2" spans="1:10" x14ac:dyDescent="0.3">
      <c r="A2" s="236" t="s">
        <v>106</v>
      </c>
      <c r="B2" s="238"/>
      <c r="D2" s="236" t="s">
        <v>107</v>
      </c>
      <c r="E2" s="237"/>
      <c r="F2" s="238"/>
      <c r="H2" s="236" t="s">
        <v>108</v>
      </c>
      <c r="I2" s="237"/>
      <c r="J2" s="238"/>
    </row>
    <row r="3" spans="1:10" x14ac:dyDescent="0.3">
      <c r="A3" s="170" t="s">
        <v>40</v>
      </c>
      <c r="B3" s="178">
        <f>Model!K45</f>
        <v>1586.3758528314531</v>
      </c>
      <c r="D3" s="170" t="s">
        <v>109</v>
      </c>
      <c r="E3" s="183">
        <f>0.18*4</f>
        <v>0.72</v>
      </c>
      <c r="F3" s="171"/>
      <c r="H3" s="170"/>
      <c r="I3" s="67" t="s">
        <v>110</v>
      </c>
      <c r="J3" s="180" t="s">
        <v>111</v>
      </c>
    </row>
    <row r="4" spans="1:10" x14ac:dyDescent="0.3">
      <c r="A4" s="170" t="s">
        <v>112</v>
      </c>
      <c r="B4" s="182">
        <v>12.5</v>
      </c>
      <c r="D4" s="170" t="s">
        <v>113</v>
      </c>
      <c r="E4" s="131">
        <f>AVERAGE(F10:F13)</f>
        <v>2.9884055895085304E-2</v>
      </c>
      <c r="F4" s="171"/>
      <c r="H4" s="170" t="s">
        <v>114</v>
      </c>
      <c r="I4" s="126">
        <f>((Model!J60+Model!J48)-Model!J102-Model!J53)</f>
        <v>731.46423589516189</v>
      </c>
      <c r="J4" s="178">
        <f>((Model!K60+Model!K48)-Model!K102-Model!K53)</f>
        <v>729.49865194411655</v>
      </c>
    </row>
    <row r="5" spans="1:10" x14ac:dyDescent="0.3">
      <c r="A5" s="170" t="s">
        <v>115</v>
      </c>
      <c r="B5" s="178">
        <f>B4*B3</f>
        <v>19829.698160393164</v>
      </c>
      <c r="D5" s="170" t="s">
        <v>116</v>
      </c>
      <c r="E5" s="131">
        <f>WACC!I12</f>
        <v>4.7699999999999999E-2</v>
      </c>
      <c r="F5" s="171"/>
      <c r="H5" s="170" t="s">
        <v>112</v>
      </c>
      <c r="I5" s="181">
        <v>20</v>
      </c>
      <c r="J5" s="182">
        <v>20</v>
      </c>
    </row>
    <row r="6" spans="1:10" x14ac:dyDescent="0.3">
      <c r="A6" s="170" t="s">
        <v>61</v>
      </c>
      <c r="B6" s="178">
        <f>Model!I73</f>
        <v>222</v>
      </c>
      <c r="D6" s="170"/>
      <c r="F6" s="171"/>
      <c r="H6" s="170" t="s">
        <v>93</v>
      </c>
      <c r="I6" s="126">
        <f>I5*I4</f>
        <v>14629.284717903238</v>
      </c>
      <c r="J6" s="178">
        <f>J5*J4</f>
        <v>14589.97303888233</v>
      </c>
    </row>
    <row r="7" spans="1:10" x14ac:dyDescent="0.3">
      <c r="A7" s="170" t="s">
        <v>117</v>
      </c>
      <c r="B7" s="179">
        <f>Model!I89+Model!I85</f>
        <v>3870</v>
      </c>
      <c r="D7" s="170" t="s">
        <v>118</v>
      </c>
      <c r="E7" s="183">
        <f>ROUND(E3/(E5-E4),1)</f>
        <v>40.4</v>
      </c>
      <c r="F7" s="171"/>
      <c r="H7" s="170"/>
      <c r="I7" s="126"/>
      <c r="J7" s="178"/>
    </row>
    <row r="8" spans="1:10" x14ac:dyDescent="0.3">
      <c r="A8" s="170" t="s">
        <v>103</v>
      </c>
      <c r="B8" s="178">
        <f>B7-B6</f>
        <v>3648</v>
      </c>
      <c r="D8" s="170"/>
      <c r="F8" s="171"/>
      <c r="H8" s="170" t="s">
        <v>119</v>
      </c>
      <c r="I8" s="126">
        <f>$B$11</f>
        <v>413.6</v>
      </c>
      <c r="J8" s="178">
        <f>$B$11</f>
        <v>413.6</v>
      </c>
    </row>
    <row r="9" spans="1:10" x14ac:dyDescent="0.3">
      <c r="A9" s="170" t="s">
        <v>93</v>
      </c>
      <c r="B9" s="178">
        <f>B5-B8</f>
        <v>16181.698160393164</v>
      </c>
      <c r="D9" s="168" t="s">
        <v>120</v>
      </c>
      <c r="E9" s="169"/>
      <c r="F9" s="175" t="s">
        <v>121</v>
      </c>
      <c r="H9" s="170"/>
      <c r="I9" s="126"/>
      <c r="J9" s="178"/>
    </row>
    <row r="10" spans="1:10" x14ac:dyDescent="0.3">
      <c r="A10" s="170"/>
      <c r="B10" s="178"/>
      <c r="D10" s="170" t="s">
        <v>122</v>
      </c>
      <c r="E10" s="171">
        <f>0.18*4</f>
        <v>0.72</v>
      </c>
      <c r="F10" s="176">
        <f>E10/E11-1</f>
        <v>2.8571428571428692E-2</v>
      </c>
      <c r="H10" s="170" t="s">
        <v>123</v>
      </c>
      <c r="I10" s="183">
        <f>I6/I8</f>
        <v>35.370611020075522</v>
      </c>
      <c r="J10" s="184">
        <f>J6/J8</f>
        <v>35.27556344023774</v>
      </c>
    </row>
    <row r="11" spans="1:10" x14ac:dyDescent="0.3">
      <c r="A11" s="170" t="s">
        <v>119</v>
      </c>
      <c r="B11" s="178">
        <f>Model!I114</f>
        <v>413.6</v>
      </c>
      <c r="D11" s="170" t="s">
        <v>124</v>
      </c>
      <c r="E11" s="172">
        <f>0.175*4</f>
        <v>0.7</v>
      </c>
      <c r="F11" s="176">
        <f>E11/E12-1</f>
        <v>2.9411764705882248E-2</v>
      </c>
      <c r="H11" s="170"/>
      <c r="J11" s="171"/>
    </row>
    <row r="12" spans="1:10" x14ac:dyDescent="0.3">
      <c r="A12" s="170"/>
      <c r="B12" s="178"/>
      <c r="D12" s="170" t="s">
        <v>125</v>
      </c>
      <c r="E12" s="171">
        <f>0.17*4</f>
        <v>0.68</v>
      </c>
      <c r="F12" s="176">
        <f t="shared" ref="F12:F13" si="0">E12/E13-1</f>
        <v>3.0303030303030276E-2</v>
      </c>
      <c r="H12" s="186" t="s">
        <v>126</v>
      </c>
      <c r="I12" s="185">
        <f>ROUND(AVERAGE(I10:J10),1)</f>
        <v>35.299999999999997</v>
      </c>
      <c r="J12" s="171"/>
    </row>
    <row r="13" spans="1:10" x14ac:dyDescent="0.3">
      <c r="A13" s="170" t="s">
        <v>123</v>
      </c>
      <c r="B13" s="184">
        <f>ROUND(B9/B11,1)</f>
        <v>39.1</v>
      </c>
      <c r="D13" s="170" t="s">
        <v>127</v>
      </c>
      <c r="E13" s="171">
        <f>0.165*4</f>
        <v>0.66</v>
      </c>
      <c r="F13" s="176">
        <f t="shared" si="0"/>
        <v>3.125E-2</v>
      </c>
      <c r="H13" s="170"/>
      <c r="J13" s="171"/>
    </row>
    <row r="14" spans="1:10" x14ac:dyDescent="0.3">
      <c r="A14" s="170"/>
      <c r="B14" s="171"/>
      <c r="D14" s="173" t="s">
        <v>128</v>
      </c>
      <c r="E14" s="174">
        <f>0.16*4</f>
        <v>0.64</v>
      </c>
      <c r="F14" s="177"/>
      <c r="H14" s="170"/>
      <c r="J14" s="171"/>
    </row>
    <row r="15" spans="1:10" x14ac:dyDescent="0.3">
      <c r="A15" s="170"/>
      <c r="B15" s="171"/>
      <c r="D15" s="239" t="s">
        <v>129</v>
      </c>
      <c r="E15" s="240"/>
      <c r="F15" s="241"/>
      <c r="H15" s="170"/>
      <c r="J15" s="171"/>
    </row>
    <row r="16" spans="1:10" x14ac:dyDescent="0.3">
      <c r="A16" s="173"/>
      <c r="B16" s="174"/>
      <c r="D16" s="242"/>
      <c r="E16" s="243"/>
      <c r="F16" s="244"/>
      <c r="H16" s="173"/>
      <c r="I16" s="129"/>
      <c r="J16" s="174"/>
    </row>
    <row r="18" spans="1:12" ht="17.25" thickBot="1" x14ac:dyDescent="0.35">
      <c r="A18" s="245" t="s">
        <v>130</v>
      </c>
      <c r="B18" s="245"/>
      <c r="D18" s="44"/>
      <c r="E18" s="44"/>
      <c r="F18" s="44"/>
      <c r="G18" s="44"/>
      <c r="H18" s="44"/>
      <c r="I18" s="44"/>
      <c r="J18" s="44"/>
      <c r="K18" s="44"/>
      <c r="L18" s="44"/>
    </row>
    <row r="19" spans="1:12" x14ac:dyDescent="0.3">
      <c r="A19" s="220" t="s">
        <v>106</v>
      </c>
      <c r="B19" s="221">
        <f>B13</f>
        <v>39.1</v>
      </c>
      <c r="C19" s="185">
        <f t="shared" ref="C19:C24" si="1">$B$26</f>
        <v>28.08</v>
      </c>
      <c r="D19" s="44"/>
      <c r="E19" s="44"/>
      <c r="F19" s="44"/>
      <c r="G19" s="44"/>
      <c r="H19" s="44"/>
      <c r="I19" s="44"/>
      <c r="J19" s="44"/>
      <c r="K19" s="44"/>
      <c r="L19" s="44"/>
    </row>
    <row r="20" spans="1:12" x14ac:dyDescent="0.3">
      <c r="A20" s="167" t="s">
        <v>131</v>
      </c>
      <c r="B20" s="222">
        <f>E7</f>
        <v>40.4</v>
      </c>
      <c r="C20" s="185">
        <f t="shared" si="1"/>
        <v>28.08</v>
      </c>
      <c r="D20" s="44"/>
      <c r="E20" s="44"/>
      <c r="F20" s="44"/>
      <c r="G20" s="44"/>
      <c r="H20" s="44"/>
      <c r="I20" s="44"/>
      <c r="J20" s="44"/>
      <c r="K20" s="44"/>
      <c r="L20" s="44"/>
    </row>
    <row r="21" spans="1:12" x14ac:dyDescent="0.3">
      <c r="A21" s="167" t="s">
        <v>132</v>
      </c>
      <c r="B21" s="222">
        <f>I12</f>
        <v>35.299999999999997</v>
      </c>
      <c r="C21" s="185">
        <f t="shared" si="1"/>
        <v>28.08</v>
      </c>
      <c r="D21" s="44"/>
      <c r="E21" s="44"/>
      <c r="F21" s="44"/>
      <c r="G21" s="44"/>
      <c r="H21" s="44"/>
      <c r="I21" s="44"/>
      <c r="J21" s="44"/>
      <c r="K21" s="44"/>
      <c r="L21" s="44"/>
    </row>
    <row r="22" spans="1:12" x14ac:dyDescent="0.3">
      <c r="A22" s="167" t="s">
        <v>133</v>
      </c>
      <c r="B22" s="223">
        <f>Model!I129</f>
        <v>37.299999999999997</v>
      </c>
      <c r="C22" s="185">
        <f t="shared" si="1"/>
        <v>28.08</v>
      </c>
      <c r="D22" s="44"/>
      <c r="E22" s="44"/>
      <c r="F22" s="44"/>
      <c r="G22" s="44"/>
      <c r="H22" s="44"/>
      <c r="I22" s="44"/>
      <c r="J22" s="44"/>
      <c r="K22" s="44"/>
      <c r="L22" s="44"/>
    </row>
    <row r="23" spans="1:12" x14ac:dyDescent="0.3">
      <c r="A23" s="167"/>
      <c r="B23" s="223"/>
      <c r="C23" s="185">
        <f t="shared" si="1"/>
        <v>28.08</v>
      </c>
      <c r="D23" s="44"/>
      <c r="E23" s="44"/>
      <c r="F23" s="44"/>
      <c r="G23" s="44"/>
      <c r="H23" s="44"/>
      <c r="I23" s="44"/>
      <c r="J23" s="44"/>
      <c r="K23" s="44"/>
      <c r="L23" s="44"/>
    </row>
    <row r="24" spans="1:12" x14ac:dyDescent="0.3">
      <c r="A24" s="167" t="s">
        <v>134</v>
      </c>
      <c r="B24" s="222">
        <f>ROUND(AVERAGE(B19:B22),1)</f>
        <v>38</v>
      </c>
      <c r="C24" s="185">
        <f t="shared" si="1"/>
        <v>28.08</v>
      </c>
      <c r="D24" s="44"/>
      <c r="E24" s="44"/>
      <c r="F24" s="44"/>
      <c r="G24" s="44"/>
      <c r="H24" s="44"/>
      <c r="I24" s="44"/>
      <c r="J24" s="44"/>
      <c r="K24" s="44"/>
      <c r="L24" s="44"/>
    </row>
    <row r="25" spans="1:12" x14ac:dyDescent="0.3">
      <c r="A25" s="167"/>
      <c r="B25" s="203"/>
      <c r="D25" s="44"/>
      <c r="E25" s="44"/>
      <c r="F25" s="44"/>
      <c r="G25" s="44"/>
      <c r="H25" s="44"/>
      <c r="I25" s="44"/>
      <c r="J25" s="44"/>
      <c r="K25" s="44"/>
      <c r="L25" s="44"/>
    </row>
    <row r="26" spans="1:12" x14ac:dyDescent="0.3">
      <c r="A26" s="167" t="s">
        <v>135</v>
      </c>
      <c r="B26" s="223">
        <v>28.08</v>
      </c>
      <c r="D26" s="44"/>
      <c r="E26" s="44"/>
      <c r="F26" s="44"/>
      <c r="G26" s="44"/>
      <c r="H26" s="44"/>
      <c r="I26" s="44"/>
      <c r="J26" s="44"/>
      <c r="K26" s="44"/>
      <c r="L26" s="44"/>
    </row>
    <row r="27" spans="1:12" ht="17.25" thickBot="1" x14ac:dyDescent="0.35">
      <c r="A27" s="224" t="s">
        <v>136</v>
      </c>
      <c r="B27" s="225">
        <f>B24/B26-1</f>
        <v>0.35327635327635343</v>
      </c>
      <c r="D27" s="44"/>
      <c r="E27" s="44"/>
      <c r="F27" s="44"/>
      <c r="G27" s="44"/>
      <c r="H27" s="44"/>
      <c r="I27" s="44"/>
      <c r="J27" s="44"/>
      <c r="K27" s="44"/>
      <c r="L27" s="44"/>
    </row>
    <row r="28" spans="1:12" x14ac:dyDescent="0.3">
      <c r="D28" s="44"/>
      <c r="E28" s="44"/>
      <c r="F28" s="44"/>
      <c r="G28" s="44"/>
      <c r="H28" s="44"/>
      <c r="I28" s="44"/>
      <c r="J28" s="44"/>
      <c r="K28" s="44"/>
      <c r="L28" s="44"/>
    </row>
    <row r="29" spans="1:12" x14ac:dyDescent="0.3">
      <c r="D29" s="44"/>
      <c r="E29" s="44"/>
      <c r="F29" s="44"/>
      <c r="G29" s="44"/>
      <c r="H29" s="44"/>
      <c r="I29" s="44"/>
      <c r="J29" s="44"/>
      <c r="K29" s="44"/>
      <c r="L29" s="44"/>
    </row>
    <row r="30" spans="1:12" x14ac:dyDescent="0.3">
      <c r="D30" s="44"/>
      <c r="E30" s="44"/>
      <c r="F30" s="44"/>
      <c r="G30" s="44"/>
      <c r="H30" s="44"/>
      <c r="I30" s="44"/>
      <c r="J30" s="44"/>
      <c r="K30" s="44"/>
      <c r="L30" s="44"/>
    </row>
    <row r="31" spans="1:12" x14ac:dyDescent="0.3">
      <c r="D31" s="44"/>
      <c r="E31" s="44"/>
      <c r="F31" s="44"/>
      <c r="G31" s="44"/>
      <c r="H31" s="44"/>
      <c r="I31" s="44"/>
      <c r="J31" s="44"/>
      <c r="K31" s="44"/>
      <c r="L31" s="44"/>
    </row>
    <row r="32" spans="1:12" x14ac:dyDescent="0.3">
      <c r="D32" s="44"/>
      <c r="E32" s="44"/>
      <c r="F32" s="44"/>
      <c r="G32" s="44"/>
      <c r="H32" s="44"/>
      <c r="I32" s="44"/>
      <c r="J32" s="44"/>
      <c r="K32" s="44"/>
      <c r="L32" s="44"/>
    </row>
    <row r="33" spans="4:12" x14ac:dyDescent="0.3">
      <c r="D33" s="44"/>
      <c r="E33" s="44"/>
      <c r="F33" s="44"/>
      <c r="G33" s="44"/>
      <c r="H33" s="44"/>
      <c r="I33" s="44"/>
      <c r="J33" s="44"/>
      <c r="K33" s="44"/>
      <c r="L33" s="44"/>
    </row>
    <row r="34" spans="4:12" x14ac:dyDescent="0.3">
      <c r="D34" s="44"/>
      <c r="E34" s="44"/>
      <c r="F34" s="44"/>
      <c r="G34" s="44"/>
      <c r="H34" s="44"/>
      <c r="I34" s="44"/>
      <c r="J34" s="44"/>
      <c r="K34" s="44"/>
      <c r="L34" s="44"/>
    </row>
    <row r="35" spans="4:12" x14ac:dyDescent="0.3">
      <c r="D35" s="44"/>
      <c r="E35" s="44"/>
      <c r="F35" s="44"/>
      <c r="G35" s="44"/>
      <c r="H35" s="44"/>
      <c r="I35" s="44"/>
      <c r="J35" s="44"/>
      <c r="K35" s="44"/>
      <c r="L35" s="44"/>
    </row>
  </sheetData>
  <mergeCells count="5">
    <mergeCell ref="H2:J2"/>
    <mergeCell ref="A2:B2"/>
    <mergeCell ref="D15:F16"/>
    <mergeCell ref="D2:F2"/>
    <mergeCell ref="A18:B18"/>
  </mergeCells>
  <phoneticPr fontId="28" type="noConversion"/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A98FD-4303-4239-ADE5-40BE0060BA15}">
  <dimension ref="A8:S30"/>
  <sheetViews>
    <sheetView workbookViewId="0">
      <selection activeCell="J15" sqref="J15"/>
    </sheetView>
  </sheetViews>
  <sheetFormatPr defaultColWidth="8.7109375" defaultRowHeight="16.5" x14ac:dyDescent="0.3"/>
  <cols>
    <col min="1" max="1" width="18.42578125" style="59" customWidth="1"/>
    <col min="2" max="2" width="8.7109375" style="59"/>
    <col min="3" max="3" width="9.28515625" style="59" customWidth="1"/>
    <col min="4" max="4" width="10.42578125" style="59" bestFit="1" customWidth="1"/>
    <col min="5" max="6" width="8.7109375" style="59"/>
    <col min="7" max="7" width="13" style="59" customWidth="1"/>
    <col min="8" max="8" width="12" style="59" customWidth="1"/>
    <col min="9" max="10" width="8.7109375" style="59"/>
    <col min="11" max="11" width="11.42578125" style="59" customWidth="1"/>
    <col min="12" max="12" width="12.28515625" style="59" customWidth="1"/>
    <col min="13" max="16384" width="8.7109375" style="59"/>
  </cols>
  <sheetData>
    <row r="8" spans="1:19" x14ac:dyDescent="0.3">
      <c r="F8" s="44"/>
      <c r="G8" s="44"/>
      <c r="H8" s="44"/>
      <c r="I8" s="44"/>
      <c r="J8" s="44"/>
    </row>
    <row r="9" spans="1:19" x14ac:dyDescent="0.3">
      <c r="D9" s="59" t="s">
        <v>137</v>
      </c>
      <c r="F9" s="44"/>
      <c r="G9" s="107" t="s">
        <v>138</v>
      </c>
      <c r="H9" s="44"/>
      <c r="I9" s="44"/>
      <c r="J9" s="44"/>
      <c r="K9" s="59" t="s">
        <v>139</v>
      </c>
    </row>
    <row r="10" spans="1:19" x14ac:dyDescent="0.3">
      <c r="A10" s="59" t="s">
        <v>140</v>
      </c>
      <c r="C10" s="108">
        <v>13.1</v>
      </c>
      <c r="D10" s="109">
        <v>44507</v>
      </c>
      <c r="F10" s="44"/>
      <c r="G10" s="246" t="s">
        <v>141</v>
      </c>
      <c r="H10" s="246"/>
      <c r="I10" s="104">
        <f>1.64/100</f>
        <v>1.6399999999999998E-2</v>
      </c>
      <c r="J10" s="44"/>
      <c r="K10" s="59" t="s">
        <v>142</v>
      </c>
      <c r="O10" s="110" t="s">
        <v>143</v>
      </c>
    </row>
    <row r="11" spans="1:19" x14ac:dyDescent="0.3">
      <c r="F11" s="44"/>
      <c r="G11" s="246" t="s">
        <v>144</v>
      </c>
      <c r="H11" s="246"/>
      <c r="I11" s="105">
        <f>'Bottom up beta'!I17</f>
        <v>0.64607462193659404</v>
      </c>
      <c r="J11" s="44"/>
      <c r="K11" s="70"/>
    </row>
    <row r="12" spans="1:19" x14ac:dyDescent="0.3">
      <c r="A12" s="59" t="s">
        <v>145</v>
      </c>
      <c r="C12" s="111">
        <v>7.2999999999999995E-2</v>
      </c>
      <c r="F12" s="44"/>
      <c r="G12" s="44" t="s">
        <v>146</v>
      </c>
      <c r="H12" s="44"/>
      <c r="I12" s="146">
        <v>4.7699999999999999E-2</v>
      </c>
      <c r="J12" s="112"/>
      <c r="K12" s="113">
        <v>0.53</v>
      </c>
      <c r="L12" s="114" t="s">
        <v>147</v>
      </c>
      <c r="M12" s="114"/>
      <c r="N12" s="114"/>
      <c r="O12" s="114"/>
      <c r="P12" s="114"/>
      <c r="Q12" s="114"/>
      <c r="R12" s="114"/>
      <c r="S12" s="115"/>
    </row>
    <row r="13" spans="1:19" x14ac:dyDescent="0.3">
      <c r="F13" s="44"/>
      <c r="G13" s="246" t="s">
        <v>148</v>
      </c>
      <c r="H13" s="246"/>
      <c r="I13" s="104">
        <f>I10+I11*I12</f>
        <v>4.7217759466375533E-2</v>
      </c>
      <c r="J13" s="44"/>
    </row>
    <row r="14" spans="1:19" x14ac:dyDescent="0.3">
      <c r="A14" s="59" t="s">
        <v>149</v>
      </c>
      <c r="C14" s="59">
        <f>'Debt Schedule'!G14/1000</f>
        <v>3.4</v>
      </c>
      <c r="F14" s="44"/>
      <c r="G14" s="44"/>
      <c r="H14" s="44"/>
      <c r="I14" s="44"/>
      <c r="J14" s="44"/>
    </row>
    <row r="15" spans="1:19" x14ac:dyDescent="0.3">
      <c r="A15" s="106"/>
      <c r="B15" s="106"/>
      <c r="C15" s="106"/>
      <c r="F15" s="44"/>
      <c r="G15" s="44" t="s">
        <v>150</v>
      </c>
      <c r="H15" s="44"/>
      <c r="I15" s="44"/>
      <c r="J15" s="44"/>
    </row>
    <row r="16" spans="1:19" x14ac:dyDescent="0.3">
      <c r="A16" s="106" t="s">
        <v>151</v>
      </c>
      <c r="B16" s="106"/>
      <c r="C16" s="116">
        <v>3.3799999999999997E-2</v>
      </c>
      <c r="F16" s="44"/>
      <c r="J16" s="117"/>
      <c r="K16" s="111"/>
    </row>
    <row r="17" spans="1:13" x14ac:dyDescent="0.3">
      <c r="A17" s="106" t="s">
        <v>152</v>
      </c>
      <c r="B17" s="106"/>
      <c r="C17" s="118">
        <v>0.25800000000000001</v>
      </c>
      <c r="F17" s="44"/>
      <c r="G17" s="44"/>
      <c r="H17" s="44"/>
      <c r="I17" s="44"/>
      <c r="J17" s="44"/>
    </row>
    <row r="18" spans="1:13" x14ac:dyDescent="0.3">
      <c r="A18" s="106" t="s">
        <v>153</v>
      </c>
      <c r="B18" s="106"/>
      <c r="C18" s="104">
        <f>C16*(1-C17)</f>
        <v>2.5079599999999997E-2</v>
      </c>
    </row>
    <row r="19" spans="1:13" ht="17.25" thickBot="1" x14ac:dyDescent="0.35">
      <c r="A19" s="106"/>
      <c r="B19" s="106"/>
      <c r="C19" s="106"/>
      <c r="F19" s="44"/>
      <c r="G19" s="44"/>
      <c r="H19" s="44"/>
      <c r="I19" s="44"/>
      <c r="J19" s="44"/>
      <c r="K19" s="44"/>
      <c r="L19" s="44"/>
      <c r="M19" s="44"/>
    </row>
    <row r="20" spans="1:13" ht="17.25" thickBot="1" x14ac:dyDescent="0.35">
      <c r="A20" s="59" t="s">
        <v>154</v>
      </c>
      <c r="C20" s="90">
        <f>C10/(C10+C14)</f>
        <v>0.79393939393939394</v>
      </c>
      <c r="F20" s="44"/>
      <c r="G20" s="248" t="s">
        <v>155</v>
      </c>
      <c r="H20" s="249"/>
      <c r="I20" s="249"/>
      <c r="J20" s="249"/>
      <c r="K20" s="249"/>
      <c r="L20" s="250"/>
      <c r="M20" s="44"/>
    </row>
    <row r="21" spans="1:13" x14ac:dyDescent="0.3">
      <c r="A21" s="59" t="s">
        <v>117</v>
      </c>
      <c r="C21" s="90">
        <f>C14/(C10+C14)</f>
        <v>0.20606060606060606</v>
      </c>
      <c r="F21" s="44"/>
      <c r="G21" s="251" t="s">
        <v>156</v>
      </c>
      <c r="H21" s="252" t="s">
        <v>157</v>
      </c>
      <c r="I21" s="252" t="s">
        <v>158</v>
      </c>
      <c r="J21" s="252" t="s">
        <v>159</v>
      </c>
      <c r="K21" s="252" t="s">
        <v>160</v>
      </c>
      <c r="L21" s="247" t="s">
        <v>161</v>
      </c>
      <c r="M21" s="44"/>
    </row>
    <row r="22" spans="1:13" x14ac:dyDescent="0.3">
      <c r="F22" s="44"/>
      <c r="G22" s="251"/>
      <c r="H22" s="252"/>
      <c r="I22" s="252"/>
      <c r="J22" s="252"/>
      <c r="K22" s="252"/>
      <c r="L22" s="247"/>
      <c r="M22" s="44"/>
    </row>
    <row r="23" spans="1:13" x14ac:dyDescent="0.3">
      <c r="A23" s="119" t="s">
        <v>162</v>
      </c>
      <c r="B23" s="120"/>
      <c r="C23" s="121"/>
      <c r="F23" s="44"/>
      <c r="G23" s="251"/>
      <c r="H23" s="252"/>
      <c r="I23" s="252"/>
      <c r="J23" s="252"/>
      <c r="K23" s="252"/>
      <c r="L23" s="247"/>
      <c r="M23" s="44"/>
    </row>
    <row r="24" spans="1:13" x14ac:dyDescent="0.3">
      <c r="F24" s="44"/>
      <c r="G24" s="92" t="s">
        <v>117</v>
      </c>
      <c r="H24" s="93">
        <f>C21</f>
        <v>0.20606060606060606</v>
      </c>
      <c r="I24" s="94">
        <f>C16</f>
        <v>3.3799999999999997E-2</v>
      </c>
      <c r="J24" s="95">
        <f>C17</f>
        <v>0.25800000000000001</v>
      </c>
      <c r="K24" s="94">
        <f>I24*(1-J24)</f>
        <v>2.5079599999999997E-2</v>
      </c>
      <c r="L24" s="96">
        <f>H24*K24</f>
        <v>5.1679175757575746E-3</v>
      </c>
      <c r="M24" s="44"/>
    </row>
    <row r="25" spans="1:13" x14ac:dyDescent="0.3">
      <c r="A25" s="44" t="str">
        <f>A10</f>
        <v>Market cap (C$ bn)</v>
      </c>
      <c r="B25" s="44"/>
      <c r="C25" s="122">
        <f>C10</f>
        <v>13.1</v>
      </c>
      <c r="F25" s="44"/>
      <c r="G25" s="92" t="s">
        <v>154</v>
      </c>
      <c r="H25" s="97">
        <f>C20</f>
        <v>0.79393939393939394</v>
      </c>
      <c r="I25" s="98">
        <f>I13</f>
        <v>4.7217759466375533E-2</v>
      </c>
      <c r="J25" s="44"/>
      <c r="K25" s="94">
        <f>I25*(1-J25)</f>
        <v>4.7217759466375533E-2</v>
      </c>
      <c r="L25" s="99">
        <f>H25*K25</f>
        <v>3.7488039333910275E-2</v>
      </c>
      <c r="M25" s="44"/>
    </row>
    <row r="26" spans="1:13" ht="17.25" thickBot="1" x14ac:dyDescent="0.35">
      <c r="A26" s="44" t="str">
        <f>A14</f>
        <v>Total debt (C$ bn)</v>
      </c>
      <c r="B26" s="44"/>
      <c r="C26" s="123">
        <f>C14</f>
        <v>3.4</v>
      </c>
      <c r="F26" s="44"/>
      <c r="G26" s="100" t="s">
        <v>88</v>
      </c>
      <c r="H26" s="101">
        <f>SUM(H24:H25)</f>
        <v>1</v>
      </c>
      <c r="I26" s="102"/>
      <c r="J26" s="102"/>
      <c r="K26" s="102"/>
      <c r="L26" s="103">
        <f>SUM(L24:L25)</f>
        <v>4.265595690966785E-2</v>
      </c>
      <c r="M26" s="44"/>
    </row>
    <row r="27" spans="1:13" x14ac:dyDescent="0.3">
      <c r="A27" s="44" t="s">
        <v>163</v>
      </c>
      <c r="B27" s="44"/>
      <c r="C27" s="122">
        <f>SUM(C25:C26)</f>
        <v>16.5</v>
      </c>
      <c r="F27" s="44"/>
      <c r="G27" s="44"/>
      <c r="H27" s="44"/>
      <c r="I27" s="44"/>
      <c r="J27" s="44"/>
      <c r="K27" s="44"/>
      <c r="L27" s="44"/>
      <c r="M27" s="44"/>
    </row>
    <row r="28" spans="1:13" x14ac:dyDescent="0.3">
      <c r="A28" s="44"/>
      <c r="B28" s="44"/>
      <c r="C28" s="44"/>
    </row>
    <row r="29" spans="1:13" x14ac:dyDescent="0.3">
      <c r="A29" s="44" t="s">
        <v>164</v>
      </c>
      <c r="B29" s="44"/>
      <c r="C29" s="124">
        <f>C25/C27</f>
        <v>0.79393939393939394</v>
      </c>
    </row>
    <row r="30" spans="1:13" x14ac:dyDescent="0.3">
      <c r="A30" s="44" t="s">
        <v>117</v>
      </c>
      <c r="B30" s="44"/>
      <c r="C30" s="124">
        <f>1-C29</f>
        <v>0.20606060606060606</v>
      </c>
    </row>
  </sheetData>
  <mergeCells count="10">
    <mergeCell ref="G13:H13"/>
    <mergeCell ref="G10:H10"/>
    <mergeCell ref="G11:H11"/>
    <mergeCell ref="L21:L23"/>
    <mergeCell ref="G20:L20"/>
    <mergeCell ref="G21:G23"/>
    <mergeCell ref="H21:H23"/>
    <mergeCell ref="I21:I23"/>
    <mergeCell ref="J21:J23"/>
    <mergeCell ref="K21:K23"/>
  </mergeCells>
  <hyperlinks>
    <hyperlink ref="O10" r:id="rId1" xr:uid="{42451EC9-9C9D-46C7-9106-B060F6A933BA}"/>
  </hyperlinks>
  <pageMargins left="0.7" right="0.7" top="0.75" bottom="0.75" header="0.3" footer="0.3"/>
  <pageSetup orientation="portrait" r:id="rId2"/>
  <drawing r:id="rId3"/>
  <legacy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1A5F8-9C66-4A57-B686-BA3AD60956B3}">
  <dimension ref="A2:I16"/>
  <sheetViews>
    <sheetView workbookViewId="0">
      <selection activeCell="K7" sqref="K7"/>
    </sheetView>
  </sheetViews>
  <sheetFormatPr defaultRowHeight="15" x14ac:dyDescent="0.25"/>
  <cols>
    <col min="1" max="1" width="10" bestFit="1" customWidth="1"/>
    <col min="5" max="7" width="10.7109375" customWidth="1"/>
  </cols>
  <sheetData>
    <row r="2" spans="1:9" x14ac:dyDescent="0.25">
      <c r="A2" t="s">
        <v>165</v>
      </c>
      <c r="C2" t="s">
        <v>166</v>
      </c>
      <c r="E2" t="s">
        <v>167</v>
      </c>
      <c r="G2" t="s">
        <v>168</v>
      </c>
      <c r="I2" t="s">
        <v>169</v>
      </c>
    </row>
    <row r="3" spans="1:9" x14ac:dyDescent="0.25">
      <c r="A3" s="26">
        <v>43191</v>
      </c>
      <c r="C3" s="26">
        <v>45017</v>
      </c>
      <c r="E3" s="29">
        <v>0.02</v>
      </c>
      <c r="G3">
        <v>374</v>
      </c>
    </row>
    <row r="4" spans="1:9" x14ac:dyDescent="0.25">
      <c r="A4" s="26">
        <v>43556</v>
      </c>
      <c r="C4" s="26">
        <v>44652</v>
      </c>
      <c r="E4" s="29">
        <v>0.02</v>
      </c>
      <c r="G4">
        <v>292</v>
      </c>
    </row>
    <row r="6" spans="1:9" x14ac:dyDescent="0.25">
      <c r="A6" s="26">
        <v>42675</v>
      </c>
      <c r="C6" s="26">
        <v>45231</v>
      </c>
      <c r="E6" s="27">
        <v>2.8299999999999999E-2</v>
      </c>
      <c r="G6">
        <v>300</v>
      </c>
    </row>
    <row r="7" spans="1:9" x14ac:dyDescent="0.25">
      <c r="A7" s="26">
        <v>42887</v>
      </c>
      <c r="C7" s="26">
        <v>44713</v>
      </c>
      <c r="E7" s="27">
        <v>1.9400000000000001E-2</v>
      </c>
      <c r="G7">
        <v>300</v>
      </c>
    </row>
    <row r="8" spans="1:9" x14ac:dyDescent="0.25">
      <c r="A8" s="26">
        <v>43313</v>
      </c>
      <c r="C8" s="26">
        <v>45870</v>
      </c>
      <c r="E8" s="27">
        <v>3.5999999999999997E-2</v>
      </c>
      <c r="G8">
        <v>350</v>
      </c>
    </row>
    <row r="9" spans="1:9" x14ac:dyDescent="0.25">
      <c r="A9" s="26">
        <v>43770</v>
      </c>
      <c r="C9" s="26">
        <v>45597</v>
      </c>
      <c r="E9" s="27">
        <v>2.8799999999999999E-2</v>
      </c>
      <c r="G9">
        <v>400</v>
      </c>
    </row>
    <row r="10" spans="1:9" x14ac:dyDescent="0.25">
      <c r="A10" s="26">
        <v>43983</v>
      </c>
      <c r="C10" s="26">
        <v>46539</v>
      </c>
      <c r="E10" s="27">
        <v>2.24E-2</v>
      </c>
      <c r="G10">
        <v>700</v>
      </c>
    </row>
    <row r="11" spans="1:9" x14ac:dyDescent="0.25">
      <c r="A11" s="26">
        <v>44136</v>
      </c>
      <c r="C11" s="26">
        <v>46174</v>
      </c>
      <c r="E11" s="27">
        <v>1.4200000000000001E-2</v>
      </c>
      <c r="G11">
        <v>350</v>
      </c>
    </row>
    <row r="12" spans="1:9" x14ac:dyDescent="0.25">
      <c r="A12" s="26">
        <v>44348</v>
      </c>
      <c r="C12" s="26">
        <v>46905</v>
      </c>
      <c r="E12" s="27">
        <v>2.3E-2</v>
      </c>
      <c r="G12">
        <v>300</v>
      </c>
    </row>
    <row r="13" spans="1:9" x14ac:dyDescent="0.25">
      <c r="F13" t="s">
        <v>170</v>
      </c>
      <c r="G13" s="30">
        <v>34</v>
      </c>
    </row>
    <row r="14" spans="1:9" x14ac:dyDescent="0.25">
      <c r="F14" t="s">
        <v>163</v>
      </c>
      <c r="G14">
        <f>SUM(G3:G13)</f>
        <v>3400</v>
      </c>
    </row>
    <row r="15" spans="1:9" x14ac:dyDescent="0.25">
      <c r="G15" s="28"/>
    </row>
    <row r="16" spans="1:9" x14ac:dyDescent="0.25">
      <c r="A16" s="253" t="s">
        <v>171</v>
      </c>
      <c r="B16" s="254"/>
      <c r="C16" s="39" t="s">
        <v>172</v>
      </c>
    </row>
  </sheetData>
  <mergeCells count="1">
    <mergeCell ref="A16:B16"/>
  </mergeCell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5E80A-E18B-4EE1-B3F7-F2688564BC0E}">
  <sheetPr>
    <outlinePr summaryBelow="0"/>
  </sheetPr>
  <dimension ref="B1:M76"/>
  <sheetViews>
    <sheetView workbookViewId="0">
      <selection activeCell="N26" sqref="N26"/>
    </sheetView>
  </sheetViews>
  <sheetFormatPr defaultColWidth="8.7109375" defaultRowHeight="16.5" x14ac:dyDescent="0.3"/>
  <cols>
    <col min="1" max="1" width="8.7109375" style="59"/>
    <col min="2" max="2" width="15.140625" style="59" bestFit="1" customWidth="1"/>
    <col min="3" max="3" width="30.42578125" style="59" bestFit="1" customWidth="1"/>
    <col min="4" max="4" width="9.42578125" style="59" customWidth="1"/>
    <col min="5" max="5" width="10.5703125" style="59" customWidth="1"/>
    <col min="6" max="6" width="12.85546875" style="59" customWidth="1"/>
    <col min="7" max="7" width="11" style="59" customWidth="1"/>
    <col min="8" max="8" width="10.7109375" style="59" customWidth="1"/>
    <col min="9" max="9" width="13.85546875" style="59" bestFit="1" customWidth="1"/>
    <col min="10" max="10" width="9.140625"/>
    <col min="11" max="11" width="13.85546875" style="59" bestFit="1" customWidth="1"/>
    <col min="12" max="16384" width="8.7109375" style="59"/>
  </cols>
  <sheetData>
    <row r="1" spans="2:13" ht="17.25" thickBot="1" x14ac:dyDescent="0.35"/>
    <row r="2" spans="2:13" ht="49.5" collapsed="1" x14ac:dyDescent="0.3">
      <c r="B2" s="154" t="s">
        <v>5</v>
      </c>
      <c r="C2" s="155" t="s">
        <v>357</v>
      </c>
      <c r="D2" s="156" t="s">
        <v>211</v>
      </c>
      <c r="E2" s="156" t="s">
        <v>358</v>
      </c>
      <c r="F2" s="156" t="s">
        <v>359</v>
      </c>
      <c r="G2" s="156" t="s">
        <v>360</v>
      </c>
      <c r="H2" s="156" t="s">
        <v>361</v>
      </c>
      <c r="I2" s="157" t="s">
        <v>362</v>
      </c>
      <c r="J2" s="59"/>
      <c r="K2" s="66" t="s">
        <v>363</v>
      </c>
    </row>
    <row r="3" spans="2:13" collapsed="1" x14ac:dyDescent="0.3">
      <c r="B3" s="158" t="s">
        <v>220</v>
      </c>
      <c r="C3" s="59" t="s">
        <v>364</v>
      </c>
      <c r="D3" s="67" t="s">
        <v>219</v>
      </c>
      <c r="E3" s="68">
        <f>46363894592.4/(1000000)</f>
        <v>46363.8945924</v>
      </c>
      <c r="F3" s="69">
        <v>1.0762338521958299</v>
      </c>
      <c r="G3" s="62">
        <v>0.21730915058808001</v>
      </c>
      <c r="H3" s="63">
        <v>0.56495619024800003</v>
      </c>
      <c r="I3" s="159">
        <f>F3/(1+((1-G3)*H3))</f>
        <v>0.74625174702018926</v>
      </c>
      <c r="J3" s="59"/>
      <c r="K3" s="70">
        <v>0.93295092611446195</v>
      </c>
      <c r="M3" s="70">
        <f>I3-K3</f>
        <v>-0.18669917909427269</v>
      </c>
    </row>
    <row r="4" spans="2:13" collapsed="1" x14ac:dyDescent="0.3">
      <c r="B4" s="158" t="s">
        <v>214</v>
      </c>
      <c r="C4" s="59" t="s">
        <v>365</v>
      </c>
      <c r="D4" s="67" t="s">
        <v>212</v>
      </c>
      <c r="E4" s="68">
        <f>37946632117.8/(1000000)</f>
        <v>37946.6321178</v>
      </c>
      <c r="F4" s="69">
        <v>0.508553908477269</v>
      </c>
      <c r="G4" s="62">
        <v>0.22016520000000001</v>
      </c>
      <c r="H4" s="63">
        <v>1.3317283324889999</v>
      </c>
      <c r="I4" s="159">
        <f t="shared" ref="I4:I10" si="0">F4/(1+((1-G4)*H4))</f>
        <v>0.24947113018500622</v>
      </c>
      <c r="J4" s="59"/>
      <c r="K4" s="70">
        <v>0.249471130185006</v>
      </c>
      <c r="M4" s="70">
        <f t="shared" ref="M4:M10" si="1">I4-K4</f>
        <v>2.2204460492503131E-16</v>
      </c>
    </row>
    <row r="5" spans="2:13" collapsed="1" x14ac:dyDescent="0.3">
      <c r="B5" s="158" t="s">
        <v>221</v>
      </c>
      <c r="C5" s="59" t="s">
        <v>366</v>
      </c>
      <c r="D5" s="67" t="s">
        <v>212</v>
      </c>
      <c r="E5" s="68">
        <f>29755215084.8/(1000000)</f>
        <v>29755.215084799998</v>
      </c>
      <c r="F5" s="69">
        <v>0.81667668104010205</v>
      </c>
      <c r="G5" s="62">
        <v>0.21169701341324998</v>
      </c>
      <c r="H5" s="63">
        <v>0.74334600760499991</v>
      </c>
      <c r="I5" s="159">
        <f t="shared" si="0"/>
        <v>0.51493443427036334</v>
      </c>
      <c r="J5" s="59"/>
      <c r="K5" s="70">
        <v>0.51757878543929603</v>
      </c>
      <c r="M5" s="70">
        <f t="shared" si="1"/>
        <v>-2.6443511689326904E-3</v>
      </c>
    </row>
    <row r="6" spans="2:13" collapsed="1" x14ac:dyDescent="0.3">
      <c r="B6" s="158" t="s">
        <v>215</v>
      </c>
      <c r="C6" s="59" t="s">
        <v>367</v>
      </c>
      <c r="D6" s="67" t="s">
        <v>212</v>
      </c>
      <c r="E6" s="68">
        <f>21340642555.68/(1000000)</f>
        <v>21340.642555679999</v>
      </c>
      <c r="F6" s="69">
        <v>0.59017289948310103</v>
      </c>
      <c r="G6" s="62">
        <v>0.24260709999999999</v>
      </c>
      <c r="H6" s="63">
        <v>2.401992287918</v>
      </c>
      <c r="I6" s="159">
        <f t="shared" si="0"/>
        <v>0.20933670329147461</v>
      </c>
      <c r="J6" s="59"/>
      <c r="K6" s="70">
        <v>0.19901947152490701</v>
      </c>
      <c r="M6" s="70">
        <f t="shared" si="1"/>
        <v>1.0317231766567597E-2</v>
      </c>
    </row>
    <row r="7" spans="2:13" collapsed="1" x14ac:dyDescent="0.3">
      <c r="B7" s="158" t="s">
        <v>218</v>
      </c>
      <c r="C7" s="59" t="s">
        <v>368</v>
      </c>
      <c r="D7" s="67" t="s">
        <v>212</v>
      </c>
      <c r="E7" s="68">
        <f>13629334771.38/(1000000)</f>
        <v>13629.334771379999</v>
      </c>
      <c r="F7" s="69">
        <v>0.328070821443598</v>
      </c>
      <c r="G7" s="62">
        <v>0.26681870000000002</v>
      </c>
      <c r="H7" s="63">
        <v>0.58536825521900004</v>
      </c>
      <c r="I7" s="159">
        <f t="shared" si="0"/>
        <v>0.22955161596152707</v>
      </c>
      <c r="J7" s="59"/>
      <c r="K7" s="70">
        <v>0.22818905630308101</v>
      </c>
      <c r="M7" s="70">
        <f t="shared" si="1"/>
        <v>1.3625596584460609E-3</v>
      </c>
    </row>
    <row r="8" spans="2:13" collapsed="1" x14ac:dyDescent="0.3">
      <c r="B8" s="158" t="s">
        <v>213</v>
      </c>
      <c r="C8" s="59" t="s">
        <v>369</v>
      </c>
      <c r="D8" s="67" t="s">
        <v>212</v>
      </c>
      <c r="E8" s="68">
        <f>12304877005.58/(1000000)</f>
        <v>12304.87700558</v>
      </c>
      <c r="F8" s="69">
        <v>0.50350381453900706</v>
      </c>
      <c r="G8" s="62">
        <v>0.24550899999999998</v>
      </c>
      <c r="H8" s="63">
        <v>1.6046954314719999</v>
      </c>
      <c r="I8" s="159">
        <f t="shared" si="0"/>
        <v>0.2277547283716467</v>
      </c>
      <c r="J8" s="59"/>
      <c r="K8" s="70">
        <v>0.22775472837164701</v>
      </c>
      <c r="M8" s="70">
        <f t="shared" si="1"/>
        <v>-3.0531133177191805E-16</v>
      </c>
    </row>
    <row r="9" spans="2:13" collapsed="1" x14ac:dyDescent="0.3">
      <c r="B9" s="158" t="s">
        <v>217</v>
      </c>
      <c r="C9" s="59" t="s">
        <v>370</v>
      </c>
      <c r="D9" s="67" t="s">
        <v>371</v>
      </c>
      <c r="E9" s="68">
        <f>4803392511.12895/(1000000)</f>
        <v>4803.39251112895</v>
      </c>
      <c r="F9" s="69">
        <v>0.91930678148386102</v>
      </c>
      <c r="G9" s="62">
        <v>0.24321880000000001</v>
      </c>
      <c r="H9" s="63">
        <v>0.84405506883600001</v>
      </c>
      <c r="I9" s="159">
        <f t="shared" si="0"/>
        <v>0.56097535465714243</v>
      </c>
      <c r="J9" s="59"/>
      <c r="K9" s="70">
        <v>0.56097535465714299</v>
      </c>
      <c r="M9" s="70">
        <f t="shared" si="1"/>
        <v>0</v>
      </c>
    </row>
    <row r="10" spans="2:13" collapsed="1" x14ac:dyDescent="0.3">
      <c r="B10" s="158" t="s">
        <v>216</v>
      </c>
      <c r="C10" s="59" t="s">
        <v>372</v>
      </c>
      <c r="D10" s="67" t="s">
        <v>371</v>
      </c>
      <c r="E10" s="68">
        <f>3152886953.71768/(1000000)</f>
        <v>3152.8869537176802</v>
      </c>
      <c r="F10" s="69">
        <v>0.34041324593752897</v>
      </c>
      <c r="G10" s="62">
        <v>0.27200679999999999</v>
      </c>
      <c r="H10" s="63">
        <v>0.51032516000299999</v>
      </c>
      <c r="I10" s="159">
        <f t="shared" si="0"/>
        <v>0.24820266728232696</v>
      </c>
      <c r="J10" s="59"/>
      <c r="K10" s="70">
        <v>0.25001199090583698</v>
      </c>
      <c r="M10" s="70">
        <f t="shared" si="1"/>
        <v>-1.809323623510023E-3</v>
      </c>
    </row>
    <row r="11" spans="2:13" x14ac:dyDescent="0.3">
      <c r="B11" s="160"/>
      <c r="C11" s="72" t="s">
        <v>373</v>
      </c>
      <c r="D11" s="71"/>
      <c r="E11" s="73"/>
      <c r="F11" s="74">
        <f t="shared" ref="F11:I11" si="2">AVERAGE(F3:F10)</f>
        <v>0.63536650057503719</v>
      </c>
      <c r="G11" s="153">
        <f t="shared" si="2"/>
        <v>0.23991647050016623</v>
      </c>
      <c r="H11" s="74">
        <f t="shared" si="2"/>
        <v>1.0733083417237499</v>
      </c>
      <c r="I11" s="161">
        <f t="shared" si="2"/>
        <v>0.37330979762995953</v>
      </c>
      <c r="J11" s="59"/>
      <c r="K11" s="76">
        <f>AVERAGE(K3:K10)</f>
        <v>0.39574393043767242</v>
      </c>
    </row>
    <row r="12" spans="2:13" collapsed="1" x14ac:dyDescent="0.3">
      <c r="B12" s="160"/>
      <c r="C12" s="72" t="s">
        <v>374</v>
      </c>
      <c r="D12" s="71"/>
      <c r="E12" s="73"/>
      <c r="F12" s="74">
        <f>MEDIAN(F3:F10)</f>
        <v>0.54936340398018502</v>
      </c>
      <c r="G12" s="153">
        <f t="shared" ref="G12:I12" si="3">MEDIAN(G3:G10)</f>
        <v>0.24291295000000002</v>
      </c>
      <c r="H12" s="74">
        <f t="shared" si="3"/>
        <v>0.79370053822050002</v>
      </c>
      <c r="I12" s="161">
        <f t="shared" si="3"/>
        <v>0.2488368987336666</v>
      </c>
      <c r="J12" s="59"/>
      <c r="K12" s="76">
        <f>MEDIAN(K3:K10)</f>
        <v>0.24974156054542149</v>
      </c>
    </row>
    <row r="13" spans="2:13" x14ac:dyDescent="0.3">
      <c r="B13" s="160"/>
      <c r="C13" s="72" t="s">
        <v>375</v>
      </c>
      <c r="D13" s="71"/>
      <c r="E13" s="73"/>
      <c r="F13" s="74">
        <f>SUMPRODUCT($E$3:$E$10,F3:F10)/SUM($E$3:$E$10)</f>
        <v>0.72208878679971711</v>
      </c>
      <c r="G13" s="153">
        <f t="shared" ref="G13:H13" si="4">SUMPRODUCT($E$3:$E$10,G3:G10)/SUM($E$3:$E$10)</f>
        <v>0.22794106107195611</v>
      </c>
      <c r="H13" s="74">
        <f t="shared" si="4"/>
        <v>1.0838577975443813</v>
      </c>
      <c r="I13" s="161">
        <f>SUMPRODUCT($E$3:$E$10,I3:I10)/SUM($E$3:$E$10)</f>
        <v>0.43275081361269979</v>
      </c>
      <c r="J13" s="59"/>
      <c r="K13" s="76">
        <f>SUMPRODUCT($E$3:$E$10,K3:K10)/SUM($E$3:$E$10)</f>
        <v>0.48296876195861338</v>
      </c>
    </row>
    <row r="14" spans="2:13" collapsed="1" x14ac:dyDescent="0.3">
      <c r="B14" s="158" t="s">
        <v>3</v>
      </c>
      <c r="C14" s="59" t="s">
        <v>10</v>
      </c>
      <c r="D14" s="67" t="s">
        <v>371</v>
      </c>
      <c r="E14" s="68">
        <f>10514304563.032/(1000000)</f>
        <v>10514.304563031999</v>
      </c>
      <c r="F14" s="69">
        <v>0.58690668846238903</v>
      </c>
      <c r="G14" s="62">
        <f>G13</f>
        <v>0.22794106107195611</v>
      </c>
      <c r="H14" s="63">
        <v>0.638485412787</v>
      </c>
      <c r="I14" s="159">
        <f>F14/(1+((1-G14)*H14))</f>
        <v>0.39311921304929426</v>
      </c>
      <c r="J14" s="59"/>
      <c r="K14" s="70">
        <v>0.39828016066153399</v>
      </c>
    </row>
    <row r="15" spans="2:13" x14ac:dyDescent="0.3">
      <c r="B15" s="158"/>
      <c r="D15" s="67"/>
      <c r="E15" s="77"/>
      <c r="F15" s="69"/>
      <c r="G15" s="62"/>
      <c r="H15" s="63"/>
      <c r="I15" s="159"/>
      <c r="J15" s="59"/>
      <c r="K15" s="70"/>
    </row>
    <row r="16" spans="2:13" ht="14.45" customHeight="1" x14ac:dyDescent="0.3">
      <c r="B16" s="162"/>
      <c r="C16" s="44"/>
      <c r="D16" s="78"/>
      <c r="E16" s="257" t="s">
        <v>376</v>
      </c>
      <c r="F16" s="257"/>
      <c r="G16" s="257"/>
      <c r="H16" s="257"/>
      <c r="I16" s="163">
        <f>I13</f>
        <v>0.43275081361269979</v>
      </c>
      <c r="J16" s="59"/>
      <c r="K16" s="70"/>
    </row>
    <row r="17" spans="2:11" ht="17.25" thickBot="1" x14ac:dyDescent="0.35">
      <c r="B17" s="255" t="s">
        <v>377</v>
      </c>
      <c r="C17" s="256"/>
      <c r="D17" s="164"/>
      <c r="E17" s="165"/>
      <c r="F17" s="260" t="s">
        <v>378</v>
      </c>
      <c r="G17" s="260"/>
      <c r="H17" s="260"/>
      <c r="I17" s="166">
        <f>I16*(1+((1-$G$14)*$H$14))</f>
        <v>0.64607462193659404</v>
      </c>
      <c r="J17" s="59"/>
      <c r="K17" s="70"/>
    </row>
    <row r="18" spans="2:11" x14ac:dyDescent="0.3">
      <c r="B18" s="78"/>
      <c r="C18" s="44"/>
      <c r="D18" s="78"/>
      <c r="E18" s="80"/>
      <c r="J18" s="59"/>
      <c r="K18" s="70"/>
    </row>
    <row r="19" spans="2:11" x14ac:dyDescent="0.3">
      <c r="B19" s="67"/>
      <c r="D19" s="67"/>
      <c r="E19" s="77"/>
      <c r="F19" s="81"/>
      <c r="G19" s="81"/>
      <c r="H19" s="81"/>
      <c r="I19" s="70"/>
      <c r="J19" s="59"/>
      <c r="K19" s="70"/>
    </row>
    <row r="20" spans="2:11" collapsed="1" x14ac:dyDescent="0.3">
      <c r="E20" s="77"/>
      <c r="F20" s="70"/>
      <c r="G20" s="82"/>
      <c r="H20" s="261" t="s">
        <v>379</v>
      </c>
      <c r="I20" s="261"/>
      <c r="J20" s="59"/>
      <c r="K20" s="70"/>
    </row>
    <row r="21" spans="2:11" collapsed="1" x14ac:dyDescent="0.3">
      <c r="E21" s="77"/>
      <c r="F21" s="70"/>
      <c r="G21" s="82"/>
      <c r="H21" s="82" t="str">
        <f>C11</f>
        <v>Mean</v>
      </c>
      <c r="I21" s="70">
        <f>I11*(1+((1-$G$14)*$H$14))</f>
        <v>0.55733225399515351</v>
      </c>
      <c r="J21" s="59"/>
      <c r="K21" s="70"/>
    </row>
    <row r="22" spans="2:11" collapsed="1" x14ac:dyDescent="0.3">
      <c r="E22" s="77"/>
      <c r="F22" s="70"/>
      <c r="G22" s="82"/>
      <c r="H22" s="82" t="str">
        <f>C12</f>
        <v>Median</v>
      </c>
      <c r="I22" s="70">
        <f>I12*(1+((1-$G$14)*$H$14))</f>
        <v>0.37150064243925485</v>
      </c>
      <c r="J22" s="59"/>
      <c r="K22" s="70"/>
    </row>
    <row r="23" spans="2:11" collapsed="1" x14ac:dyDescent="0.3">
      <c r="E23" s="77"/>
      <c r="F23" s="70"/>
      <c r="G23" s="82"/>
      <c r="H23" s="82" t="str">
        <f>C13</f>
        <v>Market cap weighted</v>
      </c>
      <c r="I23" s="70">
        <f>I13*(1+((1-$G$14)*$H$14))</f>
        <v>0.64607462193659404</v>
      </c>
      <c r="J23" s="59"/>
      <c r="K23" s="70"/>
    </row>
    <row r="24" spans="2:11" collapsed="1" x14ac:dyDescent="0.3">
      <c r="E24" s="77"/>
      <c r="F24" s="70"/>
      <c r="G24" s="82"/>
      <c r="H24" s="82"/>
      <c r="I24" s="70"/>
      <c r="J24" s="59"/>
      <c r="K24" s="70"/>
    </row>
    <row r="25" spans="2:11" ht="49.5" x14ac:dyDescent="0.3">
      <c r="B25" s="64" t="s">
        <v>5</v>
      </c>
      <c r="C25" s="65" t="s">
        <v>357</v>
      </c>
      <c r="D25" s="64" t="s">
        <v>211</v>
      </c>
      <c r="E25" s="64" t="s">
        <v>380</v>
      </c>
      <c r="F25" s="64" t="s">
        <v>359</v>
      </c>
      <c r="G25" s="64" t="s">
        <v>360</v>
      </c>
      <c r="H25" s="64" t="s">
        <v>361</v>
      </c>
      <c r="I25" s="64" t="s">
        <v>362</v>
      </c>
      <c r="J25" s="59"/>
      <c r="K25" s="70"/>
    </row>
    <row r="26" spans="2:11" collapsed="1" x14ac:dyDescent="0.3">
      <c r="B26" s="67" t="s">
        <v>217</v>
      </c>
      <c r="C26" s="83" t="s">
        <v>370</v>
      </c>
      <c r="D26" s="67" t="s">
        <v>371</v>
      </c>
      <c r="E26" s="68">
        <f>5982145033.36/(1000000)</f>
        <v>5982.1450333599996</v>
      </c>
      <c r="F26" s="69">
        <v>0.91930678148386102</v>
      </c>
      <c r="G26" s="62">
        <v>0.24321880000000001</v>
      </c>
      <c r="H26" s="63">
        <v>0.84405506883600001</v>
      </c>
      <c r="I26" s="69">
        <f t="shared" ref="I26:I27" si="5">F26/(1+((1-G26)*H26))</f>
        <v>0.56097535465714243</v>
      </c>
      <c r="J26" s="59"/>
      <c r="K26" s="70"/>
    </row>
    <row r="27" spans="2:11" collapsed="1" x14ac:dyDescent="0.3">
      <c r="B27" s="67" t="s">
        <v>216</v>
      </c>
      <c r="C27" s="83" t="s">
        <v>372</v>
      </c>
      <c r="D27" s="67" t="s">
        <v>371</v>
      </c>
      <c r="E27" s="68">
        <f>3926605412.16/(1000000)</f>
        <v>3926.60541216</v>
      </c>
      <c r="F27" s="69">
        <v>0.34041324593752897</v>
      </c>
      <c r="G27" s="62">
        <v>0.27200679999999999</v>
      </c>
      <c r="H27" s="63">
        <v>0.51032516000299999</v>
      </c>
      <c r="I27" s="69">
        <f t="shared" si="5"/>
        <v>0.24820266728232696</v>
      </c>
      <c r="J27" s="59"/>
      <c r="K27" s="70"/>
    </row>
    <row r="28" spans="2:11" collapsed="1" x14ac:dyDescent="0.3">
      <c r="B28" s="71"/>
      <c r="C28" s="84" t="s">
        <v>373</v>
      </c>
      <c r="D28" s="71"/>
      <c r="E28" s="73"/>
      <c r="F28" s="74">
        <f>AVERAGE(F26:F27)</f>
        <v>0.629860013710695</v>
      </c>
      <c r="G28" s="75">
        <f t="shared" ref="G28:I28" si="6">AVERAGE(G26:G27)</f>
        <v>0.25761279999999998</v>
      </c>
      <c r="H28" s="74">
        <f t="shared" si="6"/>
        <v>0.67719011441950006</v>
      </c>
      <c r="I28" s="74">
        <f t="shared" si="6"/>
        <v>0.40458901096973471</v>
      </c>
      <c r="J28" s="59"/>
      <c r="K28" s="70"/>
    </row>
    <row r="29" spans="2:11" collapsed="1" x14ac:dyDescent="0.3">
      <c r="B29" s="71"/>
      <c r="C29" s="84" t="s">
        <v>375</v>
      </c>
      <c r="D29" s="71"/>
      <c r="E29" s="73"/>
      <c r="F29" s="74">
        <f>SUMPRODUCT($E$26:$E$27,F26:F27)/SUM($E$26:$E$27)</f>
        <v>0.68990485010628899</v>
      </c>
      <c r="G29" s="75">
        <f>SUMPRODUCT($E$26:$E$27,G26:G27)/SUM($E$26:$E$27)</f>
        <v>0.25462680923656023</v>
      </c>
      <c r="H29" s="74">
        <f>SUMPRODUCT($E$26:$E$27,H26:H27)/SUM($E$26:$E$27)</f>
        <v>0.71180573291536442</v>
      </c>
      <c r="I29" s="74">
        <f>SUMPRODUCT($E$26:$E$27,I26:I27)/SUM($E$26:$E$27)</f>
        <v>0.43703087409178015</v>
      </c>
      <c r="J29" s="59"/>
      <c r="K29" s="70"/>
    </row>
    <row r="30" spans="2:11" collapsed="1" x14ac:dyDescent="0.3">
      <c r="B30" s="67" t="s">
        <v>3</v>
      </c>
      <c r="C30" s="83" t="s">
        <v>10</v>
      </c>
      <c r="D30" s="67" t="s">
        <v>371</v>
      </c>
      <c r="E30" s="68">
        <v>13094.5149028</v>
      </c>
      <c r="F30" s="69">
        <v>0.58690668846238903</v>
      </c>
      <c r="G30" s="62">
        <f>G29</f>
        <v>0.25462680923656023</v>
      </c>
      <c r="H30" s="63">
        <v>0.638485412787</v>
      </c>
      <c r="I30" s="69"/>
      <c r="J30" s="59"/>
      <c r="K30" s="70"/>
    </row>
    <row r="31" spans="2:11" collapsed="1" x14ac:dyDescent="0.3">
      <c r="E31" s="77"/>
      <c r="F31" s="70"/>
      <c r="G31" s="82"/>
      <c r="J31" s="59"/>
      <c r="K31" s="70"/>
    </row>
    <row r="32" spans="2:11" collapsed="1" x14ac:dyDescent="0.3">
      <c r="B32" s="44"/>
      <c r="C32" s="44"/>
      <c r="D32" s="44"/>
      <c r="E32" s="257" t="s">
        <v>376</v>
      </c>
      <c r="F32" s="257"/>
      <c r="G32" s="257"/>
      <c r="H32" s="257"/>
      <c r="I32" s="79">
        <f>I29</f>
        <v>0.43703087409178015</v>
      </c>
      <c r="J32" s="59"/>
      <c r="K32" s="70"/>
    </row>
    <row r="33" spans="2:11" collapsed="1" x14ac:dyDescent="0.3">
      <c r="B33" s="44"/>
      <c r="C33" s="44"/>
      <c r="D33" s="44"/>
      <c r="E33" s="80"/>
      <c r="F33" s="257" t="s">
        <v>378</v>
      </c>
      <c r="G33" s="257"/>
      <c r="H33" s="257"/>
      <c r="I33" s="79">
        <f>I32*(1+((1-$G$30)*$H$30))</f>
        <v>0.64501819777922831</v>
      </c>
      <c r="J33" s="59"/>
      <c r="K33" s="70"/>
    </row>
    <row r="34" spans="2:11" collapsed="1" x14ac:dyDescent="0.3">
      <c r="B34" s="44"/>
      <c r="C34" s="44"/>
      <c r="D34" s="44"/>
      <c r="E34" s="80"/>
      <c r="J34" s="59"/>
      <c r="K34" s="70"/>
    </row>
    <row r="35" spans="2:11" collapsed="1" x14ac:dyDescent="0.3">
      <c r="E35" s="77"/>
      <c r="F35" s="70"/>
      <c r="G35" s="82"/>
      <c r="H35" s="82"/>
      <c r="I35" s="70"/>
      <c r="J35" s="59"/>
      <c r="K35" s="70"/>
    </row>
    <row r="36" spans="2:11" collapsed="1" x14ac:dyDescent="0.3">
      <c r="E36" s="77"/>
      <c r="F36" s="70"/>
      <c r="G36" s="82"/>
      <c r="H36" s="82"/>
      <c r="I36" s="70"/>
      <c r="J36" s="59"/>
      <c r="K36" s="70"/>
    </row>
    <row r="37" spans="2:11" collapsed="1" x14ac:dyDescent="0.3">
      <c r="E37" s="77"/>
      <c r="F37" s="70"/>
      <c r="G37" s="82"/>
      <c r="H37" s="258" t="s">
        <v>379</v>
      </c>
      <c r="I37" s="259"/>
      <c r="J37" s="59"/>
      <c r="K37" s="70"/>
    </row>
    <row r="38" spans="2:11" collapsed="1" x14ac:dyDescent="0.3">
      <c r="E38" s="77"/>
      <c r="F38" s="70"/>
      <c r="G38" s="82"/>
      <c r="H38" s="85" t="str">
        <f>C28</f>
        <v>Mean</v>
      </c>
      <c r="I38" s="86">
        <f>I28*(1+((1-$G$14)*$H$14))</f>
        <v>0.60403050457558005</v>
      </c>
      <c r="J38" s="59"/>
      <c r="K38" s="70"/>
    </row>
    <row r="39" spans="2:11" collapsed="1" x14ac:dyDescent="0.3">
      <c r="E39" s="77"/>
      <c r="F39" s="70"/>
      <c r="G39" s="82"/>
      <c r="H39" s="85"/>
      <c r="I39" s="86"/>
      <c r="J39" s="59"/>
      <c r="K39" s="70"/>
    </row>
    <row r="40" spans="2:11" collapsed="1" x14ac:dyDescent="0.3">
      <c r="E40" s="77"/>
      <c r="F40" s="70"/>
      <c r="G40" s="82"/>
      <c r="H40" s="87" t="str">
        <f>C29</f>
        <v>Market cap weighted</v>
      </c>
      <c r="I40" s="88">
        <f>I29*(1+((1-$G$14)*$H$14))</f>
        <v>0.65246453125369686</v>
      </c>
      <c r="J40" s="59"/>
      <c r="K40" s="70"/>
    </row>
    <row r="41" spans="2:11" collapsed="1" x14ac:dyDescent="0.3">
      <c r="E41" s="77"/>
      <c r="F41" s="70"/>
      <c r="G41" s="82"/>
      <c r="H41" s="82"/>
      <c r="I41" s="70"/>
      <c r="J41" s="59"/>
      <c r="K41" s="70"/>
    </row>
    <row r="42" spans="2:11" collapsed="1" x14ac:dyDescent="0.3">
      <c r="E42" s="77"/>
      <c r="F42" s="70"/>
      <c r="G42" s="82"/>
      <c r="H42" s="82"/>
      <c r="I42" s="70"/>
      <c r="J42" s="59"/>
      <c r="K42" s="70"/>
    </row>
    <row r="43" spans="2:11" collapsed="1" x14ac:dyDescent="0.3">
      <c r="E43" s="77"/>
      <c r="F43" s="70"/>
      <c r="G43" s="82"/>
      <c r="H43" s="82"/>
      <c r="I43" s="70"/>
      <c r="J43" s="59"/>
      <c r="K43" s="70"/>
    </row>
    <row r="44" spans="2:11" collapsed="1" x14ac:dyDescent="0.3">
      <c r="E44" s="77"/>
      <c r="F44" s="70"/>
      <c r="G44" s="82"/>
      <c r="H44" s="82"/>
      <c r="I44" s="70"/>
      <c r="J44" s="59"/>
      <c r="K44" s="70"/>
    </row>
    <row r="45" spans="2:11" collapsed="1" x14ac:dyDescent="0.3">
      <c r="E45" s="77"/>
      <c r="F45" s="70"/>
      <c r="G45" s="82"/>
      <c r="H45" s="82"/>
      <c r="I45" s="70"/>
      <c r="J45" s="59"/>
      <c r="K45" s="70"/>
    </row>
    <row r="46" spans="2:11" collapsed="1" x14ac:dyDescent="0.3">
      <c r="E46" s="77"/>
      <c r="F46" s="70"/>
      <c r="G46" s="82"/>
      <c r="H46" s="82"/>
      <c r="I46" s="70"/>
      <c r="J46" s="59"/>
      <c r="K46" s="70"/>
    </row>
    <row r="47" spans="2:11" collapsed="1" x14ac:dyDescent="0.3">
      <c r="E47" s="77"/>
      <c r="F47" s="70"/>
      <c r="G47" s="82"/>
      <c r="H47" s="82"/>
      <c r="I47" s="70"/>
      <c r="J47" s="59"/>
      <c r="K47" s="70"/>
    </row>
    <row r="48" spans="2:11" collapsed="1" x14ac:dyDescent="0.3">
      <c r="E48" s="77"/>
      <c r="F48" s="70"/>
      <c r="G48" s="82"/>
      <c r="H48" s="82"/>
      <c r="I48" s="70"/>
      <c r="J48" s="59"/>
      <c r="K48" s="70"/>
    </row>
    <row r="49" spans="5:11" collapsed="1" x14ac:dyDescent="0.3">
      <c r="E49" s="77"/>
      <c r="F49" s="70"/>
      <c r="G49" s="82"/>
      <c r="H49" s="82"/>
      <c r="I49" s="70"/>
      <c r="J49" s="59"/>
      <c r="K49" s="70"/>
    </row>
    <row r="50" spans="5:11" collapsed="1" x14ac:dyDescent="0.3">
      <c r="E50" s="77"/>
      <c r="F50" s="70"/>
      <c r="G50" s="82"/>
      <c r="H50" s="82"/>
      <c r="I50" s="70"/>
      <c r="J50" s="59"/>
      <c r="K50" s="70"/>
    </row>
    <row r="51" spans="5:11" collapsed="1" x14ac:dyDescent="0.3">
      <c r="E51" s="77"/>
      <c r="F51" s="70"/>
      <c r="G51" s="82"/>
      <c r="H51" s="82"/>
      <c r="I51" s="70"/>
      <c r="J51" s="59"/>
      <c r="K51" s="70"/>
    </row>
    <row r="52" spans="5:11" collapsed="1" x14ac:dyDescent="0.3">
      <c r="E52" s="77"/>
      <c r="F52" s="70"/>
      <c r="G52" s="82"/>
      <c r="H52" s="82"/>
      <c r="I52" s="70"/>
      <c r="J52" s="59"/>
      <c r="K52" s="70"/>
    </row>
    <row r="53" spans="5:11" collapsed="1" x14ac:dyDescent="0.3">
      <c r="E53" s="77"/>
      <c r="F53" s="70"/>
      <c r="G53" s="82"/>
      <c r="H53" s="82"/>
      <c r="I53" s="70"/>
      <c r="J53" s="59"/>
      <c r="K53" s="70"/>
    </row>
    <row r="54" spans="5:11" collapsed="1" x14ac:dyDescent="0.3">
      <c r="E54" s="77"/>
      <c r="F54" s="70"/>
      <c r="G54" s="82"/>
      <c r="H54" s="82"/>
      <c r="I54" s="70"/>
      <c r="J54" s="59"/>
      <c r="K54" s="70"/>
    </row>
    <row r="55" spans="5:11" collapsed="1" x14ac:dyDescent="0.3">
      <c r="E55" s="77"/>
      <c r="F55" s="70"/>
      <c r="G55" s="82"/>
      <c r="H55" s="82"/>
      <c r="I55" s="70"/>
      <c r="J55" s="59"/>
      <c r="K55" s="70"/>
    </row>
    <row r="56" spans="5:11" collapsed="1" x14ac:dyDescent="0.3">
      <c r="E56" s="77"/>
      <c r="F56" s="70"/>
      <c r="G56" s="82"/>
      <c r="H56" s="82"/>
      <c r="I56" s="70"/>
      <c r="J56" s="59"/>
      <c r="K56" s="70"/>
    </row>
    <row r="57" spans="5:11" collapsed="1" x14ac:dyDescent="0.3">
      <c r="E57" s="77"/>
      <c r="F57" s="70"/>
      <c r="G57" s="82"/>
      <c r="H57" s="82"/>
      <c r="I57" s="70"/>
      <c r="J57" s="59"/>
      <c r="K57" s="70"/>
    </row>
    <row r="58" spans="5:11" collapsed="1" x14ac:dyDescent="0.3">
      <c r="E58" s="77"/>
      <c r="F58" s="70"/>
      <c r="G58" s="82"/>
      <c r="H58" s="82"/>
      <c r="I58" s="70"/>
      <c r="J58" s="59"/>
      <c r="K58" s="70"/>
    </row>
    <row r="59" spans="5:11" collapsed="1" x14ac:dyDescent="0.3">
      <c r="E59" s="77"/>
      <c r="F59" s="70"/>
      <c r="G59" s="82"/>
      <c r="H59" s="82"/>
      <c r="I59" s="70"/>
      <c r="J59" s="59"/>
      <c r="K59" s="70"/>
    </row>
    <row r="60" spans="5:11" collapsed="1" x14ac:dyDescent="0.3">
      <c r="E60" s="77"/>
      <c r="F60" s="70"/>
      <c r="G60" s="82"/>
      <c r="H60" s="82"/>
      <c r="I60" s="70"/>
      <c r="J60" s="59"/>
      <c r="K60" s="70"/>
    </row>
    <row r="61" spans="5:11" collapsed="1" x14ac:dyDescent="0.3">
      <c r="E61" s="77"/>
      <c r="F61" s="70"/>
      <c r="G61" s="82"/>
      <c r="H61" s="82"/>
      <c r="I61" s="70"/>
      <c r="J61" s="59"/>
      <c r="K61" s="70"/>
    </row>
    <row r="62" spans="5:11" collapsed="1" x14ac:dyDescent="0.3">
      <c r="E62" s="77"/>
      <c r="F62" s="70"/>
      <c r="G62" s="82"/>
      <c r="H62" s="82"/>
      <c r="I62" s="70"/>
      <c r="J62" s="59"/>
      <c r="K62" s="70"/>
    </row>
    <row r="63" spans="5:11" collapsed="1" x14ac:dyDescent="0.3">
      <c r="E63" s="77"/>
      <c r="F63" s="70"/>
      <c r="G63" s="82"/>
      <c r="H63" s="82"/>
      <c r="I63" s="70"/>
      <c r="J63" s="59"/>
      <c r="K63" s="70"/>
    </row>
    <row r="64" spans="5:11" collapsed="1" x14ac:dyDescent="0.3">
      <c r="E64" s="77"/>
      <c r="F64" s="70"/>
      <c r="G64" s="82"/>
      <c r="H64" s="82"/>
      <c r="I64" s="70"/>
      <c r="J64" s="59"/>
      <c r="K64" s="70"/>
    </row>
    <row r="65" spans="5:11" collapsed="1" x14ac:dyDescent="0.3">
      <c r="E65" s="77"/>
      <c r="F65" s="70"/>
      <c r="G65" s="82"/>
      <c r="H65" s="82"/>
      <c r="I65" s="70"/>
      <c r="J65" s="59"/>
      <c r="K65" s="70"/>
    </row>
    <row r="66" spans="5:11" collapsed="1" x14ac:dyDescent="0.3">
      <c r="E66" s="77"/>
      <c r="F66" s="70"/>
      <c r="G66" s="82"/>
      <c r="H66" s="82"/>
      <c r="I66" s="70"/>
      <c r="J66" s="59"/>
      <c r="K66" s="70"/>
    </row>
    <row r="67" spans="5:11" collapsed="1" x14ac:dyDescent="0.3">
      <c r="E67" s="77"/>
      <c r="F67" s="70"/>
      <c r="G67" s="82"/>
      <c r="H67" s="82"/>
      <c r="I67" s="70"/>
      <c r="J67" s="59"/>
      <c r="K67" s="70"/>
    </row>
    <row r="68" spans="5:11" collapsed="1" x14ac:dyDescent="0.3">
      <c r="E68" s="77"/>
      <c r="F68" s="70"/>
      <c r="G68" s="82"/>
      <c r="H68" s="82"/>
      <c r="I68" s="70"/>
      <c r="J68" s="59"/>
      <c r="K68" s="70"/>
    </row>
    <row r="69" spans="5:11" collapsed="1" x14ac:dyDescent="0.3">
      <c r="E69" s="77"/>
      <c r="F69" s="70"/>
      <c r="G69" s="82"/>
      <c r="H69" s="82"/>
      <c r="I69" s="70"/>
      <c r="J69" s="59"/>
      <c r="K69" s="70"/>
    </row>
    <row r="70" spans="5:11" collapsed="1" x14ac:dyDescent="0.3">
      <c r="E70" s="77"/>
      <c r="F70" s="70"/>
      <c r="G70" s="82"/>
      <c r="H70" s="82"/>
      <c r="I70" s="70"/>
      <c r="J70" s="59"/>
      <c r="K70" s="70"/>
    </row>
    <row r="71" spans="5:11" collapsed="1" x14ac:dyDescent="0.3">
      <c r="E71" s="77"/>
      <c r="F71" s="70"/>
      <c r="G71" s="82"/>
      <c r="H71" s="82"/>
      <c r="I71" s="70"/>
      <c r="J71" s="59"/>
      <c r="K71" s="70"/>
    </row>
    <row r="72" spans="5:11" collapsed="1" x14ac:dyDescent="0.3">
      <c r="E72" s="77"/>
      <c r="F72" s="70"/>
      <c r="G72" s="82"/>
      <c r="H72" s="82"/>
      <c r="I72" s="70"/>
      <c r="J72" s="59"/>
      <c r="K72" s="70"/>
    </row>
    <row r="73" spans="5:11" collapsed="1" x14ac:dyDescent="0.3">
      <c r="E73" s="77"/>
      <c r="F73" s="70"/>
      <c r="G73" s="82"/>
      <c r="H73" s="82"/>
      <c r="I73" s="70"/>
      <c r="J73" s="59"/>
      <c r="K73" s="70"/>
    </row>
    <row r="74" spans="5:11" collapsed="1" x14ac:dyDescent="0.3">
      <c r="E74" s="77"/>
      <c r="F74" s="70"/>
      <c r="G74" s="82"/>
      <c r="H74" s="82"/>
      <c r="I74" s="70"/>
      <c r="J74" s="59"/>
      <c r="K74" s="70"/>
    </row>
    <row r="75" spans="5:11" collapsed="1" x14ac:dyDescent="0.3">
      <c r="E75" s="77"/>
      <c r="F75" s="70"/>
      <c r="G75" s="82"/>
      <c r="H75" s="82"/>
      <c r="I75" s="70"/>
      <c r="J75" s="59"/>
      <c r="K75" s="70"/>
    </row>
    <row r="76" spans="5:11" x14ac:dyDescent="0.3">
      <c r="J76" s="59"/>
    </row>
  </sheetData>
  <mergeCells count="7">
    <mergeCell ref="B17:C17"/>
    <mergeCell ref="E16:H16"/>
    <mergeCell ref="H37:I37"/>
    <mergeCell ref="F17:H17"/>
    <mergeCell ref="H20:I20"/>
    <mergeCell ref="F33:H33"/>
    <mergeCell ref="E32:H32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37599-B966-4DB8-813D-A1FB1CAE7752}">
  <sheetPr>
    <pageSetUpPr fitToPage="1"/>
  </sheetPr>
  <dimension ref="A1:W270"/>
  <sheetViews>
    <sheetView workbookViewId="0">
      <selection activeCell="U36" sqref="U36"/>
    </sheetView>
  </sheetViews>
  <sheetFormatPr defaultColWidth="9.140625" defaultRowHeight="12.75" outlineLevelCol="1" x14ac:dyDescent="0.2"/>
  <cols>
    <col min="1" max="1" width="20.7109375" style="12" customWidth="1"/>
    <col min="2" max="2" width="7.140625" style="12" customWidth="1"/>
    <col min="3" max="3" width="11.28515625" style="12" customWidth="1"/>
    <col min="4" max="4" width="8.42578125" style="12" customWidth="1"/>
    <col min="5" max="5" width="9.5703125" style="12" customWidth="1"/>
    <col min="6" max="6" width="11.42578125" style="12" hidden="1" customWidth="1" outlineLevel="1"/>
    <col min="7" max="7" width="9.85546875" style="12" hidden="1" customWidth="1" outlineLevel="1"/>
    <col min="8" max="8" width="11.42578125" style="12" hidden="1" customWidth="1" outlineLevel="1"/>
    <col min="9" max="9" width="12.85546875" style="12" customWidth="1" collapsed="1"/>
    <col min="10" max="10" width="20.7109375" style="20" customWidth="1"/>
    <col min="11" max="11" width="8.5703125" style="20" customWidth="1"/>
    <col min="12" max="12" width="11.5703125" style="20" customWidth="1"/>
    <col min="13" max="13" width="7.5703125" style="20" customWidth="1"/>
    <col min="14" max="15" width="8.5703125" style="20" hidden="1" customWidth="1" outlineLevel="1"/>
    <col min="16" max="16" width="8.42578125" style="20" hidden="1" customWidth="1" outlineLevel="1"/>
    <col min="17" max="17" width="9.140625" style="12" collapsed="1"/>
    <col min="18" max="18" width="9.140625" style="37"/>
    <col min="19" max="19" width="20" style="12" bestFit="1" customWidth="1"/>
    <col min="20" max="16384" width="9.140625" style="12"/>
  </cols>
  <sheetData>
    <row r="1" spans="1:23" x14ac:dyDescent="0.2">
      <c r="A1" s="11" t="s">
        <v>173</v>
      </c>
      <c r="J1" s="19" t="s">
        <v>174</v>
      </c>
    </row>
    <row r="2" spans="1:23" ht="15" x14ac:dyDescent="0.25">
      <c r="A2" s="11" t="s">
        <v>175</v>
      </c>
      <c r="J2" s="11" t="s">
        <v>176</v>
      </c>
      <c r="K2" s="33"/>
      <c r="L2" s="33"/>
      <c r="M2" s="33"/>
    </row>
    <row r="3" spans="1:23" ht="16.5" x14ac:dyDescent="0.3">
      <c r="A3" s="13" t="s">
        <v>177</v>
      </c>
      <c r="B3" s="13" t="s">
        <v>178</v>
      </c>
      <c r="C3" s="13" t="s">
        <v>179</v>
      </c>
      <c r="D3" s="13" t="s">
        <v>180</v>
      </c>
      <c r="E3" s="13" t="s">
        <v>181</v>
      </c>
      <c r="F3" s="13" t="s">
        <v>182</v>
      </c>
      <c r="G3" s="13" t="s">
        <v>183</v>
      </c>
      <c r="H3" s="13" t="s">
        <v>184</v>
      </c>
      <c r="J3" s="13" t="s">
        <v>177</v>
      </c>
      <c r="K3" s="13" t="s">
        <v>178</v>
      </c>
      <c r="L3" s="13" t="s">
        <v>179</v>
      </c>
      <c r="M3" s="13" t="s">
        <v>180</v>
      </c>
      <c r="N3" s="21" t="s">
        <v>181</v>
      </c>
      <c r="O3" s="21" t="s">
        <v>182</v>
      </c>
      <c r="P3" s="22" t="s">
        <v>183</v>
      </c>
      <c r="S3" s="24" t="s">
        <v>185</v>
      </c>
      <c r="T3" s="49">
        <f>SLOPE(D5:D266,M5:M266)</f>
        <v>0.62060248704602206</v>
      </c>
      <c r="V3" s="62"/>
      <c r="W3" s="63"/>
    </row>
    <row r="4" spans="1:23" x14ac:dyDescent="0.2">
      <c r="A4" s="40"/>
      <c r="B4" s="40"/>
      <c r="C4" s="40"/>
      <c r="D4" s="40"/>
      <c r="E4" s="40"/>
      <c r="F4" s="40"/>
      <c r="G4" s="40"/>
      <c r="H4" s="40"/>
      <c r="J4" s="40"/>
      <c r="K4" s="40"/>
      <c r="L4" s="40"/>
      <c r="M4" s="40"/>
      <c r="N4" s="21"/>
      <c r="O4" s="21"/>
      <c r="P4" s="22"/>
      <c r="S4" s="25" t="s">
        <v>186</v>
      </c>
      <c r="T4" s="45">
        <f>'Regression 1'!C19</f>
        <v>0.62060248704602106</v>
      </c>
    </row>
    <row r="5" spans="1:23" x14ac:dyDescent="0.2">
      <c r="A5" s="14">
        <v>44505</v>
      </c>
      <c r="B5" s="40">
        <v>31.6</v>
      </c>
      <c r="C5" s="16">
        <f t="shared" ref="C5:C6" si="0">B5-B6</f>
        <v>2.0400000000000027</v>
      </c>
      <c r="D5" s="17">
        <f t="shared" ref="D5:D6" si="1">(B5-B6)/B6</f>
        <v>6.9012178619756517E-2</v>
      </c>
      <c r="E5" s="40">
        <v>29.69</v>
      </c>
      <c r="F5" s="40"/>
      <c r="G5" s="40"/>
      <c r="H5" s="40"/>
      <c r="J5" s="14">
        <v>44505</v>
      </c>
      <c r="K5" s="40">
        <v>1290.01</v>
      </c>
      <c r="L5" s="35">
        <f t="shared" ref="L5:L6" si="2">K5-K6</f>
        <v>24.819999999999936</v>
      </c>
      <c r="M5" s="36">
        <f t="shared" ref="M5:M6" si="3">(K5-K6)/K6</f>
        <v>1.9617606841660095E-2</v>
      </c>
      <c r="N5" s="21"/>
      <c r="O5" s="21"/>
      <c r="P5" s="22"/>
      <c r="S5" s="37"/>
      <c r="T5" s="58"/>
    </row>
    <row r="6" spans="1:23" x14ac:dyDescent="0.2">
      <c r="A6" s="14">
        <v>44498</v>
      </c>
      <c r="B6" s="40">
        <v>29.56</v>
      </c>
      <c r="C6" s="16">
        <f t="shared" si="0"/>
        <v>-1.4800000000000004</v>
      </c>
      <c r="D6" s="17">
        <f t="shared" si="1"/>
        <v>-4.7680412371134039E-2</v>
      </c>
      <c r="E6" s="40">
        <v>31.01</v>
      </c>
      <c r="F6" s="40"/>
      <c r="G6" s="40"/>
      <c r="H6" s="40"/>
      <c r="J6" s="14">
        <v>44498</v>
      </c>
      <c r="K6" s="40">
        <v>1265.19</v>
      </c>
      <c r="L6" s="35">
        <f t="shared" si="2"/>
        <v>-9.3499999999999091</v>
      </c>
      <c r="M6" s="36">
        <f t="shared" si="3"/>
        <v>-7.3359800398574461E-3</v>
      </c>
      <c r="N6" s="21"/>
      <c r="O6" s="21"/>
      <c r="P6" s="22"/>
      <c r="S6" s="37"/>
      <c r="T6" s="58"/>
    </row>
    <row r="7" spans="1:23" x14ac:dyDescent="0.2">
      <c r="A7" s="14">
        <v>44491</v>
      </c>
      <c r="B7" s="15">
        <v>31.04</v>
      </c>
      <c r="C7" s="16">
        <f>B7-B8</f>
        <v>5.0000000000000711E-2</v>
      </c>
      <c r="D7" s="17">
        <f>(B7-B8)/B8</f>
        <v>1.6134236850597198E-3</v>
      </c>
      <c r="E7" s="15">
        <v>31.11</v>
      </c>
      <c r="F7" s="40"/>
      <c r="G7" s="40"/>
      <c r="H7" s="40"/>
      <c r="J7" s="14">
        <v>44491</v>
      </c>
      <c r="K7" s="34">
        <v>1274.54</v>
      </c>
      <c r="L7" s="35">
        <f>K7-K8</f>
        <v>18.1099999999999</v>
      </c>
      <c r="M7" s="36">
        <f>(K7-K8)/K8</f>
        <v>1.4413855129215235E-2</v>
      </c>
      <c r="N7" s="21"/>
      <c r="O7" s="21"/>
      <c r="P7" s="22"/>
      <c r="S7" s="12" t="s">
        <v>187</v>
      </c>
      <c r="T7" s="41">
        <f>T3-T4</f>
        <v>9.9920072216264089E-16</v>
      </c>
    </row>
    <row r="8" spans="1:23" x14ac:dyDescent="0.2">
      <c r="A8" s="14">
        <v>44484</v>
      </c>
      <c r="B8" s="15">
        <v>30.99</v>
      </c>
      <c r="C8" s="16">
        <f>B8-B9</f>
        <v>-0.2900000000000027</v>
      </c>
      <c r="D8" s="17">
        <f>(B8-B9)/B9</f>
        <v>-9.271099744245611E-3</v>
      </c>
      <c r="E8" s="15">
        <v>31.23</v>
      </c>
      <c r="F8" s="40"/>
      <c r="G8" s="40"/>
      <c r="H8" s="40"/>
      <c r="J8" s="14">
        <v>44484</v>
      </c>
      <c r="K8" s="34">
        <v>1256.43</v>
      </c>
      <c r="L8" s="35">
        <f>K8-K9</f>
        <v>29.670000000000073</v>
      </c>
      <c r="M8" s="36">
        <f>(K8-K9)/K9</f>
        <v>2.4185659786755416E-2</v>
      </c>
      <c r="N8" s="21"/>
      <c r="O8" s="21"/>
      <c r="P8" s="22"/>
      <c r="S8" s="32">
        <f>_xlfn.COVARIANCE.P(D7:D269,M7:M269)/_xlfn.VAR.P(M7:M269)</f>
        <v>0.60542324935746217</v>
      </c>
    </row>
    <row r="9" spans="1:23" x14ac:dyDescent="0.2">
      <c r="A9" s="14">
        <v>44477</v>
      </c>
      <c r="B9" s="15">
        <v>31.28</v>
      </c>
      <c r="C9" s="16">
        <v>4.9999999999997199E-2</v>
      </c>
      <c r="D9" s="17">
        <v>1.5595757953835701E-3</v>
      </c>
      <c r="E9" s="15">
        <v>31.96</v>
      </c>
      <c r="F9" s="15">
        <v>31.754999999999999</v>
      </c>
      <c r="G9" s="15">
        <v>32.119999999999997</v>
      </c>
      <c r="H9" s="18">
        <v>478003</v>
      </c>
      <c r="I9" s="31"/>
      <c r="J9" s="14">
        <v>44477</v>
      </c>
      <c r="K9" s="34">
        <v>1226.76</v>
      </c>
      <c r="L9" s="35">
        <v>-4.60000000000014</v>
      </c>
      <c r="M9" s="36">
        <v>-3.8065605243124499E-3</v>
      </c>
      <c r="N9" s="23">
        <v>4348.84</v>
      </c>
      <c r="O9" s="23">
        <v>4278.9399999999996</v>
      </c>
      <c r="P9" s="23">
        <v>4355.51</v>
      </c>
      <c r="R9" s="38"/>
    </row>
    <row r="10" spans="1:23" x14ac:dyDescent="0.2">
      <c r="A10" s="14">
        <v>44470</v>
      </c>
      <c r="B10" s="15">
        <v>32.06</v>
      </c>
      <c r="C10" s="16">
        <v>-0.119999999999997</v>
      </c>
      <c r="D10" s="17">
        <v>-3.7290242386574701E-3</v>
      </c>
      <c r="E10" s="15">
        <v>32.020000000000003</v>
      </c>
      <c r="F10" s="15">
        <v>31.585000000000001</v>
      </c>
      <c r="G10" s="15">
        <v>32.340000000000003</v>
      </c>
      <c r="H10" s="18">
        <v>2452307</v>
      </c>
      <c r="J10" s="14">
        <v>44470</v>
      </c>
      <c r="K10" s="34">
        <v>1208.44</v>
      </c>
      <c r="L10" s="35">
        <v>-13.29</v>
      </c>
      <c r="M10" s="36">
        <v>-1.0878017237851201E-2</v>
      </c>
      <c r="N10" s="23">
        <v>4442.12</v>
      </c>
      <c r="O10" s="23">
        <v>4288.5200000000004</v>
      </c>
      <c r="P10" s="23">
        <v>4457.3</v>
      </c>
      <c r="R10" s="38"/>
    </row>
    <row r="11" spans="1:23" x14ac:dyDescent="0.2">
      <c r="A11" s="14">
        <v>44463</v>
      </c>
      <c r="B11" s="15">
        <v>32.18</v>
      </c>
      <c r="C11" s="16">
        <v>-1.91</v>
      </c>
      <c r="D11" s="17">
        <v>-5.6028160750953501E-2</v>
      </c>
      <c r="E11" s="15">
        <v>33.979999999999997</v>
      </c>
      <c r="F11" s="15">
        <v>32.049999999999997</v>
      </c>
      <c r="G11" s="15">
        <v>33.979999999999997</v>
      </c>
      <c r="H11" s="18">
        <v>4490456</v>
      </c>
      <c r="J11" s="14">
        <v>44463</v>
      </c>
      <c r="K11" s="34">
        <v>1221.73</v>
      </c>
      <c r="L11" s="35">
        <v>-2.7100000000000399</v>
      </c>
      <c r="M11" s="36">
        <v>-2.21325667243804E-3</v>
      </c>
      <c r="N11" s="23">
        <v>4402.95</v>
      </c>
      <c r="O11" s="23">
        <v>4305.91</v>
      </c>
      <c r="P11" s="23">
        <v>4465.3999999999996</v>
      </c>
      <c r="R11" s="38"/>
    </row>
    <row r="12" spans="1:23" x14ac:dyDescent="0.2">
      <c r="A12" s="14">
        <v>44456</v>
      </c>
      <c r="B12" s="15">
        <v>34.090000000000003</v>
      </c>
      <c r="C12" s="16">
        <v>-0.25999999999999801</v>
      </c>
      <c r="D12" s="17">
        <v>-7.5691411935952801E-3</v>
      </c>
      <c r="E12" s="15">
        <v>34.49</v>
      </c>
      <c r="F12" s="15">
        <v>33.549999999999997</v>
      </c>
      <c r="G12" s="15">
        <v>34.89</v>
      </c>
      <c r="H12" s="18">
        <v>5101716</v>
      </c>
      <c r="J12" s="14">
        <v>44456</v>
      </c>
      <c r="K12" s="34">
        <v>1224.44</v>
      </c>
      <c r="L12" s="35">
        <v>-10.02</v>
      </c>
      <c r="M12" s="36">
        <v>-8.1169094178831103E-3</v>
      </c>
      <c r="N12" s="23">
        <v>4474.8100000000004</v>
      </c>
      <c r="O12" s="23">
        <v>4427.76</v>
      </c>
      <c r="P12" s="23">
        <v>4492.99</v>
      </c>
      <c r="R12" s="38"/>
    </row>
    <row r="13" spans="1:23" x14ac:dyDescent="0.2">
      <c r="A13" s="14">
        <v>44449</v>
      </c>
      <c r="B13" s="15">
        <v>34.35</v>
      </c>
      <c r="C13" s="16">
        <v>-0.85999999999999899</v>
      </c>
      <c r="D13" s="17">
        <v>-2.4424879295654602E-2</v>
      </c>
      <c r="E13" s="15">
        <v>35.28</v>
      </c>
      <c r="F13" s="15">
        <v>33.96</v>
      </c>
      <c r="G13" s="15">
        <v>35.409999999999997</v>
      </c>
      <c r="H13" s="18">
        <v>1776054</v>
      </c>
      <c r="J13" s="14">
        <v>44449</v>
      </c>
      <c r="K13" s="34">
        <v>1234.46</v>
      </c>
      <c r="L13" s="35">
        <v>-11.2</v>
      </c>
      <c r="M13" s="36">
        <v>-8.9912175071849808E-3</v>
      </c>
      <c r="N13" s="23">
        <v>4535.38</v>
      </c>
      <c r="O13" s="23">
        <v>4457.66</v>
      </c>
      <c r="P13" s="23">
        <v>4535.38</v>
      </c>
      <c r="R13" s="38"/>
    </row>
    <row r="14" spans="1:23" x14ac:dyDescent="0.2">
      <c r="A14" s="14">
        <v>44442</v>
      </c>
      <c r="B14" s="15">
        <v>35.21</v>
      </c>
      <c r="C14" s="16">
        <v>-0.21000000000000099</v>
      </c>
      <c r="D14" s="17">
        <v>-5.9288537549407397E-3</v>
      </c>
      <c r="E14" s="15">
        <v>35.4</v>
      </c>
      <c r="F14" s="15">
        <v>35.15</v>
      </c>
      <c r="G14" s="15">
        <v>35.844999999999999</v>
      </c>
      <c r="H14" s="18">
        <v>1731123</v>
      </c>
      <c r="J14" s="14">
        <v>44442</v>
      </c>
      <c r="K14" s="34">
        <v>1245.6600000000001</v>
      </c>
      <c r="L14" s="35">
        <v>8.7900000000001892</v>
      </c>
      <c r="M14" s="36">
        <v>7.1066482330400102E-3</v>
      </c>
      <c r="N14" s="23">
        <v>4513.76</v>
      </c>
      <c r="O14" s="23">
        <v>4513.76</v>
      </c>
      <c r="P14" s="23">
        <v>4545.8500000000004</v>
      </c>
      <c r="R14" s="38"/>
    </row>
    <row r="15" spans="1:23" x14ac:dyDescent="0.2">
      <c r="A15" s="14">
        <v>44435</v>
      </c>
      <c r="B15" s="15">
        <v>35.42</v>
      </c>
      <c r="C15" s="16">
        <v>-0.28000000000000103</v>
      </c>
      <c r="D15" s="17">
        <v>-7.8431372549019902E-3</v>
      </c>
      <c r="E15" s="15">
        <v>35.840000000000003</v>
      </c>
      <c r="F15" s="15">
        <v>35.119999999999997</v>
      </c>
      <c r="G15" s="15">
        <v>35.840000000000003</v>
      </c>
      <c r="H15" s="18">
        <v>1795352</v>
      </c>
      <c r="J15" s="14">
        <v>44435</v>
      </c>
      <c r="K15" s="34">
        <v>1236.8699999999999</v>
      </c>
      <c r="L15" s="35">
        <v>12.439999999999801</v>
      </c>
      <c r="M15" s="36">
        <v>1.0159829471672399E-2</v>
      </c>
      <c r="N15" s="23">
        <v>4450.29</v>
      </c>
      <c r="O15" s="23">
        <v>4450.29</v>
      </c>
      <c r="P15" s="23">
        <v>4513.33</v>
      </c>
      <c r="R15" s="38"/>
    </row>
    <row r="16" spans="1:23" x14ac:dyDescent="0.2">
      <c r="A16" s="14">
        <v>44428</v>
      </c>
      <c r="B16" s="15">
        <v>35.700000000000003</v>
      </c>
      <c r="C16" s="16">
        <v>-0.44999999999999601</v>
      </c>
      <c r="D16" s="17">
        <v>-1.24481327800829E-2</v>
      </c>
      <c r="E16" s="15">
        <v>36.03</v>
      </c>
      <c r="F16" s="15">
        <v>35</v>
      </c>
      <c r="G16" s="15">
        <v>36.15</v>
      </c>
      <c r="H16" s="18">
        <v>2185273</v>
      </c>
      <c r="J16" s="14">
        <v>44428</v>
      </c>
      <c r="K16" s="34">
        <v>1224.43</v>
      </c>
      <c r="L16" s="35">
        <v>-8.6599999999998492</v>
      </c>
      <c r="M16" s="36">
        <v>-7.0230072419692402E-3</v>
      </c>
      <c r="N16" s="23">
        <v>4461.6499999999996</v>
      </c>
      <c r="O16" s="23">
        <v>4367.7299999999996</v>
      </c>
      <c r="P16" s="23">
        <v>4480.26</v>
      </c>
      <c r="R16" s="38"/>
    </row>
    <row r="17" spans="1:18" x14ac:dyDescent="0.2">
      <c r="A17" s="14">
        <v>44421</v>
      </c>
      <c r="B17" s="15">
        <v>36.15</v>
      </c>
      <c r="C17" s="16">
        <v>-0.41000000000000397</v>
      </c>
      <c r="D17" s="17">
        <v>-1.1214442013129201E-2</v>
      </c>
      <c r="E17" s="15">
        <v>36.6</v>
      </c>
      <c r="F17" s="15">
        <v>36.06</v>
      </c>
      <c r="G17" s="15">
        <v>37.085000000000001</v>
      </c>
      <c r="H17" s="18">
        <v>1617762</v>
      </c>
      <c r="J17" s="14">
        <v>44421</v>
      </c>
      <c r="K17" s="34">
        <v>1233.0899999999999</v>
      </c>
      <c r="L17" s="35">
        <v>1.5899999999999199</v>
      </c>
      <c r="M17" s="36">
        <v>1.2911084043848301E-3</v>
      </c>
      <c r="N17" s="23">
        <v>4437.7700000000004</v>
      </c>
      <c r="O17" s="23">
        <v>4424.74</v>
      </c>
      <c r="P17" s="23">
        <v>4468.37</v>
      </c>
      <c r="R17" s="38"/>
    </row>
    <row r="18" spans="1:18" x14ac:dyDescent="0.2">
      <c r="A18" s="14">
        <v>44414</v>
      </c>
      <c r="B18" s="15">
        <v>36.56</v>
      </c>
      <c r="C18" s="16">
        <v>0.56000000000000205</v>
      </c>
      <c r="D18" s="17">
        <v>1.55555555555556E-2</v>
      </c>
      <c r="E18" s="15">
        <v>35.89</v>
      </c>
      <c r="F18" s="15">
        <v>35.82</v>
      </c>
      <c r="G18" s="15">
        <v>36.630000000000003</v>
      </c>
      <c r="H18" s="18">
        <v>1565759</v>
      </c>
      <c r="J18" s="14">
        <v>44414</v>
      </c>
      <c r="K18" s="34">
        <v>1231.5</v>
      </c>
      <c r="L18" s="35">
        <v>14.99</v>
      </c>
      <c r="M18" s="36">
        <v>1.23221346310347E-2</v>
      </c>
      <c r="N18" s="23">
        <v>4406.8599999999997</v>
      </c>
      <c r="O18" s="23">
        <v>4373</v>
      </c>
      <c r="P18" s="23">
        <v>4440.82</v>
      </c>
      <c r="R18" s="38"/>
    </row>
    <row r="19" spans="1:18" x14ac:dyDescent="0.2">
      <c r="A19" s="14">
        <v>44407</v>
      </c>
      <c r="B19" s="15">
        <v>36</v>
      </c>
      <c r="C19" s="16">
        <v>-9.0000000000003397E-2</v>
      </c>
      <c r="D19" s="17">
        <v>-2.4937655860350098E-3</v>
      </c>
      <c r="E19" s="15">
        <v>35.950000000000003</v>
      </c>
      <c r="F19" s="15">
        <v>35.49</v>
      </c>
      <c r="G19" s="15">
        <v>36.200000000000003</v>
      </c>
      <c r="H19" s="18">
        <v>1383509</v>
      </c>
      <c r="J19" s="14">
        <v>44407</v>
      </c>
      <c r="K19" s="34">
        <v>1216.51</v>
      </c>
      <c r="L19" s="35">
        <v>2.4000000000000901</v>
      </c>
      <c r="M19" s="36">
        <v>1.9767566365486598E-3</v>
      </c>
      <c r="N19" s="23">
        <v>4409.58</v>
      </c>
      <c r="O19" s="23">
        <v>4372.51</v>
      </c>
      <c r="P19" s="23">
        <v>4429.97</v>
      </c>
      <c r="R19" s="38"/>
    </row>
    <row r="20" spans="1:18" x14ac:dyDescent="0.2">
      <c r="A20" s="14">
        <v>44400</v>
      </c>
      <c r="B20" s="15">
        <v>36.090000000000003</v>
      </c>
      <c r="C20" s="16">
        <v>-0.25</v>
      </c>
      <c r="D20" s="17">
        <v>-6.8794716565767702E-3</v>
      </c>
      <c r="E20" s="15">
        <v>36.25</v>
      </c>
      <c r="F20" s="15">
        <v>35.68</v>
      </c>
      <c r="G20" s="15">
        <v>36.6</v>
      </c>
      <c r="H20" s="18">
        <v>1578830</v>
      </c>
      <c r="J20" s="14">
        <v>44400</v>
      </c>
      <c r="K20" s="34">
        <v>1214.1099999999999</v>
      </c>
      <c r="L20" s="35">
        <v>11.679999999999801</v>
      </c>
      <c r="M20" s="36">
        <v>9.7136631654232107E-3</v>
      </c>
      <c r="N20" s="23">
        <v>4296.3999999999996</v>
      </c>
      <c r="O20" s="23">
        <v>4233.13</v>
      </c>
      <c r="P20" s="23">
        <v>4415.18</v>
      </c>
      <c r="R20" s="38"/>
    </row>
    <row r="21" spans="1:18" x14ac:dyDescent="0.2">
      <c r="A21" s="14">
        <v>44393</v>
      </c>
      <c r="B21" s="15">
        <v>36.340000000000003</v>
      </c>
      <c r="C21" s="16">
        <v>-0.65999999999999703</v>
      </c>
      <c r="D21" s="17">
        <v>-1.7837837837837701E-2</v>
      </c>
      <c r="E21" s="15">
        <v>36.950000000000003</v>
      </c>
      <c r="F21" s="15">
        <v>36.130000000000003</v>
      </c>
      <c r="G21" s="15">
        <v>37.11</v>
      </c>
      <c r="H21" s="18">
        <v>1650944</v>
      </c>
      <c r="J21" s="14">
        <v>44393</v>
      </c>
      <c r="K21" s="34">
        <v>1202.43</v>
      </c>
      <c r="L21" s="35">
        <v>-12.3599999999999</v>
      </c>
      <c r="M21" s="36">
        <v>-1.0174598078680199E-2</v>
      </c>
      <c r="N21" s="23">
        <v>4372.41</v>
      </c>
      <c r="O21" s="23">
        <v>4322.53</v>
      </c>
      <c r="P21" s="23">
        <v>4393.68</v>
      </c>
      <c r="R21" s="38"/>
    </row>
    <row r="22" spans="1:18" x14ac:dyDescent="0.2">
      <c r="A22" s="14">
        <v>44386</v>
      </c>
      <c r="B22" s="15">
        <v>37</v>
      </c>
      <c r="C22" s="16">
        <v>-0.24000000000000199</v>
      </c>
      <c r="D22" s="17">
        <v>-6.4446831364125103E-3</v>
      </c>
      <c r="E22" s="15">
        <v>37.35</v>
      </c>
      <c r="F22" s="15">
        <v>36.89</v>
      </c>
      <c r="G22" s="15">
        <v>37.75</v>
      </c>
      <c r="H22" s="18">
        <v>1462272</v>
      </c>
      <c r="J22" s="14">
        <v>44386</v>
      </c>
      <c r="K22" s="34">
        <v>1214.79</v>
      </c>
      <c r="L22" s="35">
        <v>2.40999999999985</v>
      </c>
      <c r="M22" s="36">
        <v>1.9878255992344402E-3</v>
      </c>
      <c r="N22" s="23">
        <v>4356.46</v>
      </c>
      <c r="O22" s="23">
        <v>4289.37</v>
      </c>
      <c r="P22" s="23">
        <v>4371.6000000000004</v>
      </c>
      <c r="R22" s="38"/>
    </row>
    <row r="23" spans="1:18" x14ac:dyDescent="0.2">
      <c r="A23" s="14">
        <v>44379</v>
      </c>
      <c r="B23" s="15">
        <v>37.24</v>
      </c>
      <c r="C23" s="16">
        <v>0.39000000000000101</v>
      </c>
      <c r="D23" s="17">
        <v>1.05834464043419E-2</v>
      </c>
      <c r="E23" s="15">
        <v>37</v>
      </c>
      <c r="F23" s="15">
        <v>36.67</v>
      </c>
      <c r="G23" s="15">
        <v>37.43</v>
      </c>
      <c r="H23" s="18">
        <v>1320678</v>
      </c>
      <c r="J23" s="14">
        <v>44379</v>
      </c>
      <c r="K23" s="34">
        <v>1212.3800000000001</v>
      </c>
      <c r="L23" s="35">
        <v>-1.11999999999989</v>
      </c>
      <c r="M23" s="36">
        <v>-9.2295014421086999E-4</v>
      </c>
      <c r="N23" s="23">
        <v>4284.8999999999996</v>
      </c>
      <c r="O23" s="23">
        <v>4274.67</v>
      </c>
      <c r="P23" s="23">
        <v>4355.43</v>
      </c>
      <c r="R23" s="38"/>
    </row>
    <row r="24" spans="1:18" x14ac:dyDescent="0.2">
      <c r="A24" s="14">
        <v>44372</v>
      </c>
      <c r="B24" s="15">
        <v>36.85</v>
      </c>
      <c r="C24" s="16">
        <v>0.25999999999999801</v>
      </c>
      <c r="D24" s="17">
        <v>7.1057666028969098E-3</v>
      </c>
      <c r="E24" s="15">
        <v>36.9</v>
      </c>
      <c r="F24" s="15">
        <v>36.08</v>
      </c>
      <c r="G24" s="15">
        <v>36.9</v>
      </c>
      <c r="H24" s="18">
        <v>2316320</v>
      </c>
      <c r="J24" s="14">
        <v>44372</v>
      </c>
      <c r="K24" s="34">
        <v>1213.5</v>
      </c>
      <c r="L24" s="35">
        <v>11.8499999999999</v>
      </c>
      <c r="M24" s="36">
        <v>9.8614405192859102E-3</v>
      </c>
      <c r="N24" s="23">
        <v>4173.3999999999996</v>
      </c>
      <c r="O24" s="23">
        <v>4173.3999999999996</v>
      </c>
      <c r="P24" s="23">
        <v>4286.12</v>
      </c>
      <c r="R24" s="38"/>
    </row>
    <row r="25" spans="1:18" x14ac:dyDescent="0.2">
      <c r="A25" s="14">
        <v>44365</v>
      </c>
      <c r="B25" s="15">
        <v>36.590000000000003</v>
      </c>
      <c r="C25" s="16">
        <v>8.00000000000054E-2</v>
      </c>
      <c r="D25" s="17">
        <v>2.1911804984937099E-3</v>
      </c>
      <c r="E25" s="15">
        <v>36.5</v>
      </c>
      <c r="F25" s="15">
        <v>36.06</v>
      </c>
      <c r="G25" s="15">
        <v>37.18</v>
      </c>
      <c r="H25" s="18">
        <v>4321649</v>
      </c>
      <c r="J25" s="14">
        <v>44365</v>
      </c>
      <c r="K25" s="34">
        <v>1201.6500000000001</v>
      </c>
      <c r="L25" s="35">
        <v>-1.1799999999998401</v>
      </c>
      <c r="M25" s="36">
        <v>-9.8101976172845404E-4</v>
      </c>
      <c r="N25" s="23">
        <v>4248.3100000000004</v>
      </c>
      <c r="O25" s="23">
        <v>4164.3999999999996</v>
      </c>
      <c r="P25" s="23">
        <v>4257.16</v>
      </c>
      <c r="R25" s="38"/>
    </row>
    <row r="26" spans="1:18" x14ac:dyDescent="0.2">
      <c r="A26" s="14">
        <v>44358</v>
      </c>
      <c r="B26" s="15">
        <v>36.51</v>
      </c>
      <c r="C26" s="16">
        <v>-1.07</v>
      </c>
      <c r="D26" s="17">
        <v>-2.8472591804151199E-2</v>
      </c>
      <c r="E26" s="15">
        <v>37.86</v>
      </c>
      <c r="F26" s="15">
        <v>35.909999999999997</v>
      </c>
      <c r="G26" s="15">
        <v>37.86</v>
      </c>
      <c r="H26" s="18">
        <v>4347624</v>
      </c>
      <c r="J26" s="14">
        <v>44358</v>
      </c>
      <c r="K26" s="34">
        <v>1202.83</v>
      </c>
      <c r="L26" s="35">
        <v>3.63999999999987</v>
      </c>
      <c r="M26" s="36">
        <v>3.0353822163292502E-3</v>
      </c>
      <c r="N26" s="23">
        <v>4229.34</v>
      </c>
      <c r="O26" s="23">
        <v>4208.41</v>
      </c>
      <c r="P26" s="23">
        <v>4249.74</v>
      </c>
      <c r="R26" s="38"/>
    </row>
    <row r="27" spans="1:18" x14ac:dyDescent="0.2">
      <c r="A27" s="14">
        <v>44351</v>
      </c>
      <c r="B27" s="15">
        <v>37.58</v>
      </c>
      <c r="C27" s="16">
        <v>-4.34</v>
      </c>
      <c r="D27" s="17">
        <v>-0.103530534351145</v>
      </c>
      <c r="E27" s="15">
        <v>41.92</v>
      </c>
      <c r="F27" s="15">
        <v>37.409999999999997</v>
      </c>
      <c r="G27" s="15">
        <v>42.42</v>
      </c>
      <c r="H27" s="18">
        <v>3188214</v>
      </c>
      <c r="J27" s="14">
        <v>44351</v>
      </c>
      <c r="K27" s="34">
        <v>1199.19</v>
      </c>
      <c r="L27" s="35">
        <v>9.5900000000001508</v>
      </c>
      <c r="M27" s="36">
        <v>8.0615332885004606E-3</v>
      </c>
      <c r="N27" s="23">
        <v>4216.5200000000004</v>
      </c>
      <c r="O27" s="23">
        <v>4167.93</v>
      </c>
      <c r="P27" s="23">
        <v>4234.12</v>
      </c>
      <c r="R27" s="38"/>
    </row>
    <row r="28" spans="1:18" x14ac:dyDescent="0.2">
      <c r="A28" s="14">
        <v>44344</v>
      </c>
      <c r="B28" s="15">
        <v>41.92</v>
      </c>
      <c r="C28" s="16">
        <v>2.31</v>
      </c>
      <c r="D28" s="17">
        <v>5.8318606412522199E-2</v>
      </c>
      <c r="E28" s="15">
        <v>39.700000000000003</v>
      </c>
      <c r="F28" s="15">
        <v>39.69</v>
      </c>
      <c r="G28" s="15">
        <v>41.99</v>
      </c>
      <c r="H28" s="18">
        <v>3167602</v>
      </c>
      <c r="J28" s="14">
        <v>44344</v>
      </c>
      <c r="K28" s="34">
        <v>1189.5999999999999</v>
      </c>
      <c r="L28" s="35">
        <v>20.119999999999902</v>
      </c>
      <c r="M28" s="36">
        <v>1.7204227519923301E-2</v>
      </c>
      <c r="N28" s="23">
        <v>4170.16</v>
      </c>
      <c r="O28" s="23">
        <v>4170.16</v>
      </c>
      <c r="P28" s="23">
        <v>4218.3599999999997</v>
      </c>
      <c r="R28" s="38"/>
    </row>
    <row r="29" spans="1:18" x14ac:dyDescent="0.2">
      <c r="A29" s="14">
        <v>44337</v>
      </c>
      <c r="B29" s="15">
        <v>39.61</v>
      </c>
      <c r="C29" s="16">
        <v>7.0000000000000298E-2</v>
      </c>
      <c r="D29" s="17">
        <v>1.7703591299949499E-3</v>
      </c>
      <c r="E29" s="15">
        <v>39.369999999999997</v>
      </c>
      <c r="F29" s="15">
        <v>38.97</v>
      </c>
      <c r="G29" s="15">
        <v>39.76</v>
      </c>
      <c r="H29" s="18">
        <v>1689823</v>
      </c>
      <c r="J29" s="14">
        <v>44337</v>
      </c>
      <c r="K29" s="34">
        <v>1169.48</v>
      </c>
      <c r="L29" s="35">
        <v>9.4200000000000692</v>
      </c>
      <c r="M29" s="36">
        <v>8.12026964122552E-3</v>
      </c>
      <c r="N29" s="23">
        <v>4169.92</v>
      </c>
      <c r="O29" s="23">
        <v>4061.41</v>
      </c>
      <c r="P29" s="23">
        <v>4188.72</v>
      </c>
      <c r="R29" s="38"/>
    </row>
    <row r="30" spans="1:18" x14ac:dyDescent="0.2">
      <c r="A30" s="14">
        <v>44330</v>
      </c>
      <c r="B30" s="15">
        <v>39.54</v>
      </c>
      <c r="C30" s="16">
        <v>-0.160000000000004</v>
      </c>
      <c r="D30" s="17">
        <v>-4.0302267002519801E-3</v>
      </c>
      <c r="E30" s="15">
        <v>39.549999999999997</v>
      </c>
      <c r="F30" s="15">
        <v>38.770000000000003</v>
      </c>
      <c r="G30" s="15">
        <v>39.909999999999997</v>
      </c>
      <c r="H30" s="18">
        <v>1598306</v>
      </c>
      <c r="J30" s="14">
        <v>44330</v>
      </c>
      <c r="K30" s="34">
        <v>1160.06</v>
      </c>
      <c r="L30" s="35">
        <v>-1.5299999999999701</v>
      </c>
      <c r="M30" s="36">
        <v>-1.31716009951874E-3</v>
      </c>
      <c r="N30" s="23">
        <v>4228.29</v>
      </c>
      <c r="O30" s="23">
        <v>4056.88</v>
      </c>
      <c r="P30" s="23">
        <v>4236.3900000000003</v>
      </c>
      <c r="R30" s="38"/>
    </row>
    <row r="31" spans="1:18" x14ac:dyDescent="0.2">
      <c r="A31" s="14">
        <v>44323</v>
      </c>
      <c r="B31" s="15">
        <v>39.700000000000003</v>
      </c>
      <c r="C31" s="16">
        <v>0.64000000000000101</v>
      </c>
      <c r="D31" s="17">
        <v>1.6385048643113201E-2</v>
      </c>
      <c r="E31" s="15">
        <v>39.1</v>
      </c>
      <c r="F31" s="15">
        <v>38.86</v>
      </c>
      <c r="G31" s="15">
        <v>39.729999999999997</v>
      </c>
      <c r="H31" s="18">
        <v>935268</v>
      </c>
      <c r="J31" s="14">
        <v>44323</v>
      </c>
      <c r="K31" s="34">
        <v>1161.5899999999999</v>
      </c>
      <c r="L31" s="35">
        <v>22.74</v>
      </c>
      <c r="M31" s="36">
        <v>1.9967511085744401E-2</v>
      </c>
      <c r="N31" s="23">
        <v>4191.9799999999996</v>
      </c>
      <c r="O31" s="23">
        <v>4128.59</v>
      </c>
      <c r="P31" s="23">
        <v>4238.04</v>
      </c>
      <c r="R31" s="38"/>
    </row>
    <row r="32" spans="1:18" x14ac:dyDescent="0.2">
      <c r="A32" s="14">
        <v>44316</v>
      </c>
      <c r="B32" s="15">
        <v>39.06</v>
      </c>
      <c r="C32" s="16">
        <v>-0.78999999999999904</v>
      </c>
      <c r="D32" s="17">
        <v>-1.98243412797992E-2</v>
      </c>
      <c r="E32" s="15">
        <v>40</v>
      </c>
      <c r="F32" s="15">
        <v>38.93</v>
      </c>
      <c r="G32" s="15">
        <v>40.11</v>
      </c>
      <c r="H32" s="18">
        <v>1287347</v>
      </c>
      <c r="J32" s="14">
        <v>44316</v>
      </c>
      <c r="K32" s="34">
        <v>1138.8499999999999</v>
      </c>
      <c r="L32" s="35">
        <v>2.4499999999998199</v>
      </c>
      <c r="M32" s="36">
        <v>2.15593101020751E-3</v>
      </c>
      <c r="N32" s="23">
        <v>4185.03</v>
      </c>
      <c r="O32" s="23">
        <v>4174.8500000000004</v>
      </c>
      <c r="P32" s="23">
        <v>4218.78</v>
      </c>
      <c r="R32" s="38"/>
    </row>
    <row r="33" spans="1:18" x14ac:dyDescent="0.2">
      <c r="A33" s="14">
        <v>44309</v>
      </c>
      <c r="B33" s="15">
        <v>39.85</v>
      </c>
      <c r="C33" s="16">
        <v>0.219999999999999</v>
      </c>
      <c r="D33" s="17">
        <v>5.5513499873832703E-3</v>
      </c>
      <c r="E33" s="15">
        <v>39.69</v>
      </c>
      <c r="F33" s="15">
        <v>39.36</v>
      </c>
      <c r="G33" s="15">
        <v>40.630000000000003</v>
      </c>
      <c r="H33" s="18">
        <v>1916867</v>
      </c>
      <c r="J33" s="14">
        <v>44309</v>
      </c>
      <c r="K33" s="34">
        <v>1136.4000000000001</v>
      </c>
      <c r="L33" s="35">
        <v>-17.179999999999801</v>
      </c>
      <c r="M33" s="36">
        <v>-1.4892768598623299E-2</v>
      </c>
      <c r="N33" s="23">
        <v>4179.8</v>
      </c>
      <c r="O33" s="23">
        <v>4118.38</v>
      </c>
      <c r="P33" s="23">
        <v>4194.17</v>
      </c>
      <c r="R33" s="38"/>
    </row>
    <row r="34" spans="1:18" x14ac:dyDescent="0.2">
      <c r="A34" s="14">
        <v>44302</v>
      </c>
      <c r="B34" s="15">
        <v>39.630000000000003</v>
      </c>
      <c r="C34" s="16">
        <v>0.71000000000000096</v>
      </c>
      <c r="D34" s="17">
        <v>1.82425488180884E-2</v>
      </c>
      <c r="E34" s="15">
        <v>38.82</v>
      </c>
      <c r="F34" s="15">
        <v>38.6</v>
      </c>
      <c r="G34" s="15">
        <v>39.85</v>
      </c>
      <c r="H34" s="18">
        <v>1465328</v>
      </c>
      <c r="J34" s="14">
        <v>44302</v>
      </c>
      <c r="K34" s="34">
        <v>1153.58</v>
      </c>
      <c r="L34" s="35">
        <v>8.0899999999999199</v>
      </c>
      <c r="M34" s="36">
        <v>7.06247981213273E-3</v>
      </c>
      <c r="N34" s="23">
        <v>4124.71</v>
      </c>
      <c r="O34" s="23">
        <v>4114.82</v>
      </c>
      <c r="P34" s="23">
        <v>4191.3100000000004</v>
      </c>
      <c r="R34" s="38"/>
    </row>
    <row r="35" spans="1:18" x14ac:dyDescent="0.2">
      <c r="A35" s="14">
        <v>44295</v>
      </c>
      <c r="B35" s="15">
        <v>38.92</v>
      </c>
      <c r="C35" s="16">
        <v>0.68</v>
      </c>
      <c r="D35" s="17">
        <v>1.77824267782427E-2</v>
      </c>
      <c r="E35" s="15">
        <v>38.200000000000003</v>
      </c>
      <c r="F35" s="15">
        <v>38.200000000000003</v>
      </c>
      <c r="G35" s="15">
        <v>39.6</v>
      </c>
      <c r="H35" s="18">
        <v>2083559</v>
      </c>
      <c r="J35" s="14">
        <v>44295</v>
      </c>
      <c r="K35" s="34">
        <v>1145.49</v>
      </c>
      <c r="L35" s="35">
        <v>12.48</v>
      </c>
      <c r="M35" s="36">
        <v>1.1014907194111301E-2</v>
      </c>
      <c r="N35" s="23">
        <v>4034.44</v>
      </c>
      <c r="O35" s="23">
        <v>4034.44</v>
      </c>
      <c r="P35" s="23">
        <v>4129.4799999999996</v>
      </c>
      <c r="R35" s="38"/>
    </row>
    <row r="36" spans="1:18" x14ac:dyDescent="0.2">
      <c r="A36" s="14">
        <v>44288</v>
      </c>
      <c r="B36" s="15">
        <v>38.24</v>
      </c>
      <c r="C36" s="16">
        <v>0.89999999999999902</v>
      </c>
      <c r="D36" s="17">
        <v>2.41028387787895E-2</v>
      </c>
      <c r="E36" s="15">
        <v>37.15</v>
      </c>
      <c r="F36" s="15">
        <v>37.07</v>
      </c>
      <c r="G36" s="15">
        <v>38.270000000000003</v>
      </c>
      <c r="H36" s="18">
        <v>2072227</v>
      </c>
      <c r="J36" s="14">
        <v>44288</v>
      </c>
      <c r="K36" s="34">
        <v>1133.01</v>
      </c>
      <c r="L36" s="35">
        <v>12.5</v>
      </c>
      <c r="M36" s="36">
        <v>1.11556344878671E-2</v>
      </c>
      <c r="N36" s="23">
        <v>3969.31</v>
      </c>
      <c r="O36" s="23">
        <v>3943.25</v>
      </c>
      <c r="P36" s="23">
        <v>4020.63</v>
      </c>
      <c r="R36" s="38"/>
    </row>
    <row r="37" spans="1:18" x14ac:dyDescent="0.2">
      <c r="A37" s="14">
        <v>44281</v>
      </c>
      <c r="B37" s="15">
        <v>37.340000000000003</v>
      </c>
      <c r="C37" s="16">
        <v>-0.439999999999998</v>
      </c>
      <c r="D37" s="17">
        <v>-1.1646373742721001E-2</v>
      </c>
      <c r="E37" s="15">
        <v>37.79</v>
      </c>
      <c r="F37" s="15">
        <v>36.99</v>
      </c>
      <c r="G37" s="15">
        <v>38.53</v>
      </c>
      <c r="H37" s="18">
        <v>1543317</v>
      </c>
      <c r="J37" s="14">
        <v>44281</v>
      </c>
      <c r="K37" s="34">
        <v>1120.51</v>
      </c>
      <c r="L37" s="35">
        <v>-3.6400000000001</v>
      </c>
      <c r="M37" s="36">
        <v>-3.2380020459903901E-3</v>
      </c>
      <c r="N37" s="23">
        <v>3916.48</v>
      </c>
      <c r="O37" s="23">
        <v>3853.5</v>
      </c>
      <c r="P37" s="23">
        <v>3978.19</v>
      </c>
      <c r="R37" s="38"/>
    </row>
    <row r="38" spans="1:18" x14ac:dyDescent="0.2">
      <c r="A38" s="14">
        <v>44274</v>
      </c>
      <c r="B38" s="15">
        <v>37.78</v>
      </c>
      <c r="C38" s="16">
        <v>-0.60999999999999899</v>
      </c>
      <c r="D38" s="17">
        <v>-1.5889554571503001E-2</v>
      </c>
      <c r="E38" s="15">
        <v>38.15</v>
      </c>
      <c r="F38" s="15">
        <v>37.590000000000003</v>
      </c>
      <c r="G38" s="15">
        <v>38.619999999999997</v>
      </c>
      <c r="H38" s="18">
        <v>3357124</v>
      </c>
      <c r="J38" s="14">
        <v>44274</v>
      </c>
      <c r="K38" s="34">
        <v>1124.1500000000001</v>
      </c>
      <c r="L38" s="35">
        <v>2.4400000000000501</v>
      </c>
      <c r="M38" s="36">
        <v>2.1752502875075101E-3</v>
      </c>
      <c r="N38" s="23">
        <v>3942.96</v>
      </c>
      <c r="O38" s="23">
        <v>3886.75</v>
      </c>
      <c r="P38" s="23">
        <v>3983.87</v>
      </c>
      <c r="R38" s="38"/>
    </row>
    <row r="39" spans="1:18" x14ac:dyDescent="0.2">
      <c r="A39" s="14">
        <v>44267</v>
      </c>
      <c r="B39" s="15">
        <v>38.39</v>
      </c>
      <c r="C39" s="16">
        <v>1.58</v>
      </c>
      <c r="D39" s="17">
        <v>4.2923118717739697E-2</v>
      </c>
      <c r="E39" s="15">
        <v>36.74</v>
      </c>
      <c r="F39" s="15">
        <v>36.520000000000003</v>
      </c>
      <c r="G39" s="15">
        <v>38.57</v>
      </c>
      <c r="H39" s="18">
        <v>1694231</v>
      </c>
      <c r="J39" s="14">
        <v>44267</v>
      </c>
      <c r="K39" s="34">
        <v>1121.71</v>
      </c>
      <c r="L39" s="35">
        <v>24.99</v>
      </c>
      <c r="M39" s="36">
        <v>2.27861259026917E-2</v>
      </c>
      <c r="N39" s="23">
        <v>3844.39</v>
      </c>
      <c r="O39" s="23">
        <v>3819.25</v>
      </c>
      <c r="P39" s="23">
        <v>3960.27</v>
      </c>
      <c r="R39" s="38"/>
    </row>
    <row r="40" spans="1:18" x14ac:dyDescent="0.2">
      <c r="A40" s="14">
        <v>44260</v>
      </c>
      <c r="B40" s="15">
        <v>36.81</v>
      </c>
      <c r="C40" s="16">
        <v>0.96999999999999897</v>
      </c>
      <c r="D40" s="17">
        <v>2.7064732142857099E-2</v>
      </c>
      <c r="E40" s="15">
        <v>36</v>
      </c>
      <c r="F40" s="15">
        <v>35.590000000000003</v>
      </c>
      <c r="G40" s="15">
        <v>37.049999999999997</v>
      </c>
      <c r="H40" s="18">
        <v>2058076</v>
      </c>
      <c r="J40" s="14">
        <v>44260</v>
      </c>
      <c r="K40" s="34">
        <v>1096.72</v>
      </c>
      <c r="L40" s="35">
        <v>23.3</v>
      </c>
      <c r="M40" s="36">
        <v>2.1706321849788501E-2</v>
      </c>
      <c r="N40" s="23">
        <v>3842.51</v>
      </c>
      <c r="O40" s="23">
        <v>3723.34</v>
      </c>
      <c r="P40" s="23">
        <v>3914.5</v>
      </c>
      <c r="R40" s="38"/>
    </row>
    <row r="41" spans="1:18" x14ac:dyDescent="0.2">
      <c r="A41" s="14">
        <v>44253</v>
      </c>
      <c r="B41" s="15">
        <v>35.840000000000003</v>
      </c>
      <c r="C41" s="16">
        <v>-1.1200000000000001</v>
      </c>
      <c r="D41" s="17">
        <v>-3.03030303030302E-2</v>
      </c>
      <c r="E41" s="15">
        <v>36.85</v>
      </c>
      <c r="F41" s="15">
        <v>35.799999999999997</v>
      </c>
      <c r="G41" s="15">
        <v>36.979999999999997</v>
      </c>
      <c r="H41" s="18">
        <v>2039726</v>
      </c>
      <c r="J41" s="14">
        <v>44253</v>
      </c>
      <c r="K41" s="34">
        <v>1073.42</v>
      </c>
      <c r="L41" s="35">
        <v>-19.4499999999998</v>
      </c>
      <c r="M41" s="36">
        <v>-1.7797176242370798E-2</v>
      </c>
      <c r="N41" s="23">
        <v>3885.55</v>
      </c>
      <c r="O41" s="23">
        <v>3789.54</v>
      </c>
      <c r="P41" s="23">
        <v>3928.65</v>
      </c>
      <c r="R41" s="38"/>
    </row>
    <row r="42" spans="1:18" x14ac:dyDescent="0.2">
      <c r="A42" s="14">
        <v>44246</v>
      </c>
      <c r="B42" s="15">
        <v>36.96</v>
      </c>
      <c r="C42" s="16">
        <v>-0.78999999999999904</v>
      </c>
      <c r="D42" s="17">
        <v>-2.0927152317880799E-2</v>
      </c>
      <c r="E42" s="15">
        <v>37.58</v>
      </c>
      <c r="F42" s="15">
        <v>35.869999999999997</v>
      </c>
      <c r="G42" s="15">
        <v>37.92</v>
      </c>
      <c r="H42" s="18">
        <v>2341875</v>
      </c>
      <c r="J42" s="14">
        <v>44246</v>
      </c>
      <c r="K42" s="34">
        <v>1092.8699999999999</v>
      </c>
      <c r="L42" s="35">
        <v>-2.2700000000002101</v>
      </c>
      <c r="M42" s="36">
        <v>-2.0727943459285698E-3</v>
      </c>
      <c r="N42" s="23">
        <v>3939.61</v>
      </c>
      <c r="O42" s="23">
        <v>3885.03</v>
      </c>
      <c r="P42" s="23">
        <v>3950.43</v>
      </c>
      <c r="R42" s="38"/>
    </row>
    <row r="43" spans="1:18" x14ac:dyDescent="0.2">
      <c r="A43" s="14">
        <v>44239</v>
      </c>
      <c r="B43" s="15">
        <v>37.75</v>
      </c>
      <c r="C43" s="16">
        <v>0.85000000000000098</v>
      </c>
      <c r="D43" s="17">
        <v>2.30352303523036E-2</v>
      </c>
      <c r="E43" s="15">
        <v>36.950000000000003</v>
      </c>
      <c r="F43" s="15">
        <v>36.9</v>
      </c>
      <c r="G43" s="15">
        <v>37.770000000000003</v>
      </c>
      <c r="H43" s="18">
        <v>2665958</v>
      </c>
      <c r="J43" s="14">
        <v>44239</v>
      </c>
      <c r="K43" s="34">
        <v>1095.1400000000001</v>
      </c>
      <c r="L43" s="35">
        <v>21.49</v>
      </c>
      <c r="M43" s="36">
        <v>2.0015833837842899E-2</v>
      </c>
      <c r="N43" s="23">
        <v>3892.59</v>
      </c>
      <c r="O43" s="23">
        <v>3884.94</v>
      </c>
      <c r="P43" s="23">
        <v>3937.23</v>
      </c>
      <c r="R43" s="38"/>
    </row>
    <row r="44" spans="1:18" x14ac:dyDescent="0.2">
      <c r="A44" s="14">
        <v>44232</v>
      </c>
      <c r="B44" s="15">
        <v>36.9</v>
      </c>
      <c r="C44" s="16">
        <v>3.37</v>
      </c>
      <c r="D44" s="17">
        <v>0.100507008648971</v>
      </c>
      <c r="E44" s="15">
        <v>33.770000000000003</v>
      </c>
      <c r="F44" s="15">
        <v>33.549999999999997</v>
      </c>
      <c r="G44" s="15">
        <v>37.53</v>
      </c>
      <c r="H44" s="18">
        <v>2614332</v>
      </c>
      <c r="J44" s="14">
        <v>44232</v>
      </c>
      <c r="K44" s="34">
        <v>1073.6500000000001</v>
      </c>
      <c r="L44" s="35">
        <v>47.050000000000203</v>
      </c>
      <c r="M44" s="36">
        <v>4.5830898110267103E-2</v>
      </c>
      <c r="N44" s="23">
        <v>3731.17</v>
      </c>
      <c r="O44" s="23">
        <v>3725.62</v>
      </c>
      <c r="P44" s="23">
        <v>3894.56</v>
      </c>
      <c r="R44" s="38"/>
    </row>
    <row r="45" spans="1:18" x14ac:dyDescent="0.2">
      <c r="A45" s="14">
        <v>44225</v>
      </c>
      <c r="B45" s="15">
        <v>33.53</v>
      </c>
      <c r="C45" s="16">
        <v>-2.33</v>
      </c>
      <c r="D45" s="17">
        <v>-6.4974902398215198E-2</v>
      </c>
      <c r="E45" s="15">
        <v>35.83</v>
      </c>
      <c r="F45" s="15">
        <v>33.4</v>
      </c>
      <c r="G45" s="15">
        <v>36.31</v>
      </c>
      <c r="H45" s="18">
        <v>1652156</v>
      </c>
      <c r="J45" s="14">
        <v>44225</v>
      </c>
      <c r="K45" s="34">
        <v>1026.5999999999999</v>
      </c>
      <c r="L45" s="35">
        <v>-31.97</v>
      </c>
      <c r="M45" s="36">
        <v>-3.02011203793798E-2</v>
      </c>
      <c r="N45" s="23">
        <v>3851.68</v>
      </c>
      <c r="O45" s="23">
        <v>3694.12</v>
      </c>
      <c r="P45" s="23">
        <v>3870.9</v>
      </c>
      <c r="R45" s="38"/>
    </row>
    <row r="46" spans="1:18" x14ac:dyDescent="0.2">
      <c r="A46" s="14">
        <v>44218</v>
      </c>
      <c r="B46" s="15">
        <v>35.86</v>
      </c>
      <c r="C46" s="16">
        <v>-0.34000000000000302</v>
      </c>
      <c r="D46" s="17">
        <v>-9.3922651933702594E-3</v>
      </c>
      <c r="E46" s="15">
        <v>36.17</v>
      </c>
      <c r="F46" s="15">
        <v>35.43</v>
      </c>
      <c r="G46" s="15">
        <v>36.340000000000003</v>
      </c>
      <c r="H46" s="18">
        <v>1513229</v>
      </c>
      <c r="J46" s="14">
        <v>44218</v>
      </c>
      <c r="K46" s="34">
        <v>1058.57</v>
      </c>
      <c r="L46" s="35">
        <v>-8.1700000000000692</v>
      </c>
      <c r="M46" s="36">
        <v>-7.6588484541688399E-3</v>
      </c>
      <c r="N46" s="23">
        <v>3781.88</v>
      </c>
      <c r="O46" s="23">
        <v>3780.37</v>
      </c>
      <c r="P46" s="23">
        <v>3861.45</v>
      </c>
      <c r="R46" s="38"/>
    </row>
    <row r="47" spans="1:18" x14ac:dyDescent="0.2">
      <c r="A47" s="14">
        <v>44211</v>
      </c>
      <c r="B47" s="15">
        <v>36.200000000000003</v>
      </c>
      <c r="C47" s="16">
        <v>-0.82</v>
      </c>
      <c r="D47" s="17">
        <v>-2.215018908698E-2</v>
      </c>
      <c r="E47" s="15">
        <v>37.03</v>
      </c>
      <c r="F47" s="15">
        <v>35.369999999999997</v>
      </c>
      <c r="G47" s="15">
        <v>37.42</v>
      </c>
      <c r="H47" s="18">
        <v>1763345</v>
      </c>
      <c r="J47" s="14">
        <v>44211</v>
      </c>
      <c r="K47" s="34">
        <v>1066.74</v>
      </c>
      <c r="L47" s="35">
        <v>-6.1800000000000601</v>
      </c>
      <c r="M47" s="36">
        <v>-5.7599821049100202E-3</v>
      </c>
      <c r="N47" s="23">
        <v>3803.14</v>
      </c>
      <c r="O47" s="23">
        <v>3749.62</v>
      </c>
      <c r="P47" s="23">
        <v>3823.6</v>
      </c>
      <c r="R47" s="38"/>
    </row>
    <row r="48" spans="1:18" x14ac:dyDescent="0.2">
      <c r="A48" s="14">
        <v>44204</v>
      </c>
      <c r="B48" s="15">
        <v>37.020000000000003</v>
      </c>
      <c r="C48" s="16">
        <v>1.39</v>
      </c>
      <c r="D48" s="17">
        <v>3.9012068481616598E-2</v>
      </c>
      <c r="E48" s="15">
        <v>35.69</v>
      </c>
      <c r="F48" s="15">
        <v>35.44</v>
      </c>
      <c r="G48" s="15">
        <v>37.03</v>
      </c>
      <c r="H48" s="18">
        <v>1835357</v>
      </c>
      <c r="J48" s="14">
        <v>44204</v>
      </c>
      <c r="K48" s="34">
        <v>1072.92</v>
      </c>
      <c r="L48" s="35">
        <v>38.160000000000103</v>
      </c>
      <c r="M48" s="36">
        <v>3.6878116664733902E-2</v>
      </c>
      <c r="N48" s="23">
        <v>3764.61</v>
      </c>
      <c r="O48" s="23">
        <v>3662.71</v>
      </c>
      <c r="P48" s="23">
        <v>3826.69</v>
      </c>
      <c r="R48" s="38"/>
    </row>
    <row r="49" spans="1:18" x14ac:dyDescent="0.2">
      <c r="A49" s="14">
        <v>44197</v>
      </c>
      <c r="B49" s="15">
        <v>35.630000000000003</v>
      </c>
      <c r="C49" s="16">
        <v>0.100000000000001</v>
      </c>
      <c r="D49" s="17">
        <v>2.81452293836199E-3</v>
      </c>
      <c r="E49" s="15">
        <v>35.67</v>
      </c>
      <c r="F49" s="15">
        <v>35.51</v>
      </c>
      <c r="G49" s="15">
        <v>36.19</v>
      </c>
      <c r="H49" s="18">
        <v>911212</v>
      </c>
      <c r="J49" s="14">
        <v>44197</v>
      </c>
      <c r="K49" s="34">
        <v>1034.76</v>
      </c>
      <c r="L49" s="35">
        <v>-14.22</v>
      </c>
      <c r="M49" s="36">
        <v>-1.3556025853686499E-2</v>
      </c>
      <c r="N49" s="23">
        <v>3723.03</v>
      </c>
      <c r="O49" s="23">
        <v>3723.03</v>
      </c>
      <c r="P49" s="23">
        <v>3760.2</v>
      </c>
      <c r="R49" s="38"/>
    </row>
    <row r="50" spans="1:18" x14ac:dyDescent="0.2">
      <c r="A50" s="14">
        <v>44190</v>
      </c>
      <c r="B50" s="15">
        <v>35.53</v>
      </c>
      <c r="C50" s="16">
        <v>-3.0000000000001099E-2</v>
      </c>
      <c r="D50" s="17">
        <v>-8.4364454443197796E-4</v>
      </c>
      <c r="E50" s="15">
        <v>35.5</v>
      </c>
      <c r="F50" s="15">
        <v>34.840000000000003</v>
      </c>
      <c r="G50" s="15">
        <v>35.71</v>
      </c>
      <c r="H50" s="18">
        <v>1704909</v>
      </c>
      <c r="J50" s="14">
        <v>44190</v>
      </c>
      <c r="K50" s="34">
        <v>1048.98</v>
      </c>
      <c r="L50" s="35">
        <v>4.0399999999999601</v>
      </c>
      <c r="M50" s="36">
        <v>3.8662506938197099E-3</v>
      </c>
      <c r="N50" s="23">
        <v>3684.28</v>
      </c>
      <c r="O50" s="23">
        <v>3636.48</v>
      </c>
      <c r="P50" s="23">
        <v>3711.24</v>
      </c>
      <c r="R50" s="38"/>
    </row>
    <row r="51" spans="1:18" x14ac:dyDescent="0.2">
      <c r="A51" s="14">
        <v>44183</v>
      </c>
      <c r="B51" s="15">
        <v>35.56</v>
      </c>
      <c r="C51" s="16">
        <v>-2.09</v>
      </c>
      <c r="D51" s="17">
        <v>-5.5511288180610803E-2</v>
      </c>
      <c r="E51" s="15">
        <v>37.729999999999997</v>
      </c>
      <c r="F51" s="15">
        <v>35.520000000000003</v>
      </c>
      <c r="G51" s="15">
        <v>37.880000000000003</v>
      </c>
      <c r="H51" s="18">
        <v>3098213</v>
      </c>
      <c r="J51" s="14">
        <v>44183</v>
      </c>
      <c r="K51" s="34">
        <v>1044.94</v>
      </c>
      <c r="L51" s="35">
        <v>-1.5699999999999401</v>
      </c>
      <c r="M51" s="36">
        <v>-1.5002245559047999E-3</v>
      </c>
      <c r="N51" s="23">
        <v>3675.27</v>
      </c>
      <c r="O51" s="23">
        <v>3645.84</v>
      </c>
      <c r="P51" s="23">
        <v>3726.7</v>
      </c>
      <c r="R51" s="38"/>
    </row>
    <row r="52" spans="1:18" x14ac:dyDescent="0.2">
      <c r="A52" s="14">
        <v>44176</v>
      </c>
      <c r="B52" s="15">
        <v>37.65</v>
      </c>
      <c r="C52" s="16">
        <v>0.5</v>
      </c>
      <c r="D52" s="17">
        <v>1.34589502018843E-2</v>
      </c>
      <c r="E52" s="15">
        <v>36.94</v>
      </c>
      <c r="F52" s="15">
        <v>36.479999999999997</v>
      </c>
      <c r="G52" s="15">
        <v>37.78</v>
      </c>
      <c r="H52" s="18">
        <v>2189602</v>
      </c>
      <c r="J52" s="14">
        <v>44176</v>
      </c>
      <c r="K52" s="34">
        <v>1046.51</v>
      </c>
      <c r="L52" s="35">
        <v>4.12999999999988</v>
      </c>
      <c r="M52" s="36">
        <v>3.9620867629845897E-3</v>
      </c>
      <c r="N52" s="23">
        <v>3694.73</v>
      </c>
      <c r="O52" s="23">
        <v>3633.4</v>
      </c>
      <c r="P52" s="23">
        <v>3712.39</v>
      </c>
      <c r="R52" s="38"/>
    </row>
    <row r="53" spans="1:18" x14ac:dyDescent="0.2">
      <c r="A53" s="14">
        <v>44169</v>
      </c>
      <c r="B53" s="15">
        <v>37.15</v>
      </c>
      <c r="C53" s="16">
        <v>1.1399999999999999</v>
      </c>
      <c r="D53" s="17">
        <v>3.1657872813107502E-2</v>
      </c>
      <c r="E53" s="15">
        <v>36</v>
      </c>
      <c r="F53" s="15">
        <v>35.64</v>
      </c>
      <c r="G53" s="15">
        <v>37.21</v>
      </c>
      <c r="H53" s="18">
        <v>3186327</v>
      </c>
      <c r="J53" s="14">
        <v>44169</v>
      </c>
      <c r="K53" s="34">
        <v>1042.3800000000001</v>
      </c>
      <c r="L53" s="35">
        <v>4.3100000000001701</v>
      </c>
      <c r="M53" s="36">
        <v>4.1519358039440197E-3</v>
      </c>
      <c r="N53" s="23">
        <v>3634.18</v>
      </c>
      <c r="O53" s="23">
        <v>3594.39</v>
      </c>
      <c r="P53" s="23">
        <v>3699.2</v>
      </c>
      <c r="R53" s="38"/>
    </row>
    <row r="54" spans="1:18" x14ac:dyDescent="0.2">
      <c r="A54" s="14">
        <v>44162</v>
      </c>
      <c r="B54" s="15">
        <v>36.01</v>
      </c>
      <c r="C54" s="16">
        <v>1.46</v>
      </c>
      <c r="D54" s="17">
        <v>4.2257597684515202E-2</v>
      </c>
      <c r="E54" s="15">
        <v>34.729999999999997</v>
      </c>
      <c r="F54" s="15">
        <v>34.229999999999997</v>
      </c>
      <c r="G54" s="15">
        <v>36.130000000000003</v>
      </c>
      <c r="H54" s="18">
        <v>2056303</v>
      </c>
      <c r="J54" s="14">
        <v>44162</v>
      </c>
      <c r="K54" s="34">
        <v>1038.07</v>
      </c>
      <c r="L54" s="35">
        <v>21.369999999999902</v>
      </c>
      <c r="M54" s="36">
        <v>2.1018982984164301E-2</v>
      </c>
      <c r="N54" s="23">
        <v>3566.82</v>
      </c>
      <c r="O54" s="23">
        <v>3552.77</v>
      </c>
      <c r="P54" s="23">
        <v>3644.31</v>
      </c>
      <c r="R54" s="38"/>
    </row>
    <row r="55" spans="1:18" x14ac:dyDescent="0.2">
      <c r="A55" s="14">
        <v>44155</v>
      </c>
      <c r="B55" s="15">
        <v>34.549999999999997</v>
      </c>
      <c r="C55" s="16">
        <v>0.189999999999998</v>
      </c>
      <c r="D55" s="17">
        <v>5.5296856810243796E-3</v>
      </c>
      <c r="E55" s="15">
        <v>34.54</v>
      </c>
      <c r="F55" s="15">
        <v>33.515000000000001</v>
      </c>
      <c r="G55" s="15">
        <v>34.96</v>
      </c>
      <c r="H55" s="18">
        <v>1638382</v>
      </c>
      <c r="J55" s="14">
        <v>44155</v>
      </c>
      <c r="K55" s="34">
        <v>1016.7</v>
      </c>
      <c r="L55" s="35">
        <v>21.88</v>
      </c>
      <c r="M55" s="36">
        <v>2.1993928549888402E-2</v>
      </c>
      <c r="N55" s="23">
        <v>3600.16</v>
      </c>
      <c r="O55" s="23">
        <v>3543.84</v>
      </c>
      <c r="P55" s="23">
        <v>3628.51</v>
      </c>
      <c r="R55" s="38"/>
    </row>
    <row r="56" spans="1:18" x14ac:dyDescent="0.2">
      <c r="A56" s="14">
        <v>44148</v>
      </c>
      <c r="B56" s="15">
        <v>34.36</v>
      </c>
      <c r="C56" s="16">
        <v>1.76</v>
      </c>
      <c r="D56" s="17">
        <v>5.3987730061349597E-2</v>
      </c>
      <c r="E56" s="15">
        <v>33.85</v>
      </c>
      <c r="F56" s="15">
        <v>33.270000000000003</v>
      </c>
      <c r="G56" s="15">
        <v>35.24</v>
      </c>
      <c r="H56" s="18">
        <v>2474349</v>
      </c>
      <c r="J56" s="14">
        <v>44148</v>
      </c>
      <c r="K56" s="34">
        <v>994.82</v>
      </c>
      <c r="L56" s="35">
        <v>27.95</v>
      </c>
      <c r="M56" s="36">
        <v>2.8907712515643301E-2</v>
      </c>
      <c r="N56" s="23">
        <v>3583.04</v>
      </c>
      <c r="O56" s="23">
        <v>3511.91</v>
      </c>
      <c r="P56" s="23">
        <v>3645.99</v>
      </c>
      <c r="R56" s="38"/>
    </row>
    <row r="57" spans="1:18" x14ac:dyDescent="0.2">
      <c r="A57" s="14">
        <v>44141</v>
      </c>
      <c r="B57" s="15">
        <v>32.6</v>
      </c>
      <c r="C57" s="16">
        <v>0.17000000000000201</v>
      </c>
      <c r="D57" s="17">
        <v>5.2420598211533097E-3</v>
      </c>
      <c r="E57" s="15">
        <v>32.68</v>
      </c>
      <c r="F57" s="15">
        <v>32.33</v>
      </c>
      <c r="G57" s="15">
        <v>33.479999999999997</v>
      </c>
      <c r="H57" s="18">
        <v>1760865</v>
      </c>
      <c r="J57" s="14">
        <v>44141</v>
      </c>
      <c r="K57" s="34">
        <v>966.87</v>
      </c>
      <c r="L57" s="35">
        <v>37.97</v>
      </c>
      <c r="M57" s="36">
        <v>4.0876305307352798E-2</v>
      </c>
      <c r="N57" s="23">
        <v>3296.2</v>
      </c>
      <c r="O57" s="23">
        <v>3279.74</v>
      </c>
      <c r="P57" s="23">
        <v>3529.05</v>
      </c>
      <c r="R57" s="38"/>
    </row>
    <row r="58" spans="1:18" x14ac:dyDescent="0.2">
      <c r="A58" s="14">
        <v>44134</v>
      </c>
      <c r="B58" s="15">
        <v>32.43</v>
      </c>
      <c r="C58" s="16">
        <v>-2.25</v>
      </c>
      <c r="D58" s="17">
        <v>-6.4878892733563995E-2</v>
      </c>
      <c r="E58" s="15">
        <v>34.619999999999997</v>
      </c>
      <c r="F58" s="15">
        <v>32.15</v>
      </c>
      <c r="G58" s="15">
        <v>34.619999999999997</v>
      </c>
      <c r="H58" s="18">
        <v>1989302</v>
      </c>
      <c r="J58" s="14">
        <v>44134</v>
      </c>
      <c r="K58" s="34">
        <v>928.9</v>
      </c>
      <c r="L58" s="35">
        <v>-43.64</v>
      </c>
      <c r="M58" s="36">
        <v>-4.4872190346926598E-2</v>
      </c>
      <c r="N58" s="23">
        <v>3441.42</v>
      </c>
      <c r="O58" s="23">
        <v>3233.94</v>
      </c>
      <c r="P58" s="23">
        <v>3441.42</v>
      </c>
      <c r="R58" s="38"/>
    </row>
    <row r="59" spans="1:18" x14ac:dyDescent="0.2">
      <c r="A59" s="14">
        <v>44127</v>
      </c>
      <c r="B59" s="15">
        <v>34.68</v>
      </c>
      <c r="C59" s="16">
        <v>-0.41000000000000397</v>
      </c>
      <c r="D59" s="17">
        <v>-1.1684240524366001E-2</v>
      </c>
      <c r="E59" s="15">
        <v>35.07</v>
      </c>
      <c r="F59" s="15">
        <v>34.229999999999997</v>
      </c>
      <c r="G59" s="15">
        <v>35.15</v>
      </c>
      <c r="H59" s="18">
        <v>1579017</v>
      </c>
      <c r="J59" s="14">
        <v>44127</v>
      </c>
      <c r="K59" s="34">
        <v>972.54</v>
      </c>
      <c r="L59" s="35">
        <v>-10.130000000000001</v>
      </c>
      <c r="M59" s="36">
        <v>-1.03086488851802E-2</v>
      </c>
      <c r="N59" s="23">
        <v>3493.66</v>
      </c>
      <c r="O59" s="23">
        <v>3415.34</v>
      </c>
      <c r="P59" s="23">
        <v>3502.42</v>
      </c>
      <c r="R59" s="38"/>
    </row>
    <row r="60" spans="1:18" x14ac:dyDescent="0.2">
      <c r="A60" s="14">
        <v>44120</v>
      </c>
      <c r="B60" s="15">
        <v>35.090000000000003</v>
      </c>
      <c r="C60" s="16">
        <v>-9.9999999999994302E-2</v>
      </c>
      <c r="D60" s="17">
        <v>-2.8417163967034498E-3</v>
      </c>
      <c r="E60" s="15">
        <v>35.450000000000003</v>
      </c>
      <c r="F60" s="15">
        <v>34.81</v>
      </c>
      <c r="G60" s="15">
        <v>35.450000000000003</v>
      </c>
      <c r="H60" s="18">
        <v>1298317</v>
      </c>
      <c r="J60" s="14">
        <v>44120</v>
      </c>
      <c r="K60" s="34">
        <v>982.67</v>
      </c>
      <c r="L60" s="35">
        <v>-8.28000000000009</v>
      </c>
      <c r="M60" s="36">
        <v>-8.3556183460316708E-3</v>
      </c>
      <c r="N60" s="23">
        <v>3500.02</v>
      </c>
      <c r="O60" s="23">
        <v>3440.89</v>
      </c>
      <c r="P60" s="23">
        <v>3549.85</v>
      </c>
      <c r="R60" s="38"/>
    </row>
    <row r="61" spans="1:18" x14ac:dyDescent="0.2">
      <c r="A61" s="14">
        <v>44113</v>
      </c>
      <c r="B61" s="15">
        <v>35.19</v>
      </c>
      <c r="C61" s="16">
        <v>1.0900000000000001</v>
      </c>
      <c r="D61" s="17">
        <v>3.19648093841641E-2</v>
      </c>
      <c r="E61" s="15">
        <v>34.11</v>
      </c>
      <c r="F61" s="15">
        <v>34.11</v>
      </c>
      <c r="G61" s="15">
        <v>35.380000000000003</v>
      </c>
      <c r="H61" s="18">
        <v>2844529</v>
      </c>
      <c r="J61" s="14">
        <v>44113</v>
      </c>
      <c r="K61" s="34">
        <v>990.95</v>
      </c>
      <c r="L61" s="35">
        <v>19.63</v>
      </c>
      <c r="M61" s="36">
        <v>2.02096116624799E-2</v>
      </c>
      <c r="N61" s="23">
        <v>3367.27</v>
      </c>
      <c r="O61" s="23">
        <v>3354.54</v>
      </c>
      <c r="P61" s="23">
        <v>3482.34</v>
      </c>
      <c r="R61" s="38"/>
    </row>
    <row r="62" spans="1:18" x14ac:dyDescent="0.2">
      <c r="A62" s="14">
        <v>44106</v>
      </c>
      <c r="B62" s="15">
        <v>34.1</v>
      </c>
      <c r="C62" s="16">
        <v>0.73000000000000398</v>
      </c>
      <c r="D62" s="17">
        <v>2.18759364698832E-2</v>
      </c>
      <c r="E62" s="15">
        <v>33.450000000000003</v>
      </c>
      <c r="F62" s="15">
        <v>33.229999999999997</v>
      </c>
      <c r="G62" s="15">
        <v>34.14</v>
      </c>
      <c r="H62" s="18">
        <v>2436303</v>
      </c>
      <c r="J62" s="14">
        <v>44106</v>
      </c>
      <c r="K62" s="34">
        <v>971.32</v>
      </c>
      <c r="L62" s="35">
        <v>5.1400000000001</v>
      </c>
      <c r="M62" s="36">
        <v>5.3199196837029304E-3</v>
      </c>
      <c r="N62" s="23">
        <v>3333.9</v>
      </c>
      <c r="O62" s="23">
        <v>3323.69</v>
      </c>
      <c r="P62" s="23">
        <v>3397.18</v>
      </c>
      <c r="R62" s="38"/>
    </row>
    <row r="63" spans="1:18" x14ac:dyDescent="0.2">
      <c r="A63" s="14">
        <v>44099</v>
      </c>
      <c r="B63" s="15">
        <v>33.369999999999997</v>
      </c>
      <c r="C63" s="16">
        <v>0.62999999999999501</v>
      </c>
      <c r="D63" s="17">
        <v>1.9242516799022499E-2</v>
      </c>
      <c r="E63" s="15">
        <v>32.22</v>
      </c>
      <c r="F63" s="15">
        <v>32.06</v>
      </c>
      <c r="G63" s="15">
        <v>33.979999999999997</v>
      </c>
      <c r="H63" s="18">
        <v>1717053</v>
      </c>
      <c r="J63" s="14">
        <v>44099</v>
      </c>
      <c r="K63" s="34">
        <v>966.18</v>
      </c>
      <c r="L63" s="35">
        <v>-2.03000000000009</v>
      </c>
      <c r="M63" s="36">
        <v>-2.0966525856994699E-3</v>
      </c>
      <c r="N63" s="23">
        <v>3285.57</v>
      </c>
      <c r="O63" s="23">
        <v>3209.45</v>
      </c>
      <c r="P63" s="23">
        <v>3323.35</v>
      </c>
      <c r="R63" s="38"/>
    </row>
    <row r="64" spans="1:18" x14ac:dyDescent="0.2">
      <c r="A64" s="14">
        <v>44092</v>
      </c>
      <c r="B64" s="15">
        <v>32.74</v>
      </c>
      <c r="C64" s="16">
        <v>0.28999999999999898</v>
      </c>
      <c r="D64" s="17">
        <v>8.9368258859784007E-3</v>
      </c>
      <c r="E64" s="15">
        <v>32.65</v>
      </c>
      <c r="F64" s="15">
        <v>32.270000000000003</v>
      </c>
      <c r="G64" s="15">
        <v>33.18</v>
      </c>
      <c r="H64" s="18">
        <v>2489800</v>
      </c>
      <c r="J64" s="14">
        <v>44092</v>
      </c>
      <c r="K64" s="34">
        <v>968.21</v>
      </c>
      <c r="L64" s="35">
        <v>-5.62</v>
      </c>
      <c r="M64" s="36">
        <v>-5.77102779745952E-3</v>
      </c>
      <c r="N64" s="23">
        <v>3363.56</v>
      </c>
      <c r="O64" s="23">
        <v>3292.4</v>
      </c>
      <c r="P64" s="23">
        <v>3428.92</v>
      </c>
      <c r="R64" s="38"/>
    </row>
    <row r="65" spans="1:18" x14ac:dyDescent="0.2">
      <c r="A65" s="14">
        <v>44085</v>
      </c>
      <c r="B65" s="15">
        <v>32.450000000000003</v>
      </c>
      <c r="C65" s="16">
        <v>0.14000000000000101</v>
      </c>
      <c r="D65" s="17">
        <v>4.3330238316310896E-3</v>
      </c>
      <c r="E65" s="15">
        <v>32.200000000000003</v>
      </c>
      <c r="F65" s="15">
        <v>31.99</v>
      </c>
      <c r="G65" s="15">
        <v>32.9</v>
      </c>
      <c r="H65" s="18">
        <v>1712502</v>
      </c>
      <c r="J65" s="14">
        <v>44085</v>
      </c>
      <c r="K65" s="34">
        <v>973.83</v>
      </c>
      <c r="L65" s="35">
        <v>1.33000000000004</v>
      </c>
      <c r="M65" s="36">
        <v>1.3676092544987601E-3</v>
      </c>
      <c r="N65" s="23">
        <v>3371.88</v>
      </c>
      <c r="O65" s="23">
        <v>3310.47</v>
      </c>
      <c r="P65" s="23">
        <v>3425.55</v>
      </c>
      <c r="R65" s="38"/>
    </row>
    <row r="66" spans="1:18" x14ac:dyDescent="0.2">
      <c r="A66" s="14">
        <v>44078</v>
      </c>
      <c r="B66" s="15">
        <v>32.31</v>
      </c>
      <c r="C66" s="16">
        <v>-0.56999999999999995</v>
      </c>
      <c r="D66" s="17">
        <v>-1.7335766423357699E-2</v>
      </c>
      <c r="E66" s="15">
        <v>32.880000000000003</v>
      </c>
      <c r="F66" s="15">
        <v>31.85</v>
      </c>
      <c r="G66" s="15">
        <v>33.64</v>
      </c>
      <c r="H66" s="18">
        <v>2377650</v>
      </c>
      <c r="J66" s="14">
        <v>44078</v>
      </c>
      <c r="K66" s="34">
        <v>972.5</v>
      </c>
      <c r="L66" s="35">
        <v>-29.78</v>
      </c>
      <c r="M66" s="36">
        <v>-2.9712256056191901E-2</v>
      </c>
      <c r="N66" s="23">
        <v>3509.73</v>
      </c>
      <c r="O66" s="23">
        <v>3349.63</v>
      </c>
      <c r="P66" s="23">
        <v>3588.11</v>
      </c>
      <c r="R66" s="38"/>
    </row>
    <row r="67" spans="1:18" x14ac:dyDescent="0.2">
      <c r="A67" s="14">
        <v>44071</v>
      </c>
      <c r="B67" s="15">
        <v>32.880000000000003</v>
      </c>
      <c r="C67" s="16">
        <v>-1.3499999999999901</v>
      </c>
      <c r="D67" s="17">
        <v>-3.9439088518843E-2</v>
      </c>
      <c r="E67" s="15">
        <v>34.340000000000003</v>
      </c>
      <c r="F67" s="15">
        <v>32.840000000000003</v>
      </c>
      <c r="G67" s="15">
        <v>34.799999999999997</v>
      </c>
      <c r="H67" s="18">
        <v>2096239</v>
      </c>
      <c r="J67" s="14">
        <v>44071</v>
      </c>
      <c r="K67" s="34">
        <v>1002.28</v>
      </c>
      <c r="L67" s="35">
        <v>11.29</v>
      </c>
      <c r="M67" s="36">
        <v>1.13926477562841E-2</v>
      </c>
      <c r="N67" s="23">
        <v>3418.09</v>
      </c>
      <c r="O67" s="23">
        <v>3413.13</v>
      </c>
      <c r="P67" s="23">
        <v>3509.23</v>
      </c>
      <c r="R67" s="38"/>
    </row>
    <row r="68" spans="1:18" x14ac:dyDescent="0.2">
      <c r="A68" s="14">
        <v>44064</v>
      </c>
      <c r="B68" s="15">
        <v>34.229999999999997</v>
      </c>
      <c r="C68" s="16">
        <v>-1.1100000000000101</v>
      </c>
      <c r="D68" s="17">
        <v>-3.1409168081494201E-2</v>
      </c>
      <c r="E68" s="15">
        <v>35.35</v>
      </c>
      <c r="F68" s="15">
        <v>33.97</v>
      </c>
      <c r="G68" s="15">
        <v>35.42</v>
      </c>
      <c r="H68" s="18">
        <v>1285170</v>
      </c>
      <c r="J68" s="14">
        <v>44064</v>
      </c>
      <c r="K68" s="34">
        <v>990.99</v>
      </c>
      <c r="L68" s="35">
        <v>0.64999999999997704</v>
      </c>
      <c r="M68" s="36">
        <v>6.5634024678390998E-4</v>
      </c>
      <c r="N68" s="23">
        <v>3380.86</v>
      </c>
      <c r="O68" s="23">
        <v>3354.69</v>
      </c>
      <c r="P68" s="23">
        <v>3399.96</v>
      </c>
      <c r="R68" s="38"/>
    </row>
    <row r="69" spans="1:18" x14ac:dyDescent="0.2">
      <c r="A69" s="14">
        <v>44057</v>
      </c>
      <c r="B69" s="15">
        <v>35.340000000000003</v>
      </c>
      <c r="C69" s="16">
        <v>-0.149999999999999</v>
      </c>
      <c r="D69" s="17">
        <v>-4.2265426880811101E-3</v>
      </c>
      <c r="E69" s="15">
        <v>35.520000000000003</v>
      </c>
      <c r="F69" s="15">
        <v>35.19</v>
      </c>
      <c r="G69" s="15">
        <v>36.47</v>
      </c>
      <c r="H69" s="18">
        <v>1758033</v>
      </c>
      <c r="J69" s="14">
        <v>44057</v>
      </c>
      <c r="K69" s="34">
        <v>990.34</v>
      </c>
      <c r="L69" s="35">
        <v>-0.75999999999999102</v>
      </c>
      <c r="M69" s="36">
        <v>-7.6682474018766099E-4</v>
      </c>
      <c r="N69" s="23">
        <v>3356.04</v>
      </c>
      <c r="O69" s="23">
        <v>3326.44</v>
      </c>
      <c r="P69" s="23">
        <v>3387.89</v>
      </c>
      <c r="R69" s="38"/>
    </row>
    <row r="70" spans="1:18" x14ac:dyDescent="0.2">
      <c r="A70" s="14">
        <v>44050</v>
      </c>
      <c r="B70" s="15">
        <v>35.49</v>
      </c>
      <c r="C70" s="16">
        <v>2.71</v>
      </c>
      <c r="D70" s="17">
        <v>8.2672361195851196E-2</v>
      </c>
      <c r="E70" s="15">
        <v>32.950000000000003</v>
      </c>
      <c r="F70" s="15">
        <v>32.700000000000003</v>
      </c>
      <c r="G70" s="15">
        <v>35.840000000000003</v>
      </c>
      <c r="H70" s="18">
        <v>2177788</v>
      </c>
      <c r="J70" s="14">
        <v>44050</v>
      </c>
      <c r="K70" s="34">
        <v>991.1</v>
      </c>
      <c r="L70" s="35">
        <v>22.430000000000099</v>
      </c>
      <c r="M70" s="36">
        <v>2.3155460579970501E-2</v>
      </c>
      <c r="N70" s="23">
        <v>3288.26</v>
      </c>
      <c r="O70" s="23">
        <v>3284.53</v>
      </c>
      <c r="P70" s="23">
        <v>3352.54</v>
      </c>
      <c r="R70" s="38"/>
    </row>
    <row r="71" spans="1:18" x14ac:dyDescent="0.2">
      <c r="A71" s="14">
        <v>44043</v>
      </c>
      <c r="B71" s="15">
        <v>32.78</v>
      </c>
      <c r="C71" s="16">
        <v>0.66000000000000403</v>
      </c>
      <c r="D71" s="17">
        <v>2.05479452054796E-2</v>
      </c>
      <c r="E71" s="15">
        <v>32.4</v>
      </c>
      <c r="F71" s="15">
        <v>32</v>
      </c>
      <c r="G71" s="15">
        <v>33.25</v>
      </c>
      <c r="H71" s="18">
        <v>2015144</v>
      </c>
      <c r="J71" s="14">
        <v>44043</v>
      </c>
      <c r="K71" s="34">
        <v>968.67</v>
      </c>
      <c r="L71" s="35">
        <v>8.6100000000000101</v>
      </c>
      <c r="M71" s="36">
        <v>8.9681894881570006E-3</v>
      </c>
      <c r="N71" s="23">
        <v>3219.84</v>
      </c>
      <c r="O71" s="23">
        <v>3204.13</v>
      </c>
      <c r="P71" s="23">
        <v>3272.17</v>
      </c>
      <c r="R71" s="38"/>
    </row>
    <row r="72" spans="1:18" x14ac:dyDescent="0.2">
      <c r="A72" s="14">
        <v>44036</v>
      </c>
      <c r="B72" s="15">
        <v>32.119999999999997</v>
      </c>
      <c r="C72" s="16">
        <v>-2.42</v>
      </c>
      <c r="D72" s="17">
        <v>-7.0063694267516005E-2</v>
      </c>
      <c r="E72" s="15">
        <v>34.29</v>
      </c>
      <c r="F72" s="15">
        <v>31.9</v>
      </c>
      <c r="G72" s="15">
        <v>34.299999999999997</v>
      </c>
      <c r="H72" s="18">
        <v>1598635</v>
      </c>
      <c r="J72" s="14">
        <v>44036</v>
      </c>
      <c r="K72" s="34">
        <v>960.06</v>
      </c>
      <c r="L72" s="35">
        <v>-10.010000000000099</v>
      </c>
      <c r="M72" s="36">
        <v>-1.0318842970095001E-2</v>
      </c>
      <c r="N72" s="23">
        <v>3224.29</v>
      </c>
      <c r="O72" s="23">
        <v>3200.05</v>
      </c>
      <c r="P72" s="23">
        <v>3279.99</v>
      </c>
      <c r="R72" s="38"/>
    </row>
    <row r="73" spans="1:18" x14ac:dyDescent="0.2">
      <c r="A73" s="14">
        <v>44029</v>
      </c>
      <c r="B73" s="15">
        <v>34.54</v>
      </c>
      <c r="C73" s="16">
        <v>2.4900000000000002</v>
      </c>
      <c r="D73" s="17">
        <v>7.7691107644305799E-2</v>
      </c>
      <c r="E73" s="15">
        <v>32</v>
      </c>
      <c r="F73" s="15">
        <v>32</v>
      </c>
      <c r="G73" s="15">
        <v>34.92</v>
      </c>
      <c r="H73" s="18">
        <v>2395237</v>
      </c>
      <c r="J73" s="14">
        <v>44029</v>
      </c>
      <c r="K73" s="34">
        <v>970.07</v>
      </c>
      <c r="L73" s="35">
        <v>24.72</v>
      </c>
      <c r="M73" s="36">
        <v>2.6149045327127501E-2</v>
      </c>
      <c r="N73" s="23">
        <v>3205.08</v>
      </c>
      <c r="O73" s="23">
        <v>3127.66</v>
      </c>
      <c r="P73" s="23">
        <v>3238.28</v>
      </c>
      <c r="R73" s="38"/>
    </row>
    <row r="74" spans="1:18" x14ac:dyDescent="0.2">
      <c r="A74" s="14">
        <v>44022</v>
      </c>
      <c r="B74" s="15">
        <v>32.049999999999997</v>
      </c>
      <c r="C74" s="16">
        <v>-7.0000000000000298E-2</v>
      </c>
      <c r="D74" s="17">
        <v>-2.17932752179328E-3</v>
      </c>
      <c r="E74" s="15">
        <v>32.26</v>
      </c>
      <c r="F74" s="15">
        <v>31.39</v>
      </c>
      <c r="G74" s="15">
        <v>32.72</v>
      </c>
      <c r="H74" s="18">
        <v>1628650</v>
      </c>
      <c r="J74" s="14">
        <v>44022</v>
      </c>
      <c r="K74" s="34">
        <v>945.35</v>
      </c>
      <c r="L74" s="35">
        <v>6</v>
      </c>
      <c r="M74" s="36">
        <v>6.3873955394687801E-3</v>
      </c>
      <c r="N74" s="23">
        <v>3155.29</v>
      </c>
      <c r="O74" s="23">
        <v>3115.7</v>
      </c>
      <c r="P74" s="23">
        <v>3186.82</v>
      </c>
      <c r="R74" s="38"/>
    </row>
    <row r="75" spans="1:18" x14ac:dyDescent="0.2">
      <c r="A75" s="14">
        <v>44015</v>
      </c>
      <c r="B75" s="15">
        <v>32.119999999999997</v>
      </c>
      <c r="C75" s="16">
        <v>0.40999999999999698</v>
      </c>
      <c r="D75" s="17">
        <v>1.29296751813307E-2</v>
      </c>
      <c r="E75" s="15">
        <v>31.65</v>
      </c>
      <c r="F75" s="15">
        <v>31.64</v>
      </c>
      <c r="G75" s="15">
        <v>33.450000000000003</v>
      </c>
      <c r="H75" s="18">
        <v>1412936</v>
      </c>
      <c r="J75" s="14">
        <v>44015</v>
      </c>
      <c r="K75" s="34">
        <v>939.35</v>
      </c>
      <c r="L75" s="35">
        <v>23.7</v>
      </c>
      <c r="M75" s="36">
        <v>2.5883252334407299E-2</v>
      </c>
      <c r="N75" s="23">
        <v>3018.59</v>
      </c>
      <c r="O75" s="23">
        <v>2999.74</v>
      </c>
      <c r="P75" s="23">
        <v>3165.81</v>
      </c>
      <c r="R75" s="38"/>
    </row>
    <row r="76" spans="1:18" x14ac:dyDescent="0.2">
      <c r="A76" s="14">
        <v>44008</v>
      </c>
      <c r="B76" s="15">
        <v>31.71</v>
      </c>
      <c r="C76" s="16">
        <v>-0.68999999999999795</v>
      </c>
      <c r="D76" s="17">
        <v>-2.1296296296296199E-2</v>
      </c>
      <c r="E76" s="15">
        <v>32.61</v>
      </c>
      <c r="F76" s="15">
        <v>31.71</v>
      </c>
      <c r="G76" s="15">
        <v>33.29</v>
      </c>
      <c r="H76" s="18">
        <v>2416985</v>
      </c>
      <c r="J76" s="14">
        <v>44008</v>
      </c>
      <c r="K76" s="34">
        <v>915.65</v>
      </c>
      <c r="L76" s="35">
        <v>-17.73</v>
      </c>
      <c r="M76" s="36">
        <v>-1.89954787974887E-2</v>
      </c>
      <c r="N76" s="23">
        <v>3094.42</v>
      </c>
      <c r="O76" s="23">
        <v>3004.63</v>
      </c>
      <c r="P76" s="23">
        <v>3154.9</v>
      </c>
      <c r="R76" s="38"/>
    </row>
    <row r="77" spans="1:18" x14ac:dyDescent="0.2">
      <c r="A77" s="14">
        <v>44001</v>
      </c>
      <c r="B77" s="15">
        <v>32.4</v>
      </c>
      <c r="C77" s="16">
        <v>-9.9999999999980105E-3</v>
      </c>
      <c r="D77" s="17">
        <v>-3.0854674483178098E-4</v>
      </c>
      <c r="E77" s="15">
        <v>32.17</v>
      </c>
      <c r="F77" s="15">
        <v>31.72</v>
      </c>
      <c r="G77" s="15">
        <v>33.28</v>
      </c>
      <c r="H77" s="18">
        <v>4124862</v>
      </c>
      <c r="J77" s="14">
        <v>44001</v>
      </c>
      <c r="K77" s="34">
        <v>933.38</v>
      </c>
      <c r="L77" s="35">
        <v>13.3200000000001</v>
      </c>
      <c r="M77" s="36">
        <v>1.44773166967372E-2</v>
      </c>
      <c r="N77" s="23">
        <v>2993.76</v>
      </c>
      <c r="O77" s="23">
        <v>2965.66</v>
      </c>
      <c r="P77" s="23">
        <v>3155.53</v>
      </c>
      <c r="R77" s="38"/>
    </row>
    <row r="78" spans="1:18" x14ac:dyDescent="0.2">
      <c r="A78" s="14">
        <v>43994</v>
      </c>
      <c r="B78" s="15">
        <v>32.409999999999997</v>
      </c>
      <c r="C78" s="16">
        <v>-1.17</v>
      </c>
      <c r="D78" s="17">
        <v>-3.48421679571174E-2</v>
      </c>
      <c r="E78" s="15">
        <v>33.9</v>
      </c>
      <c r="F78" s="15">
        <v>31.89</v>
      </c>
      <c r="G78" s="15">
        <v>33.9</v>
      </c>
      <c r="H78" s="18">
        <v>2454857</v>
      </c>
      <c r="J78" s="14">
        <v>43994</v>
      </c>
      <c r="K78" s="34">
        <v>920.06</v>
      </c>
      <c r="L78" s="35">
        <v>-36.75</v>
      </c>
      <c r="M78" s="36">
        <v>-3.8408879505858001E-2</v>
      </c>
      <c r="N78" s="23">
        <v>3199.92</v>
      </c>
      <c r="O78" s="23">
        <v>2984.47</v>
      </c>
      <c r="P78" s="23">
        <v>3233.13</v>
      </c>
      <c r="R78" s="38"/>
    </row>
    <row r="79" spans="1:18" x14ac:dyDescent="0.2">
      <c r="A79" s="14">
        <v>43987</v>
      </c>
      <c r="B79" s="15">
        <v>33.58</v>
      </c>
      <c r="C79" s="16">
        <v>-0.25</v>
      </c>
      <c r="D79" s="17">
        <v>-7.3898906296186798E-3</v>
      </c>
      <c r="E79" s="15">
        <v>33.630000000000003</v>
      </c>
      <c r="F79" s="15">
        <v>32.4</v>
      </c>
      <c r="G79" s="15">
        <v>34.19</v>
      </c>
      <c r="H79" s="18">
        <v>2893492</v>
      </c>
      <c r="J79" s="14">
        <v>43987</v>
      </c>
      <c r="K79" s="34">
        <v>956.81</v>
      </c>
      <c r="L79" s="35">
        <v>39.64</v>
      </c>
      <c r="M79" s="36">
        <v>4.3219904706870003E-2</v>
      </c>
      <c r="N79" s="23">
        <v>3038.78</v>
      </c>
      <c r="O79" s="23">
        <v>3031.54</v>
      </c>
      <c r="P79" s="23">
        <v>3211.72</v>
      </c>
      <c r="R79" s="38"/>
    </row>
    <row r="80" spans="1:18" x14ac:dyDescent="0.2">
      <c r="A80" s="14">
        <v>43980</v>
      </c>
      <c r="B80" s="15">
        <v>33.83</v>
      </c>
      <c r="C80" s="16">
        <v>0.76999999999999602</v>
      </c>
      <c r="D80" s="17">
        <v>2.3290986085904301E-2</v>
      </c>
      <c r="E80" s="15">
        <v>33.11</v>
      </c>
      <c r="F80" s="15">
        <v>32.71</v>
      </c>
      <c r="G80" s="15">
        <v>34.340000000000003</v>
      </c>
      <c r="H80" s="18">
        <v>2038484</v>
      </c>
      <c r="J80" s="14">
        <v>43980</v>
      </c>
      <c r="K80" s="34">
        <v>917.17</v>
      </c>
      <c r="L80" s="35">
        <v>16.64</v>
      </c>
      <c r="M80" s="36">
        <v>1.8478007395644799E-2</v>
      </c>
      <c r="N80" s="23">
        <v>3004.08</v>
      </c>
      <c r="O80" s="23">
        <v>2969.75</v>
      </c>
      <c r="P80" s="23">
        <v>3068.67</v>
      </c>
      <c r="R80" s="38"/>
    </row>
    <row r="81" spans="1:18" x14ac:dyDescent="0.2">
      <c r="A81" s="14">
        <v>43973</v>
      </c>
      <c r="B81" s="15">
        <v>33.06</v>
      </c>
      <c r="C81" s="16">
        <v>-0.94999999999999596</v>
      </c>
      <c r="D81" s="17">
        <v>-2.7932960893854601E-2</v>
      </c>
      <c r="E81" s="15">
        <v>34.69</v>
      </c>
      <c r="F81" s="15">
        <v>32.96</v>
      </c>
      <c r="G81" s="15">
        <v>34.950000000000003</v>
      </c>
      <c r="H81" s="18">
        <v>1594234</v>
      </c>
      <c r="J81" s="14">
        <v>43973</v>
      </c>
      <c r="K81" s="34">
        <v>900.53</v>
      </c>
      <c r="L81" s="35">
        <v>13.68</v>
      </c>
      <c r="M81" s="36">
        <v>1.54253819698934E-2</v>
      </c>
      <c r="N81" s="23">
        <v>2913.86</v>
      </c>
      <c r="O81" s="23">
        <v>2913.86</v>
      </c>
      <c r="P81" s="23">
        <v>2980.29</v>
      </c>
      <c r="R81" s="38"/>
    </row>
    <row r="82" spans="1:18" x14ac:dyDescent="0.2">
      <c r="A82" s="14">
        <v>43966</v>
      </c>
      <c r="B82" s="15">
        <v>34.01</v>
      </c>
      <c r="C82" s="16">
        <v>-0.58000000000000496</v>
      </c>
      <c r="D82" s="17">
        <v>-1.6767851980341301E-2</v>
      </c>
      <c r="E82" s="15">
        <v>34.46</v>
      </c>
      <c r="F82" s="15">
        <v>33.92</v>
      </c>
      <c r="G82" s="15">
        <v>36.4</v>
      </c>
      <c r="H82" s="18">
        <v>1730625</v>
      </c>
      <c r="J82" s="14">
        <v>43966</v>
      </c>
      <c r="K82" s="34">
        <v>886.85</v>
      </c>
      <c r="L82" s="35">
        <v>-18.6999999999999</v>
      </c>
      <c r="M82" s="36">
        <v>-2.06504334382419E-2</v>
      </c>
      <c r="N82" s="23">
        <v>2915.46</v>
      </c>
      <c r="O82" s="23">
        <v>2766.64</v>
      </c>
      <c r="P82" s="23">
        <v>2945.82</v>
      </c>
      <c r="R82" s="38"/>
    </row>
    <row r="83" spans="1:18" x14ac:dyDescent="0.2">
      <c r="A83" s="14">
        <v>43959</v>
      </c>
      <c r="B83" s="15">
        <v>34.590000000000003</v>
      </c>
      <c r="C83" s="16">
        <v>-9.9999999999994302E-2</v>
      </c>
      <c r="D83" s="17">
        <v>-2.88267512251353E-3</v>
      </c>
      <c r="E83" s="15">
        <v>34.5</v>
      </c>
      <c r="F83" s="15">
        <v>34.1</v>
      </c>
      <c r="G83" s="15">
        <v>35.29</v>
      </c>
      <c r="H83" s="18">
        <v>1947342</v>
      </c>
      <c r="J83" s="14">
        <v>43959</v>
      </c>
      <c r="K83" s="34">
        <v>905.55</v>
      </c>
      <c r="L83" s="35">
        <v>22.9</v>
      </c>
      <c r="M83" s="36">
        <v>2.59445986517872E-2</v>
      </c>
      <c r="N83" s="23">
        <v>2815.01</v>
      </c>
      <c r="O83" s="23">
        <v>2797.85</v>
      </c>
      <c r="P83" s="23">
        <v>2932.16</v>
      </c>
      <c r="R83" s="38"/>
    </row>
    <row r="84" spans="1:18" x14ac:dyDescent="0.2">
      <c r="A84" s="14">
        <v>43952</v>
      </c>
      <c r="B84" s="15">
        <v>34.69</v>
      </c>
      <c r="C84" s="16">
        <v>3.0000000000001099E-2</v>
      </c>
      <c r="D84" s="17">
        <v>8.6555106751301601E-4</v>
      </c>
      <c r="E84" s="15">
        <v>34.67</v>
      </c>
      <c r="F84" s="15">
        <v>34.26</v>
      </c>
      <c r="G84" s="15">
        <v>36</v>
      </c>
      <c r="H84" s="18">
        <v>2178761</v>
      </c>
      <c r="J84" s="14">
        <v>43952</v>
      </c>
      <c r="K84" s="34">
        <v>882.65</v>
      </c>
      <c r="L84" s="35">
        <v>9.5099999999999891</v>
      </c>
      <c r="M84" s="36">
        <v>1.08917241221339E-2</v>
      </c>
      <c r="N84" s="23">
        <v>2854.65</v>
      </c>
      <c r="O84" s="23">
        <v>2821.61</v>
      </c>
      <c r="P84" s="23">
        <v>2954.86</v>
      </c>
      <c r="R84" s="38"/>
    </row>
    <row r="85" spans="1:18" x14ac:dyDescent="0.2">
      <c r="A85" s="14">
        <v>43945</v>
      </c>
      <c r="B85" s="15">
        <v>34.659999999999997</v>
      </c>
      <c r="C85" s="16">
        <v>-0.14000000000000101</v>
      </c>
      <c r="D85" s="17">
        <v>-4.0229885057471403E-3</v>
      </c>
      <c r="E85" s="15">
        <v>34.380000000000003</v>
      </c>
      <c r="F85" s="15">
        <v>34.159999999999997</v>
      </c>
      <c r="G85" s="15">
        <v>35.840000000000003</v>
      </c>
      <c r="H85" s="18">
        <v>2843549</v>
      </c>
      <c r="J85" s="14">
        <v>43945</v>
      </c>
      <c r="K85" s="34">
        <v>873.14</v>
      </c>
      <c r="L85" s="35">
        <v>1.2899999999999601</v>
      </c>
      <c r="M85" s="36">
        <v>1.4796123186327499E-3</v>
      </c>
      <c r="N85" s="23">
        <v>2845.62</v>
      </c>
      <c r="O85" s="23">
        <v>2727.1</v>
      </c>
      <c r="P85" s="23">
        <v>2868.98</v>
      </c>
      <c r="R85" s="38"/>
    </row>
    <row r="86" spans="1:18" x14ac:dyDescent="0.2">
      <c r="A86" s="14">
        <v>43938</v>
      </c>
      <c r="B86" s="15">
        <v>34.799999999999997</v>
      </c>
      <c r="C86" s="16">
        <v>0.85999999999999899</v>
      </c>
      <c r="D86" s="17">
        <v>2.5338833235120799E-2</v>
      </c>
      <c r="E86" s="15">
        <v>33.51</v>
      </c>
      <c r="F86" s="15">
        <v>33.200000000000003</v>
      </c>
      <c r="G86" s="15">
        <v>35.619999999999997</v>
      </c>
      <c r="H86" s="18">
        <v>2996951</v>
      </c>
      <c r="J86" s="14">
        <v>43938</v>
      </c>
      <c r="K86" s="34">
        <v>871.85</v>
      </c>
      <c r="L86" s="35">
        <v>12.41</v>
      </c>
      <c r="M86" s="36">
        <v>1.4439635111235199E-2</v>
      </c>
      <c r="N86" s="23">
        <v>2782.46</v>
      </c>
      <c r="O86" s="23">
        <v>2721.17</v>
      </c>
      <c r="P86" s="23">
        <v>2879.22</v>
      </c>
      <c r="R86" s="38"/>
    </row>
    <row r="87" spans="1:18" x14ac:dyDescent="0.2">
      <c r="A87" s="14">
        <v>43931</v>
      </c>
      <c r="B87" s="15">
        <v>33.94</v>
      </c>
      <c r="C87" s="16">
        <v>-0.630000000000003</v>
      </c>
      <c r="D87" s="17">
        <v>-1.8223893549320299E-2</v>
      </c>
      <c r="E87" s="15">
        <v>35.299999999999997</v>
      </c>
      <c r="F87" s="15">
        <v>33.869999999999997</v>
      </c>
      <c r="G87" s="15">
        <v>36.33</v>
      </c>
      <c r="H87" s="18">
        <v>2390786</v>
      </c>
      <c r="J87" s="14">
        <v>43931</v>
      </c>
      <c r="K87" s="34">
        <v>859.44</v>
      </c>
      <c r="L87" s="35">
        <v>67.239999999999995</v>
      </c>
      <c r="M87" s="36">
        <v>8.4877556172683694E-2</v>
      </c>
      <c r="N87" s="23">
        <v>2578.2800000000002</v>
      </c>
      <c r="O87" s="23">
        <v>2574.5700000000002</v>
      </c>
      <c r="P87" s="23">
        <v>2818.57</v>
      </c>
      <c r="R87" s="38"/>
    </row>
    <row r="88" spans="1:18" x14ac:dyDescent="0.2">
      <c r="A88" s="14">
        <v>43924</v>
      </c>
      <c r="B88" s="15">
        <v>34.57</v>
      </c>
      <c r="C88" s="16">
        <v>1.93</v>
      </c>
      <c r="D88" s="17">
        <v>5.9129901960784298E-2</v>
      </c>
      <c r="E88" s="15">
        <v>32.93</v>
      </c>
      <c r="F88" s="15">
        <v>32.369999999999997</v>
      </c>
      <c r="G88" s="15">
        <v>34.83</v>
      </c>
      <c r="H88" s="18">
        <v>3202969</v>
      </c>
      <c r="J88" s="14">
        <v>43924</v>
      </c>
      <c r="K88" s="34">
        <v>792.2</v>
      </c>
      <c r="L88" s="35">
        <v>20.079999999999998</v>
      </c>
      <c r="M88" s="36">
        <v>2.6006320261099398E-2</v>
      </c>
      <c r="N88" s="23">
        <v>2558.98</v>
      </c>
      <c r="O88" s="23">
        <v>2447.4899999999998</v>
      </c>
      <c r="P88" s="23">
        <v>2641.39</v>
      </c>
      <c r="R88" s="38"/>
    </row>
    <row r="89" spans="1:18" x14ac:dyDescent="0.2">
      <c r="A89" s="14">
        <v>43917</v>
      </c>
      <c r="B89" s="15">
        <v>32.64</v>
      </c>
      <c r="C89" s="16">
        <v>0.84</v>
      </c>
      <c r="D89" s="17">
        <v>2.6415094339622601E-2</v>
      </c>
      <c r="E89" s="15">
        <v>31.91</v>
      </c>
      <c r="F89" s="15">
        <v>30.47</v>
      </c>
      <c r="G89" s="15">
        <v>34.76</v>
      </c>
      <c r="H89" s="18">
        <v>3968359</v>
      </c>
      <c r="J89" s="14">
        <v>43917</v>
      </c>
      <c r="K89" s="34">
        <v>772.12</v>
      </c>
      <c r="L89" s="35">
        <v>50.14</v>
      </c>
      <c r="M89" s="36">
        <v>6.9447907144242205E-2</v>
      </c>
      <c r="N89" s="23">
        <v>2290.71</v>
      </c>
      <c r="O89" s="23">
        <v>2191.86</v>
      </c>
      <c r="P89" s="23">
        <v>2637.01</v>
      </c>
      <c r="R89" s="38"/>
    </row>
    <row r="90" spans="1:18" x14ac:dyDescent="0.2">
      <c r="A90" s="14">
        <v>43910</v>
      </c>
      <c r="B90" s="15">
        <v>31.8</v>
      </c>
      <c r="C90" s="16">
        <v>-1.37</v>
      </c>
      <c r="D90" s="17">
        <v>-4.1302381670183901E-2</v>
      </c>
      <c r="E90" s="15">
        <v>30.31</v>
      </c>
      <c r="F90" s="15">
        <v>29.72</v>
      </c>
      <c r="G90" s="15">
        <v>33.799999999999997</v>
      </c>
      <c r="H90" s="18">
        <v>6022334</v>
      </c>
      <c r="J90" s="14">
        <v>43910</v>
      </c>
      <c r="K90" s="34">
        <v>721.98</v>
      </c>
      <c r="L90" s="35">
        <v>-106.79</v>
      </c>
      <c r="M90" s="36">
        <v>-0.128853602326339</v>
      </c>
      <c r="N90" s="23">
        <v>2508.59</v>
      </c>
      <c r="O90" s="23">
        <v>2280.52</v>
      </c>
      <c r="P90" s="23">
        <v>2562.98</v>
      </c>
      <c r="R90" s="38"/>
    </row>
    <row r="91" spans="1:18" x14ac:dyDescent="0.2">
      <c r="A91" s="14">
        <v>43903</v>
      </c>
      <c r="B91" s="15">
        <v>33.17</v>
      </c>
      <c r="C91" s="16">
        <v>-3.18</v>
      </c>
      <c r="D91" s="17">
        <v>-8.7482806052269602E-2</v>
      </c>
      <c r="E91" s="15">
        <v>35.630000000000003</v>
      </c>
      <c r="F91" s="15">
        <v>29.31</v>
      </c>
      <c r="G91" s="15">
        <v>35.880000000000003</v>
      </c>
      <c r="H91" s="18">
        <v>7100080</v>
      </c>
      <c r="J91" s="14">
        <v>43903</v>
      </c>
      <c r="K91" s="34">
        <v>828.77</v>
      </c>
      <c r="L91" s="35">
        <v>-136.78</v>
      </c>
      <c r="M91" s="36">
        <v>-0.141660193672</v>
      </c>
      <c r="N91" s="23">
        <v>2863.89</v>
      </c>
      <c r="O91" s="23">
        <v>2478.86</v>
      </c>
      <c r="P91" s="23">
        <v>2882.59</v>
      </c>
      <c r="R91" s="38"/>
    </row>
    <row r="92" spans="1:18" x14ac:dyDescent="0.2">
      <c r="A92" s="14">
        <v>43896</v>
      </c>
      <c r="B92" s="15">
        <v>36.35</v>
      </c>
      <c r="C92" s="16">
        <v>-1.01</v>
      </c>
      <c r="D92" s="17">
        <v>-2.703426124197E-2</v>
      </c>
      <c r="E92" s="15">
        <v>37.32</v>
      </c>
      <c r="F92" s="15">
        <v>35.950000000000003</v>
      </c>
      <c r="G92" s="15">
        <v>37.700000000000003</v>
      </c>
      <c r="H92" s="18">
        <v>3416051</v>
      </c>
      <c r="J92" s="14">
        <v>43896</v>
      </c>
      <c r="K92" s="34">
        <v>965.55</v>
      </c>
      <c r="L92" s="35">
        <v>-6.6000000000000201</v>
      </c>
      <c r="M92" s="36">
        <v>-6.7890757599136202E-3</v>
      </c>
      <c r="N92" s="23">
        <v>2974.28</v>
      </c>
      <c r="O92" s="23">
        <v>2901.54</v>
      </c>
      <c r="P92" s="23">
        <v>3136.72</v>
      </c>
      <c r="R92" s="38"/>
    </row>
    <row r="93" spans="1:18" x14ac:dyDescent="0.2">
      <c r="A93" s="14">
        <v>43889</v>
      </c>
      <c r="B93" s="15">
        <v>37.36</v>
      </c>
      <c r="C93" s="16">
        <v>-3.73</v>
      </c>
      <c r="D93" s="17">
        <v>-9.07763446093941E-2</v>
      </c>
      <c r="E93" s="15">
        <v>40.520000000000003</v>
      </c>
      <c r="F93" s="15">
        <v>36.61</v>
      </c>
      <c r="G93" s="15">
        <v>40.880000000000003</v>
      </c>
      <c r="H93" s="18">
        <v>2964334</v>
      </c>
      <c r="J93" s="14">
        <v>43889</v>
      </c>
      <c r="K93" s="34">
        <v>972.15</v>
      </c>
      <c r="L93" s="35">
        <v>-90.709999999999894</v>
      </c>
      <c r="M93" s="36">
        <v>-8.5345200684944306E-2</v>
      </c>
      <c r="N93" s="23">
        <v>3257.61</v>
      </c>
      <c r="O93" s="23">
        <v>2855.84</v>
      </c>
      <c r="P93" s="23">
        <v>3259.81</v>
      </c>
      <c r="R93" s="38"/>
    </row>
    <row r="94" spans="1:18" x14ac:dyDescent="0.2">
      <c r="A94" s="14">
        <v>43882</v>
      </c>
      <c r="B94" s="15">
        <v>41.09</v>
      </c>
      <c r="C94" s="16">
        <v>-0.309999999999995</v>
      </c>
      <c r="D94" s="17">
        <v>-7.4879227053138899E-3</v>
      </c>
      <c r="E94" s="15">
        <v>41.28</v>
      </c>
      <c r="F94" s="15">
        <v>40.83</v>
      </c>
      <c r="G94" s="15">
        <v>41.41</v>
      </c>
      <c r="H94" s="18">
        <v>1203368</v>
      </c>
      <c r="J94" s="14">
        <v>43882</v>
      </c>
      <c r="K94" s="34">
        <v>1062.8599999999999</v>
      </c>
      <c r="L94" s="35">
        <v>-2.0200000000002101</v>
      </c>
      <c r="M94" s="36">
        <v>-1.8969273533170001E-3</v>
      </c>
      <c r="N94" s="23">
        <v>3369.04</v>
      </c>
      <c r="O94" s="23">
        <v>3328.45</v>
      </c>
      <c r="P94" s="23">
        <v>3393.52</v>
      </c>
      <c r="R94" s="38"/>
    </row>
    <row r="95" spans="1:18" x14ac:dyDescent="0.2">
      <c r="A95" s="14">
        <v>43875</v>
      </c>
      <c r="B95" s="15">
        <v>41.4</v>
      </c>
      <c r="C95" s="16">
        <v>0.109999999999999</v>
      </c>
      <c r="D95" s="17">
        <v>2.6640833131508701E-3</v>
      </c>
      <c r="E95" s="15">
        <v>41.25</v>
      </c>
      <c r="F95" s="15">
        <v>40.67</v>
      </c>
      <c r="G95" s="15">
        <v>41.6</v>
      </c>
      <c r="H95" s="18">
        <v>1720007</v>
      </c>
      <c r="J95" s="14">
        <v>43875</v>
      </c>
      <c r="K95" s="34">
        <v>1064.8800000000001</v>
      </c>
      <c r="L95" s="35">
        <v>11.850000000000099</v>
      </c>
      <c r="M95" s="36">
        <v>1.12532406484147E-2</v>
      </c>
      <c r="N95" s="23">
        <v>3318.28</v>
      </c>
      <c r="O95" s="23">
        <v>3317.77</v>
      </c>
      <c r="P95" s="23">
        <v>3385.09</v>
      </c>
      <c r="R95" s="38"/>
    </row>
    <row r="96" spans="1:18" x14ac:dyDescent="0.2">
      <c r="A96" s="14">
        <v>43868</v>
      </c>
      <c r="B96" s="15">
        <v>41.29</v>
      </c>
      <c r="C96" s="16">
        <v>0.630000000000003</v>
      </c>
      <c r="D96" s="17">
        <v>1.5494343334973E-2</v>
      </c>
      <c r="E96" s="15">
        <v>40.799999999999997</v>
      </c>
      <c r="F96" s="15">
        <v>40.54</v>
      </c>
      <c r="G96" s="15">
        <v>41.95</v>
      </c>
      <c r="H96" s="18">
        <v>2181325</v>
      </c>
      <c r="J96" s="14">
        <v>43868</v>
      </c>
      <c r="K96" s="34">
        <v>1053.03</v>
      </c>
      <c r="L96" s="35">
        <v>20.059999999999899</v>
      </c>
      <c r="M96" s="36">
        <v>1.94197314539628E-2</v>
      </c>
      <c r="N96" s="23">
        <v>3235.66</v>
      </c>
      <c r="O96" s="23">
        <v>3235.66</v>
      </c>
      <c r="P96" s="23">
        <v>3347.96</v>
      </c>
      <c r="R96" s="38"/>
    </row>
    <row r="97" spans="1:18" x14ac:dyDescent="0.2">
      <c r="A97" s="14">
        <v>43861</v>
      </c>
      <c r="B97" s="15">
        <v>40.659999999999997</v>
      </c>
      <c r="C97" s="16">
        <v>0.619999999999997</v>
      </c>
      <c r="D97" s="17">
        <v>1.5484515484515401E-2</v>
      </c>
      <c r="E97" s="15">
        <v>39.85</v>
      </c>
      <c r="F97" s="15">
        <v>39.85</v>
      </c>
      <c r="G97" s="15">
        <v>41.61</v>
      </c>
      <c r="H97" s="18">
        <v>2404976</v>
      </c>
      <c r="J97" s="14">
        <v>43861</v>
      </c>
      <c r="K97" s="34">
        <v>1032.97</v>
      </c>
      <c r="L97" s="35">
        <v>-15</v>
      </c>
      <c r="M97" s="36">
        <v>-1.43133868335926E-2</v>
      </c>
      <c r="N97" s="23">
        <v>3247.16</v>
      </c>
      <c r="O97" s="23">
        <v>3214.68</v>
      </c>
      <c r="P97" s="23">
        <v>3293.47</v>
      </c>
      <c r="R97" s="38"/>
    </row>
    <row r="98" spans="1:18" x14ac:dyDescent="0.2">
      <c r="A98" s="14">
        <v>43854</v>
      </c>
      <c r="B98" s="15">
        <v>40.04</v>
      </c>
      <c r="C98" s="16">
        <v>0.15999999999999701</v>
      </c>
      <c r="D98" s="17">
        <v>4.0120361083248899E-3</v>
      </c>
      <c r="E98" s="15">
        <v>39.729999999999997</v>
      </c>
      <c r="F98" s="15">
        <v>39.58</v>
      </c>
      <c r="G98" s="15">
        <v>40.42</v>
      </c>
      <c r="H98" s="18">
        <v>1922827</v>
      </c>
      <c r="J98" s="14">
        <v>43854</v>
      </c>
      <c r="K98" s="34">
        <v>1047.97</v>
      </c>
      <c r="L98" s="35">
        <v>1.9100000000000801</v>
      </c>
      <c r="M98" s="36">
        <v>1.8258990880065001E-3</v>
      </c>
      <c r="N98" s="23">
        <v>3321.03</v>
      </c>
      <c r="O98" s="23">
        <v>3281.53</v>
      </c>
      <c r="P98" s="23">
        <v>3337.77</v>
      </c>
      <c r="R98" s="38"/>
    </row>
    <row r="99" spans="1:18" x14ac:dyDescent="0.2">
      <c r="A99" s="14">
        <v>43847</v>
      </c>
      <c r="B99" s="15">
        <v>39.880000000000003</v>
      </c>
      <c r="C99" s="16">
        <v>0.65000000000000602</v>
      </c>
      <c r="D99" s="17">
        <v>1.6568952332398801E-2</v>
      </c>
      <c r="E99" s="15">
        <v>39.22</v>
      </c>
      <c r="F99" s="15">
        <v>39.06</v>
      </c>
      <c r="G99" s="15">
        <v>40.39</v>
      </c>
      <c r="H99" s="18">
        <v>2093508</v>
      </c>
      <c r="J99" s="14">
        <v>43847</v>
      </c>
      <c r="K99" s="34">
        <v>1046.06</v>
      </c>
      <c r="L99" s="35">
        <v>20.399999999999899</v>
      </c>
      <c r="M99" s="36">
        <v>1.98896320418071E-2</v>
      </c>
      <c r="N99" s="23">
        <v>3271.13</v>
      </c>
      <c r="O99" s="23">
        <v>3268.43</v>
      </c>
      <c r="P99" s="23">
        <v>3329.88</v>
      </c>
      <c r="R99" s="38"/>
    </row>
    <row r="100" spans="1:18" x14ac:dyDescent="0.2">
      <c r="A100" s="14">
        <v>43840</v>
      </c>
      <c r="B100" s="15">
        <v>39.229999999999997</v>
      </c>
      <c r="C100" s="16">
        <v>-0.80000000000000404</v>
      </c>
      <c r="D100" s="17">
        <v>-1.9985011241568901E-2</v>
      </c>
      <c r="E100" s="15">
        <v>39.950000000000003</v>
      </c>
      <c r="F100" s="15">
        <v>39.07</v>
      </c>
      <c r="G100" s="15">
        <v>40.08</v>
      </c>
      <c r="H100" s="18">
        <v>1415282</v>
      </c>
      <c r="J100" s="14">
        <v>43840</v>
      </c>
      <c r="K100" s="34">
        <v>1025.6600000000001</v>
      </c>
      <c r="L100" s="35">
        <v>10.010000000000099</v>
      </c>
      <c r="M100" s="36">
        <v>9.8557573967411102E-3</v>
      </c>
      <c r="N100" s="23">
        <v>3217.55</v>
      </c>
      <c r="O100" s="23">
        <v>3214.64</v>
      </c>
      <c r="P100" s="23">
        <v>3282.99</v>
      </c>
      <c r="R100" s="38"/>
    </row>
    <row r="101" spans="1:18" x14ac:dyDescent="0.2">
      <c r="A101" s="14">
        <v>43833</v>
      </c>
      <c r="B101" s="15">
        <v>40.03</v>
      </c>
      <c r="C101" s="16">
        <v>-0.74000000000000199</v>
      </c>
      <c r="D101" s="17">
        <v>-1.8150600932057899E-2</v>
      </c>
      <c r="E101" s="15">
        <v>40.770000000000003</v>
      </c>
      <c r="F101" s="15">
        <v>39.65</v>
      </c>
      <c r="G101" s="15">
        <v>40.770000000000003</v>
      </c>
      <c r="H101" s="18">
        <v>1136423</v>
      </c>
      <c r="J101" s="14">
        <v>43833</v>
      </c>
      <c r="K101" s="34">
        <v>1015.65</v>
      </c>
      <c r="L101" s="35">
        <v>-6.3600000000000101</v>
      </c>
      <c r="M101" s="36">
        <v>-6.2230310858015199E-3</v>
      </c>
      <c r="N101" s="23">
        <v>3240.09</v>
      </c>
      <c r="O101" s="23">
        <v>3212.03</v>
      </c>
      <c r="P101" s="23">
        <v>3258.14</v>
      </c>
      <c r="R101" s="38"/>
    </row>
    <row r="102" spans="1:18" x14ac:dyDescent="0.2">
      <c r="A102" s="14">
        <v>43826</v>
      </c>
      <c r="B102" s="15">
        <v>40.770000000000003</v>
      </c>
      <c r="C102" s="16">
        <v>0.78000000000000103</v>
      </c>
      <c r="D102" s="17">
        <v>1.9504876219054799E-2</v>
      </c>
      <c r="E102" s="15">
        <v>40.090000000000003</v>
      </c>
      <c r="F102" s="15">
        <v>39.69</v>
      </c>
      <c r="G102" s="15">
        <v>40.840000000000003</v>
      </c>
      <c r="H102" s="18">
        <v>909237</v>
      </c>
      <c r="J102" s="14">
        <v>43826</v>
      </c>
      <c r="K102" s="34">
        <v>1022.01</v>
      </c>
      <c r="L102" s="35">
        <v>1</v>
      </c>
      <c r="M102" s="36">
        <v>9.7942233670581099E-4</v>
      </c>
      <c r="N102" s="23">
        <v>3226.05</v>
      </c>
      <c r="O102" s="23">
        <v>3220.51</v>
      </c>
      <c r="P102" s="23">
        <v>3247.93</v>
      </c>
      <c r="R102" s="38"/>
    </row>
    <row r="103" spans="1:18" x14ac:dyDescent="0.2">
      <c r="A103" s="14">
        <v>43819</v>
      </c>
      <c r="B103" s="15">
        <v>39.99</v>
      </c>
      <c r="C103" s="16">
        <v>1.00000000000051E-2</v>
      </c>
      <c r="D103" s="17">
        <v>2.5012506253139398E-4</v>
      </c>
      <c r="E103" s="15">
        <v>40.020000000000003</v>
      </c>
      <c r="F103" s="15">
        <v>39.26</v>
      </c>
      <c r="G103" s="15">
        <v>40.18</v>
      </c>
      <c r="H103" s="18">
        <v>3854556</v>
      </c>
      <c r="J103" s="14">
        <v>43819</v>
      </c>
      <c r="K103" s="34">
        <v>1021.01</v>
      </c>
      <c r="L103" s="35">
        <v>5.51999999999998</v>
      </c>
      <c r="M103" s="36">
        <v>5.4357994662675001E-3</v>
      </c>
      <c r="N103" s="23">
        <v>3183.63</v>
      </c>
      <c r="O103" s="23">
        <v>3183.63</v>
      </c>
      <c r="P103" s="23">
        <v>3225.65</v>
      </c>
      <c r="R103" s="38"/>
    </row>
    <row r="104" spans="1:18" x14ac:dyDescent="0.2">
      <c r="A104" s="14">
        <v>43812</v>
      </c>
      <c r="B104" s="15">
        <v>39.979999999999997</v>
      </c>
      <c r="C104" s="16">
        <v>0.29999999999999699</v>
      </c>
      <c r="D104" s="17">
        <v>7.5604838709676702E-3</v>
      </c>
      <c r="E104" s="15">
        <v>39.979999999999997</v>
      </c>
      <c r="F104" s="15">
        <v>39.65</v>
      </c>
      <c r="G104" s="15">
        <v>40.450000000000003</v>
      </c>
      <c r="H104" s="18">
        <v>2262608</v>
      </c>
      <c r="J104" s="14">
        <v>43812</v>
      </c>
      <c r="K104" s="34">
        <v>1015.49</v>
      </c>
      <c r="L104" s="35">
        <v>0.39999999999997699</v>
      </c>
      <c r="M104" s="36">
        <v>3.94053729225958E-4</v>
      </c>
      <c r="N104" s="23">
        <v>3141.86</v>
      </c>
      <c r="O104" s="23">
        <v>3126.09</v>
      </c>
      <c r="P104" s="23">
        <v>3182.68</v>
      </c>
      <c r="R104" s="38"/>
    </row>
    <row r="105" spans="1:18" x14ac:dyDescent="0.2">
      <c r="A105" s="14">
        <v>43805</v>
      </c>
      <c r="B105" s="15">
        <v>39.68</v>
      </c>
      <c r="C105" s="16">
        <v>-0.46999999999999897</v>
      </c>
      <c r="D105" s="17">
        <v>-1.1706102117060999E-2</v>
      </c>
      <c r="E105" s="15">
        <v>40.06</v>
      </c>
      <c r="F105" s="15">
        <v>38.69</v>
      </c>
      <c r="G105" s="15">
        <v>40.14</v>
      </c>
      <c r="H105" s="18">
        <v>2017049</v>
      </c>
      <c r="J105" s="14">
        <v>43805</v>
      </c>
      <c r="K105" s="34">
        <v>1015.09</v>
      </c>
      <c r="L105" s="35">
        <v>-3.5299999999999701</v>
      </c>
      <c r="M105" s="36">
        <v>-3.4654728947006502E-3</v>
      </c>
      <c r="N105" s="23">
        <v>3143.85</v>
      </c>
      <c r="O105" s="23">
        <v>3070.33</v>
      </c>
      <c r="P105" s="23">
        <v>3150.6</v>
      </c>
      <c r="R105" s="38"/>
    </row>
    <row r="106" spans="1:18" x14ac:dyDescent="0.2">
      <c r="A106" s="14">
        <v>43798</v>
      </c>
      <c r="B106" s="15">
        <v>40.15</v>
      </c>
      <c r="C106" s="16">
        <v>0.56999999999999995</v>
      </c>
      <c r="D106" s="17">
        <v>1.44012127337039E-2</v>
      </c>
      <c r="E106" s="15">
        <v>39.619999999999997</v>
      </c>
      <c r="F106" s="15">
        <v>39.46</v>
      </c>
      <c r="G106" s="15">
        <v>40.770000000000003</v>
      </c>
      <c r="H106" s="18">
        <v>2526968</v>
      </c>
      <c r="J106" s="14">
        <v>43798</v>
      </c>
      <c r="K106" s="34">
        <v>1018.62</v>
      </c>
      <c r="L106" s="35">
        <v>4.1399999999999899</v>
      </c>
      <c r="M106" s="36">
        <v>4.0809084457061598E-3</v>
      </c>
      <c r="N106" s="23">
        <v>3117.44</v>
      </c>
      <c r="O106" s="23">
        <v>3117.44</v>
      </c>
      <c r="P106" s="23">
        <v>3154.26</v>
      </c>
      <c r="R106" s="38"/>
    </row>
    <row r="107" spans="1:18" x14ac:dyDescent="0.2">
      <c r="A107" s="14">
        <v>43791</v>
      </c>
      <c r="B107" s="15">
        <v>39.58</v>
      </c>
      <c r="C107" s="16">
        <v>-0.59000000000000297</v>
      </c>
      <c r="D107" s="17">
        <v>-1.4687577794373999E-2</v>
      </c>
      <c r="E107" s="15">
        <v>40.07</v>
      </c>
      <c r="F107" s="15">
        <v>39.18</v>
      </c>
      <c r="G107" s="15">
        <v>40.479999999999997</v>
      </c>
      <c r="H107" s="18">
        <v>2227666</v>
      </c>
      <c r="J107" s="14">
        <v>43791</v>
      </c>
      <c r="K107" s="34">
        <v>1014.48</v>
      </c>
      <c r="L107" s="35">
        <v>-5.38</v>
      </c>
      <c r="M107" s="36">
        <v>-5.2752338556272399E-3</v>
      </c>
      <c r="N107" s="23">
        <v>3117.91</v>
      </c>
      <c r="O107" s="23">
        <v>3091.41</v>
      </c>
      <c r="P107" s="23">
        <v>3127.64</v>
      </c>
      <c r="R107" s="38"/>
    </row>
    <row r="108" spans="1:18" x14ac:dyDescent="0.2">
      <c r="A108" s="14">
        <v>43784</v>
      </c>
      <c r="B108" s="15">
        <v>40.17</v>
      </c>
      <c r="C108" s="16">
        <v>-0.219999999999999</v>
      </c>
      <c r="D108" s="17">
        <v>-5.4468927952463202E-3</v>
      </c>
      <c r="E108" s="15">
        <v>40.380000000000003</v>
      </c>
      <c r="F108" s="15">
        <v>39.86</v>
      </c>
      <c r="G108" s="15">
        <v>40.6</v>
      </c>
      <c r="H108" s="18">
        <v>1517959</v>
      </c>
      <c r="J108" s="14">
        <v>43784</v>
      </c>
      <c r="K108" s="34">
        <v>1019.86</v>
      </c>
      <c r="L108" s="35">
        <v>9.32000000000005</v>
      </c>
      <c r="M108" s="36">
        <v>9.2227917746947694E-3</v>
      </c>
      <c r="N108" s="23">
        <v>3080.33</v>
      </c>
      <c r="O108" s="23">
        <v>3075.82</v>
      </c>
      <c r="P108" s="23">
        <v>3120.46</v>
      </c>
      <c r="R108" s="38"/>
    </row>
    <row r="109" spans="1:18" x14ac:dyDescent="0.2">
      <c r="A109" s="14">
        <v>43777</v>
      </c>
      <c r="B109" s="15">
        <v>40.39</v>
      </c>
      <c r="C109" s="16">
        <v>2.19</v>
      </c>
      <c r="D109" s="17">
        <v>5.7329842931937103E-2</v>
      </c>
      <c r="E109" s="15">
        <v>38.33</v>
      </c>
      <c r="F109" s="15">
        <v>37.909999999999997</v>
      </c>
      <c r="G109" s="15">
        <v>40.46</v>
      </c>
      <c r="H109" s="18">
        <v>3036103</v>
      </c>
      <c r="J109" s="14">
        <v>43777</v>
      </c>
      <c r="K109" s="34">
        <v>1010.54</v>
      </c>
      <c r="L109" s="35">
        <v>17.5899999999999</v>
      </c>
      <c r="M109" s="36">
        <v>1.7714889974318901E-2</v>
      </c>
      <c r="N109" s="23">
        <v>3078.96</v>
      </c>
      <c r="O109" s="23">
        <v>3065.89</v>
      </c>
      <c r="P109" s="23">
        <v>3097.77</v>
      </c>
      <c r="R109" s="38"/>
    </row>
    <row r="110" spans="1:18" x14ac:dyDescent="0.2">
      <c r="A110" s="14">
        <v>43770</v>
      </c>
      <c r="B110" s="15">
        <v>38.200000000000003</v>
      </c>
      <c r="C110" s="16">
        <v>0.59000000000000297</v>
      </c>
      <c r="D110" s="17">
        <v>1.5687317202871701E-2</v>
      </c>
      <c r="E110" s="15">
        <v>37.61</v>
      </c>
      <c r="F110" s="15">
        <v>37.61</v>
      </c>
      <c r="G110" s="15">
        <v>38.58</v>
      </c>
      <c r="H110" s="18">
        <v>1907907</v>
      </c>
      <c r="J110" s="14">
        <v>43770</v>
      </c>
      <c r="K110" s="34">
        <v>992.95</v>
      </c>
      <c r="L110" s="35">
        <v>11.4100000000001</v>
      </c>
      <c r="M110" s="36">
        <v>1.16245899301099E-2</v>
      </c>
      <c r="N110" s="23">
        <v>3032.12</v>
      </c>
      <c r="O110" s="23">
        <v>3023.19</v>
      </c>
      <c r="P110" s="23">
        <v>3066.95</v>
      </c>
      <c r="R110" s="38"/>
    </row>
    <row r="111" spans="1:18" x14ac:dyDescent="0.2">
      <c r="A111" s="14">
        <v>43763</v>
      </c>
      <c r="B111" s="15">
        <v>37.61</v>
      </c>
      <c r="C111" s="16">
        <v>-0.96999999999999897</v>
      </c>
      <c r="D111" s="17">
        <v>-2.51425609123898E-2</v>
      </c>
      <c r="E111" s="15">
        <v>38.630000000000003</v>
      </c>
      <c r="F111" s="15">
        <v>37.380000000000003</v>
      </c>
      <c r="G111" s="15">
        <v>38.83</v>
      </c>
      <c r="H111" s="18">
        <v>1759989</v>
      </c>
      <c r="J111" s="14">
        <v>43763</v>
      </c>
      <c r="K111" s="34">
        <v>981.54</v>
      </c>
      <c r="L111" s="35">
        <v>1.5</v>
      </c>
      <c r="M111" s="36">
        <v>1.5305497734786301E-3</v>
      </c>
      <c r="N111" s="23">
        <v>2996.48</v>
      </c>
      <c r="O111" s="23">
        <v>2991.21</v>
      </c>
      <c r="P111" s="23">
        <v>3027.39</v>
      </c>
      <c r="R111" s="38"/>
    </row>
    <row r="112" spans="1:18" x14ac:dyDescent="0.2">
      <c r="A112" s="14">
        <v>43756</v>
      </c>
      <c r="B112" s="15">
        <v>38.58</v>
      </c>
      <c r="C112" s="16">
        <v>4.9999999999997199E-2</v>
      </c>
      <c r="D112" s="17">
        <v>1.2976901116012801E-3</v>
      </c>
      <c r="E112" s="15">
        <v>38.51</v>
      </c>
      <c r="F112" s="15">
        <v>38.270000000000003</v>
      </c>
      <c r="G112" s="15">
        <v>39.07</v>
      </c>
      <c r="H112" s="18">
        <v>1869269</v>
      </c>
      <c r="J112" s="14">
        <v>43756</v>
      </c>
      <c r="K112" s="34">
        <v>980.04</v>
      </c>
      <c r="L112" s="35">
        <v>-2.6100000000000101</v>
      </c>
      <c r="M112" s="36">
        <v>-2.6560830407571499E-3</v>
      </c>
      <c r="N112" s="23">
        <v>2965.81</v>
      </c>
      <c r="O112" s="23">
        <v>2962.94</v>
      </c>
      <c r="P112" s="23">
        <v>3008.29</v>
      </c>
      <c r="R112" s="38"/>
    </row>
    <row r="113" spans="1:18" x14ac:dyDescent="0.2">
      <c r="A113" s="14">
        <v>43749</v>
      </c>
      <c r="B113" s="15">
        <v>38.53</v>
      </c>
      <c r="C113" s="16">
        <v>-1.31</v>
      </c>
      <c r="D113" s="17">
        <v>-3.2881526104417698E-2</v>
      </c>
      <c r="E113" s="15">
        <v>39.85</v>
      </c>
      <c r="F113" s="15">
        <v>38.36</v>
      </c>
      <c r="G113" s="15">
        <v>39.85</v>
      </c>
      <c r="H113" s="18">
        <v>2449469</v>
      </c>
      <c r="J113" s="14">
        <v>43749</v>
      </c>
      <c r="K113" s="34">
        <v>982.65</v>
      </c>
      <c r="L113" s="35">
        <v>-0.409999999999968</v>
      </c>
      <c r="M113" s="36">
        <v>-4.1706508249747499E-4</v>
      </c>
      <c r="N113" s="23">
        <v>2944.23</v>
      </c>
      <c r="O113" s="23">
        <v>2892.66</v>
      </c>
      <c r="P113" s="23">
        <v>2993.28</v>
      </c>
      <c r="R113" s="38"/>
    </row>
    <row r="114" spans="1:18" x14ac:dyDescent="0.2">
      <c r="A114" s="14">
        <v>43742</v>
      </c>
      <c r="B114" s="15">
        <v>39.840000000000003</v>
      </c>
      <c r="C114" s="16">
        <v>-0.40999999999999698</v>
      </c>
      <c r="D114" s="17">
        <v>-1.01863354037266E-2</v>
      </c>
      <c r="E114" s="15">
        <v>40.35</v>
      </c>
      <c r="F114" s="15">
        <v>39.6</v>
      </c>
      <c r="G114" s="15">
        <v>40.97</v>
      </c>
      <c r="H114" s="18">
        <v>2306597</v>
      </c>
      <c r="J114" s="14">
        <v>43742</v>
      </c>
      <c r="K114" s="34">
        <v>983.06</v>
      </c>
      <c r="L114" s="35">
        <v>-16.09</v>
      </c>
      <c r="M114" s="36">
        <v>-1.6103688134914699E-2</v>
      </c>
      <c r="N114" s="23">
        <v>2967.07</v>
      </c>
      <c r="O114" s="23">
        <v>2855.94</v>
      </c>
      <c r="P114" s="23">
        <v>2992.53</v>
      </c>
      <c r="R114" s="38"/>
    </row>
    <row r="115" spans="1:18" x14ac:dyDescent="0.2">
      <c r="A115" s="14">
        <v>43735</v>
      </c>
      <c r="B115" s="15">
        <v>40.25</v>
      </c>
      <c r="C115" s="16">
        <v>-0.40999999999999698</v>
      </c>
      <c r="D115" s="17">
        <v>-1.00836202656172E-2</v>
      </c>
      <c r="E115" s="15">
        <v>40.64</v>
      </c>
      <c r="F115" s="15">
        <v>40.020000000000003</v>
      </c>
      <c r="G115" s="15">
        <v>41.03</v>
      </c>
      <c r="H115" s="18">
        <v>1859415</v>
      </c>
      <c r="J115" s="14">
        <v>43735</v>
      </c>
      <c r="K115" s="34">
        <v>999.15</v>
      </c>
      <c r="L115" s="35">
        <v>-12.1</v>
      </c>
      <c r="M115" s="36">
        <v>-1.19653893695921E-2</v>
      </c>
      <c r="N115" s="23">
        <v>2983.5</v>
      </c>
      <c r="O115" s="23">
        <v>2945.53</v>
      </c>
      <c r="P115" s="23">
        <v>3007.98</v>
      </c>
      <c r="R115" s="38"/>
    </row>
    <row r="116" spans="1:18" x14ac:dyDescent="0.2">
      <c r="A116" s="14">
        <v>43728</v>
      </c>
      <c r="B116" s="15">
        <v>40.659999999999997</v>
      </c>
      <c r="C116" s="16">
        <v>0.82999999999999796</v>
      </c>
      <c r="D116" s="17">
        <v>2.0838563896560299E-2</v>
      </c>
      <c r="E116" s="15">
        <v>39.880000000000003</v>
      </c>
      <c r="F116" s="15">
        <v>39.83</v>
      </c>
      <c r="G116" s="15">
        <v>41.01</v>
      </c>
      <c r="H116" s="18">
        <v>4089594</v>
      </c>
      <c r="J116" s="14">
        <v>43728</v>
      </c>
      <c r="K116" s="34">
        <v>1011.25</v>
      </c>
      <c r="L116" s="35">
        <v>12.71</v>
      </c>
      <c r="M116" s="36">
        <v>1.27285837322491E-2</v>
      </c>
      <c r="N116" s="23">
        <v>2996.41</v>
      </c>
      <c r="O116" s="23">
        <v>2978.57</v>
      </c>
      <c r="P116" s="23">
        <v>3021.99</v>
      </c>
      <c r="R116" s="38"/>
    </row>
    <row r="117" spans="1:18" x14ac:dyDescent="0.2">
      <c r="A117" s="14">
        <v>43721</v>
      </c>
      <c r="B117" s="15">
        <v>39.83</v>
      </c>
      <c r="C117" s="16">
        <v>-0.68</v>
      </c>
      <c r="D117" s="17">
        <v>-1.67859787706739E-2</v>
      </c>
      <c r="E117" s="15">
        <v>40.49</v>
      </c>
      <c r="F117" s="15">
        <v>39.625</v>
      </c>
      <c r="G117" s="15">
        <v>40.54</v>
      </c>
      <c r="H117" s="18">
        <v>2530328</v>
      </c>
      <c r="J117" s="14">
        <v>43721</v>
      </c>
      <c r="K117" s="34">
        <v>998.54</v>
      </c>
      <c r="L117" s="35">
        <v>10.55</v>
      </c>
      <c r="M117" s="36">
        <v>1.06782457312321E-2</v>
      </c>
      <c r="N117" s="23">
        <v>2988.43</v>
      </c>
      <c r="O117" s="23">
        <v>2957.01</v>
      </c>
      <c r="P117" s="23">
        <v>3020.74</v>
      </c>
      <c r="R117" s="38"/>
    </row>
    <row r="118" spans="1:18" x14ac:dyDescent="0.2">
      <c r="A118" s="14">
        <v>43714</v>
      </c>
      <c r="B118" s="15">
        <v>40.51</v>
      </c>
      <c r="C118" s="16">
        <v>0.489999999999995</v>
      </c>
      <c r="D118" s="17">
        <v>1.2243878060969399E-2</v>
      </c>
      <c r="E118" s="15">
        <v>40.03</v>
      </c>
      <c r="F118" s="15">
        <v>39.97</v>
      </c>
      <c r="G118" s="15">
        <v>40.840000000000003</v>
      </c>
      <c r="H118" s="18">
        <v>1980660</v>
      </c>
      <c r="J118" s="14">
        <v>43714</v>
      </c>
      <c r="K118" s="34">
        <v>987.99</v>
      </c>
      <c r="L118" s="35">
        <v>5.5399999999999601</v>
      </c>
      <c r="M118" s="36">
        <v>5.6389638149523802E-3</v>
      </c>
      <c r="N118" s="23">
        <v>2909.01</v>
      </c>
      <c r="O118" s="23">
        <v>2891.85</v>
      </c>
      <c r="P118" s="23">
        <v>2985.86</v>
      </c>
      <c r="R118" s="38"/>
    </row>
    <row r="119" spans="1:18" x14ac:dyDescent="0.2">
      <c r="A119" s="14">
        <v>43707</v>
      </c>
      <c r="B119" s="15">
        <v>40.020000000000003</v>
      </c>
      <c r="C119" s="16">
        <v>1.1000000000000001</v>
      </c>
      <c r="D119" s="17">
        <v>2.8263103802672201E-2</v>
      </c>
      <c r="E119" s="15">
        <v>39.15</v>
      </c>
      <c r="F119" s="15">
        <v>39.119999999999997</v>
      </c>
      <c r="G119" s="15">
        <v>40.57</v>
      </c>
      <c r="H119" s="18">
        <v>3183204</v>
      </c>
      <c r="J119" s="14">
        <v>43707</v>
      </c>
      <c r="K119" s="34">
        <v>982.45</v>
      </c>
      <c r="L119" s="35">
        <v>25.770000000000099</v>
      </c>
      <c r="M119" s="36">
        <v>2.6936906802692701E-2</v>
      </c>
      <c r="N119" s="23">
        <v>2866.7</v>
      </c>
      <c r="O119" s="23">
        <v>2853.05</v>
      </c>
      <c r="P119" s="23">
        <v>2940.43</v>
      </c>
      <c r="R119" s="38"/>
    </row>
    <row r="120" spans="1:18" x14ac:dyDescent="0.2">
      <c r="A120" s="14">
        <v>43700</v>
      </c>
      <c r="B120" s="15">
        <v>38.92</v>
      </c>
      <c r="C120" s="16">
        <v>-2.81</v>
      </c>
      <c r="D120" s="17">
        <v>-6.7337646776899004E-2</v>
      </c>
      <c r="E120" s="15">
        <v>41.99</v>
      </c>
      <c r="F120" s="15">
        <v>38.799999999999997</v>
      </c>
      <c r="G120" s="15">
        <v>42.22</v>
      </c>
      <c r="H120" s="18">
        <v>3127705</v>
      </c>
      <c r="J120" s="14">
        <v>43700</v>
      </c>
      <c r="K120" s="34">
        <v>956.68</v>
      </c>
      <c r="L120" s="35">
        <v>-8.3400000000000301</v>
      </c>
      <c r="M120" s="36">
        <v>-8.6423079314418699E-3</v>
      </c>
      <c r="N120" s="23">
        <v>2913.48</v>
      </c>
      <c r="O120" s="23">
        <v>2834.97</v>
      </c>
      <c r="P120" s="23">
        <v>2939.08</v>
      </c>
      <c r="R120" s="38"/>
    </row>
    <row r="121" spans="1:18" x14ac:dyDescent="0.2">
      <c r="A121" s="14">
        <v>43693</v>
      </c>
      <c r="B121" s="15">
        <v>41.73</v>
      </c>
      <c r="C121" s="16">
        <v>-0.33000000000000501</v>
      </c>
      <c r="D121" s="17">
        <v>-7.8459343794580506E-3</v>
      </c>
      <c r="E121" s="15">
        <v>41.77</v>
      </c>
      <c r="F121" s="15">
        <v>40.98</v>
      </c>
      <c r="G121" s="15">
        <v>42.31</v>
      </c>
      <c r="H121" s="18">
        <v>1970017</v>
      </c>
      <c r="J121" s="14">
        <v>43693</v>
      </c>
      <c r="K121" s="34">
        <v>965.02</v>
      </c>
      <c r="L121" s="35">
        <v>-9.32000000000005</v>
      </c>
      <c r="M121" s="36">
        <v>-9.5654494324363699E-3</v>
      </c>
      <c r="N121" s="23">
        <v>2907.07</v>
      </c>
      <c r="O121" s="23">
        <v>2825.51</v>
      </c>
      <c r="P121" s="23">
        <v>2943.31</v>
      </c>
      <c r="R121" s="38"/>
    </row>
    <row r="122" spans="1:18" x14ac:dyDescent="0.2">
      <c r="A122" s="14">
        <v>43686</v>
      </c>
      <c r="B122" s="15">
        <v>42.06</v>
      </c>
      <c r="C122" s="16">
        <v>2.04</v>
      </c>
      <c r="D122" s="17">
        <v>5.09745127436282E-2</v>
      </c>
      <c r="E122" s="15">
        <v>39.24</v>
      </c>
      <c r="F122" s="15">
        <v>39.19</v>
      </c>
      <c r="G122" s="15">
        <v>42.84</v>
      </c>
      <c r="H122" s="18">
        <v>2822770</v>
      </c>
      <c r="J122" s="14">
        <v>43686</v>
      </c>
      <c r="K122" s="34">
        <v>974.34</v>
      </c>
      <c r="L122" s="35">
        <v>4.8500000000000201</v>
      </c>
      <c r="M122" s="36">
        <v>5.0026302488937703E-3</v>
      </c>
      <c r="N122" s="23">
        <v>2898.07</v>
      </c>
      <c r="O122" s="23">
        <v>2822.12</v>
      </c>
      <c r="P122" s="23">
        <v>2938.72</v>
      </c>
      <c r="R122" s="38"/>
    </row>
    <row r="123" spans="1:18" x14ac:dyDescent="0.2">
      <c r="A123" s="14">
        <v>43679</v>
      </c>
      <c r="B123" s="15">
        <v>40.020000000000003</v>
      </c>
      <c r="C123" s="16">
        <v>-0.33999999999999603</v>
      </c>
      <c r="D123" s="17">
        <v>-8.4241823587709701E-3</v>
      </c>
      <c r="E123" s="15">
        <v>40.270000000000003</v>
      </c>
      <c r="F123" s="15">
        <v>39.36</v>
      </c>
      <c r="G123" s="15">
        <v>40.53</v>
      </c>
      <c r="H123" s="18">
        <v>1554158</v>
      </c>
      <c r="J123" s="14">
        <v>43679</v>
      </c>
      <c r="K123" s="34">
        <v>969.49</v>
      </c>
      <c r="L123" s="35">
        <v>-18.18</v>
      </c>
      <c r="M123" s="36">
        <v>-1.8406957789545E-2</v>
      </c>
      <c r="N123" s="23">
        <v>3024.47</v>
      </c>
      <c r="O123" s="23">
        <v>2914.11</v>
      </c>
      <c r="P123" s="23">
        <v>3025.61</v>
      </c>
      <c r="R123" s="38"/>
    </row>
    <row r="124" spans="1:18" x14ac:dyDescent="0.2">
      <c r="A124" s="14">
        <v>43672</v>
      </c>
      <c r="B124" s="15">
        <v>40.36</v>
      </c>
      <c r="C124" s="16">
        <v>0.68999999999999795</v>
      </c>
      <c r="D124" s="17">
        <v>1.7393496344844901E-2</v>
      </c>
      <c r="E124" s="15">
        <v>39.68</v>
      </c>
      <c r="F124" s="15">
        <v>39.49</v>
      </c>
      <c r="G124" s="15">
        <v>40.47</v>
      </c>
      <c r="H124" s="18">
        <v>1129128</v>
      </c>
      <c r="J124" s="14">
        <v>43672</v>
      </c>
      <c r="K124" s="34">
        <v>987.67</v>
      </c>
      <c r="L124" s="35">
        <v>3.51999999999998</v>
      </c>
      <c r="M124" s="36">
        <v>3.5766905451404601E-3</v>
      </c>
      <c r="N124" s="23">
        <v>2981.93</v>
      </c>
      <c r="O124" s="23">
        <v>2976.65</v>
      </c>
      <c r="P124" s="23">
        <v>3027.98</v>
      </c>
      <c r="R124" s="38"/>
    </row>
    <row r="125" spans="1:18" x14ac:dyDescent="0.2">
      <c r="A125" s="14">
        <v>43665</v>
      </c>
      <c r="B125" s="15">
        <v>39.67</v>
      </c>
      <c r="C125" s="16">
        <v>0.32999999999999802</v>
      </c>
      <c r="D125" s="17">
        <v>8.3884087442805903E-3</v>
      </c>
      <c r="E125" s="15">
        <v>39.369999999999997</v>
      </c>
      <c r="F125" s="15">
        <v>39.22</v>
      </c>
      <c r="G125" s="15">
        <v>40.130000000000003</v>
      </c>
      <c r="H125" s="18">
        <v>1400548</v>
      </c>
      <c r="J125" s="14">
        <v>43665</v>
      </c>
      <c r="K125" s="34">
        <v>984.15</v>
      </c>
      <c r="L125" s="35">
        <v>-1.87</v>
      </c>
      <c r="M125" s="36">
        <v>-1.89651325530923E-3</v>
      </c>
      <c r="N125" s="23">
        <v>3017.8</v>
      </c>
      <c r="O125" s="23">
        <v>2973.09</v>
      </c>
      <c r="P125" s="23">
        <v>3017.8</v>
      </c>
      <c r="R125" s="38"/>
    </row>
    <row r="126" spans="1:18" x14ac:dyDescent="0.2">
      <c r="A126" s="14">
        <v>43658</v>
      </c>
      <c r="B126" s="15">
        <v>39.340000000000003</v>
      </c>
      <c r="C126" s="16">
        <v>-0.37999999999999501</v>
      </c>
      <c r="D126" s="17">
        <v>-9.5669687814701806E-3</v>
      </c>
      <c r="E126" s="15">
        <v>39.65</v>
      </c>
      <c r="F126" s="15">
        <v>39.24</v>
      </c>
      <c r="G126" s="15">
        <v>40.619999999999997</v>
      </c>
      <c r="H126" s="18">
        <v>2122673</v>
      </c>
      <c r="J126" s="14">
        <v>43658</v>
      </c>
      <c r="K126" s="34">
        <v>986.02</v>
      </c>
      <c r="L126" s="35">
        <v>-3.7100000000000399</v>
      </c>
      <c r="M126" s="36">
        <v>-3.74849706485611E-3</v>
      </c>
      <c r="N126" s="23">
        <v>2979.77</v>
      </c>
      <c r="O126" s="23">
        <v>2963.44</v>
      </c>
      <c r="P126" s="23">
        <v>3013.92</v>
      </c>
      <c r="R126" s="38"/>
    </row>
    <row r="127" spans="1:18" x14ac:dyDescent="0.2">
      <c r="A127" s="14">
        <v>43651</v>
      </c>
      <c r="B127" s="15">
        <v>39.72</v>
      </c>
      <c r="C127" s="16">
        <v>0.51999999999999602</v>
      </c>
      <c r="D127" s="17">
        <v>1.3265306122448899E-2</v>
      </c>
      <c r="E127" s="15">
        <v>39.369999999999997</v>
      </c>
      <c r="F127" s="15">
        <v>39.049999999999997</v>
      </c>
      <c r="G127" s="15">
        <v>39.909999999999997</v>
      </c>
      <c r="H127" s="18">
        <v>1174329</v>
      </c>
      <c r="J127" s="14">
        <v>43651</v>
      </c>
      <c r="K127" s="34">
        <v>989.73</v>
      </c>
      <c r="L127" s="35">
        <v>10.130000000000001</v>
      </c>
      <c r="M127" s="36">
        <v>1.0340955492037601E-2</v>
      </c>
      <c r="N127" s="23">
        <v>2971.41</v>
      </c>
      <c r="O127" s="23">
        <v>2952.22</v>
      </c>
      <c r="P127" s="23">
        <v>2995.84</v>
      </c>
      <c r="R127" s="38"/>
    </row>
    <row r="128" spans="1:18" x14ac:dyDescent="0.2">
      <c r="A128" s="14">
        <v>43644</v>
      </c>
      <c r="B128" s="15">
        <v>39.200000000000003</v>
      </c>
      <c r="C128" s="16">
        <v>0</v>
      </c>
      <c r="D128" s="17">
        <v>0</v>
      </c>
      <c r="E128" s="15">
        <v>39.25</v>
      </c>
      <c r="F128" s="15">
        <v>38.4</v>
      </c>
      <c r="G128" s="15">
        <v>39.46</v>
      </c>
      <c r="H128" s="18">
        <v>3189869</v>
      </c>
      <c r="J128" s="14">
        <v>43644</v>
      </c>
      <c r="K128" s="34">
        <v>979.6</v>
      </c>
      <c r="L128" s="35">
        <v>-9.1499999999999808</v>
      </c>
      <c r="M128" s="36">
        <v>-9.2541087231352501E-3</v>
      </c>
      <c r="N128" s="23">
        <v>2951.42</v>
      </c>
      <c r="O128" s="23">
        <v>2912.99</v>
      </c>
      <c r="P128" s="23">
        <v>2954.92</v>
      </c>
      <c r="R128" s="38"/>
    </row>
    <row r="129" spans="1:18" x14ac:dyDescent="0.2">
      <c r="A129" s="14">
        <v>43637</v>
      </c>
      <c r="B129" s="15">
        <v>39.200000000000003</v>
      </c>
      <c r="C129" s="16">
        <v>-0.58999999999999597</v>
      </c>
      <c r="D129" s="17">
        <v>-1.48278461925106E-2</v>
      </c>
      <c r="E129" s="15">
        <v>39.53</v>
      </c>
      <c r="F129" s="15">
        <v>38.9</v>
      </c>
      <c r="G129" s="15">
        <v>40.08</v>
      </c>
      <c r="H129" s="18">
        <v>3025618</v>
      </c>
      <c r="J129" s="14">
        <v>43637</v>
      </c>
      <c r="K129" s="34">
        <v>988.75</v>
      </c>
      <c r="L129" s="35">
        <v>11.93</v>
      </c>
      <c r="M129" s="36">
        <v>1.2213099649884301E-2</v>
      </c>
      <c r="N129" s="23">
        <v>2889.75</v>
      </c>
      <c r="O129" s="23">
        <v>2887.3</v>
      </c>
      <c r="P129" s="23">
        <v>2964.15</v>
      </c>
      <c r="R129" s="38"/>
    </row>
    <row r="130" spans="1:18" x14ac:dyDescent="0.2">
      <c r="A130" s="14">
        <v>43630</v>
      </c>
      <c r="B130" s="15">
        <v>39.79</v>
      </c>
      <c r="C130" s="16">
        <v>-0.34000000000000302</v>
      </c>
      <c r="D130" s="17">
        <v>-8.4724644904062597E-3</v>
      </c>
      <c r="E130" s="15">
        <v>40.049999999999997</v>
      </c>
      <c r="F130" s="15">
        <v>39.08</v>
      </c>
      <c r="G130" s="15">
        <v>40.19</v>
      </c>
      <c r="H130" s="18">
        <v>2842170</v>
      </c>
      <c r="J130" s="14">
        <v>43630</v>
      </c>
      <c r="K130" s="34">
        <v>976.82</v>
      </c>
      <c r="L130" s="35">
        <v>3.3500000000000201</v>
      </c>
      <c r="M130" s="36">
        <v>3.44129762601829E-3</v>
      </c>
      <c r="N130" s="23">
        <v>2885.83</v>
      </c>
      <c r="O130" s="23">
        <v>2874.68</v>
      </c>
      <c r="P130" s="23">
        <v>2910.61</v>
      </c>
      <c r="R130" s="38"/>
    </row>
    <row r="131" spans="1:18" x14ac:dyDescent="0.2">
      <c r="A131" s="14">
        <v>43623</v>
      </c>
      <c r="B131" s="15">
        <v>40.130000000000003</v>
      </c>
      <c r="C131" s="16">
        <v>-4.8499999999999899</v>
      </c>
      <c r="D131" s="17">
        <v>-0.107825700311249</v>
      </c>
      <c r="E131" s="15">
        <v>45.05</v>
      </c>
      <c r="F131" s="15">
        <v>39.24</v>
      </c>
      <c r="G131" s="15">
        <v>46.26</v>
      </c>
      <c r="H131" s="18">
        <v>3722666</v>
      </c>
      <c r="J131" s="14">
        <v>43623</v>
      </c>
      <c r="K131" s="34">
        <v>973.47</v>
      </c>
      <c r="L131" s="35">
        <v>11.58</v>
      </c>
      <c r="M131" s="36">
        <v>1.20387986152263E-2</v>
      </c>
      <c r="N131" s="23">
        <v>2751.53</v>
      </c>
      <c r="O131" s="23">
        <v>2728.81</v>
      </c>
      <c r="P131" s="23">
        <v>2884.97</v>
      </c>
      <c r="R131" s="38"/>
    </row>
    <row r="132" spans="1:18" x14ac:dyDescent="0.2">
      <c r="A132" s="14">
        <v>43616</v>
      </c>
      <c r="B132" s="15">
        <v>44.98</v>
      </c>
      <c r="C132" s="16">
        <v>3.9999999999999099E-2</v>
      </c>
      <c r="D132" s="17">
        <v>8.9007565643077805E-4</v>
      </c>
      <c r="E132" s="15">
        <v>45.2</v>
      </c>
      <c r="F132" s="15">
        <v>44.74</v>
      </c>
      <c r="G132" s="15">
        <v>45.54</v>
      </c>
      <c r="H132" s="18">
        <v>1994411</v>
      </c>
      <c r="J132" s="14">
        <v>43616</v>
      </c>
      <c r="K132" s="34">
        <v>961.89</v>
      </c>
      <c r="L132" s="35">
        <v>-11.71</v>
      </c>
      <c r="M132" s="36">
        <v>-1.2027526705012399E-2</v>
      </c>
      <c r="N132" s="23">
        <v>2830.03</v>
      </c>
      <c r="O132" s="23">
        <v>2750.52</v>
      </c>
      <c r="P132" s="23">
        <v>2840.51</v>
      </c>
      <c r="R132" s="38"/>
    </row>
    <row r="133" spans="1:18" x14ac:dyDescent="0.2">
      <c r="A133" s="14">
        <v>43609</v>
      </c>
      <c r="B133" s="15">
        <v>44.94</v>
      </c>
      <c r="C133" s="16">
        <v>-0.96999999999999897</v>
      </c>
      <c r="D133" s="17">
        <v>-2.1128294489217998E-2</v>
      </c>
      <c r="E133" s="15">
        <v>45.81</v>
      </c>
      <c r="F133" s="15">
        <v>44.6</v>
      </c>
      <c r="G133" s="15">
        <v>46</v>
      </c>
      <c r="H133" s="18">
        <v>1572897</v>
      </c>
      <c r="J133" s="14">
        <v>43609</v>
      </c>
      <c r="K133" s="34">
        <v>973.6</v>
      </c>
      <c r="L133" s="35">
        <v>-9.1599999999999699</v>
      </c>
      <c r="M133" s="36">
        <v>-9.32068867271762E-3</v>
      </c>
      <c r="N133" s="23">
        <v>2841.94</v>
      </c>
      <c r="O133" s="23">
        <v>2805.49</v>
      </c>
      <c r="P133" s="23">
        <v>2868.88</v>
      </c>
      <c r="R133" s="38"/>
    </row>
    <row r="134" spans="1:18" x14ac:dyDescent="0.2">
      <c r="A134" s="14">
        <v>43602</v>
      </c>
      <c r="B134" s="15">
        <v>45.91</v>
      </c>
      <c r="C134" s="16">
        <v>0.189999999999998</v>
      </c>
      <c r="D134" s="17">
        <v>4.1557305336832398E-3</v>
      </c>
      <c r="E134" s="15">
        <v>45.6</v>
      </c>
      <c r="F134" s="15">
        <v>45.15</v>
      </c>
      <c r="G134" s="15">
        <v>46.055</v>
      </c>
      <c r="H134" s="18">
        <v>2561509</v>
      </c>
      <c r="J134" s="14">
        <v>43602</v>
      </c>
      <c r="K134" s="34">
        <v>982.76</v>
      </c>
      <c r="L134" s="35">
        <v>4.7100000000000399</v>
      </c>
      <c r="M134" s="36">
        <v>4.8157047185727097E-3</v>
      </c>
      <c r="N134" s="23">
        <v>2840.19</v>
      </c>
      <c r="O134" s="23">
        <v>2801.43</v>
      </c>
      <c r="P134" s="23">
        <v>2892.15</v>
      </c>
      <c r="R134" s="38"/>
    </row>
    <row r="135" spans="1:18" x14ac:dyDescent="0.2">
      <c r="A135" s="14">
        <v>43595</v>
      </c>
      <c r="B135" s="15">
        <v>45.72</v>
      </c>
      <c r="C135" s="16">
        <v>0.51999999999999602</v>
      </c>
      <c r="D135" s="17">
        <v>1.1504424778760999E-2</v>
      </c>
      <c r="E135" s="15">
        <v>44.96</v>
      </c>
      <c r="F135" s="15">
        <v>44.64</v>
      </c>
      <c r="G135" s="15">
        <v>46</v>
      </c>
      <c r="H135" s="18">
        <v>1771383</v>
      </c>
      <c r="J135" s="14">
        <v>43595</v>
      </c>
      <c r="K135" s="34">
        <v>978.05</v>
      </c>
      <c r="L135" s="35">
        <v>-13.530000000000101</v>
      </c>
      <c r="M135" s="36">
        <v>-1.3644889973577601E-2</v>
      </c>
      <c r="N135" s="23">
        <v>2908.89</v>
      </c>
      <c r="O135" s="23">
        <v>2825.39</v>
      </c>
      <c r="P135" s="23">
        <v>2937.32</v>
      </c>
      <c r="R135" s="38"/>
    </row>
    <row r="136" spans="1:18" x14ac:dyDescent="0.2">
      <c r="A136" s="14">
        <v>43588</v>
      </c>
      <c r="B136" s="15">
        <v>45.2</v>
      </c>
      <c r="C136" s="16">
        <v>-0.45999999999999402</v>
      </c>
      <c r="D136" s="17">
        <v>-1.00744634253174E-2</v>
      </c>
      <c r="E136" s="15">
        <v>45.67</v>
      </c>
      <c r="F136" s="15">
        <v>45.07</v>
      </c>
      <c r="G136" s="15">
        <v>45.91</v>
      </c>
      <c r="H136" s="18">
        <v>1530435</v>
      </c>
      <c r="J136" s="14">
        <v>43588</v>
      </c>
      <c r="K136" s="34">
        <v>991.58</v>
      </c>
      <c r="L136" s="35">
        <v>-4.2999999999999501</v>
      </c>
      <c r="M136" s="36">
        <v>-4.3177892918825102E-3</v>
      </c>
      <c r="N136" s="23">
        <v>2940.58</v>
      </c>
      <c r="O136" s="23">
        <v>2900.5</v>
      </c>
      <c r="P136" s="23">
        <v>2954.13</v>
      </c>
      <c r="R136" s="38"/>
    </row>
    <row r="137" spans="1:18" x14ac:dyDescent="0.2">
      <c r="A137" s="14">
        <v>43581</v>
      </c>
      <c r="B137" s="15">
        <v>45.66</v>
      </c>
      <c r="C137" s="16">
        <v>-9.0000000000003397E-2</v>
      </c>
      <c r="D137" s="17">
        <v>-1.9672131147541699E-3</v>
      </c>
      <c r="E137" s="15">
        <v>45.67</v>
      </c>
      <c r="F137" s="15">
        <v>45.125</v>
      </c>
      <c r="G137" s="15">
        <v>46.03</v>
      </c>
      <c r="H137" s="18">
        <v>2320707</v>
      </c>
      <c r="J137" s="14">
        <v>43581</v>
      </c>
      <c r="K137" s="34">
        <v>995.88</v>
      </c>
      <c r="L137" s="35">
        <v>0.59000000000003205</v>
      </c>
      <c r="M137" s="36">
        <v>5.9279205055816104E-4</v>
      </c>
      <c r="N137" s="23">
        <v>2898.78</v>
      </c>
      <c r="O137" s="23">
        <v>2896.35</v>
      </c>
      <c r="P137" s="23">
        <v>2939.88</v>
      </c>
      <c r="R137" s="38"/>
    </row>
    <row r="138" spans="1:18" x14ac:dyDescent="0.2">
      <c r="A138" s="14">
        <v>43574</v>
      </c>
      <c r="B138" s="15">
        <v>45.75</v>
      </c>
      <c r="C138" s="16">
        <v>-7.9999999999998295E-2</v>
      </c>
      <c r="D138" s="17">
        <v>-1.7455814968361E-3</v>
      </c>
      <c r="E138" s="15">
        <v>45.71</v>
      </c>
      <c r="F138" s="15">
        <v>45.24</v>
      </c>
      <c r="G138" s="15">
        <v>46.22</v>
      </c>
      <c r="H138" s="18">
        <v>1580937</v>
      </c>
      <c r="J138" s="14">
        <v>43574</v>
      </c>
      <c r="K138" s="34">
        <v>995.29</v>
      </c>
      <c r="L138" s="35">
        <v>10.63</v>
      </c>
      <c r="M138" s="36">
        <v>1.07956045741677E-2</v>
      </c>
      <c r="N138" s="23">
        <v>2908.32</v>
      </c>
      <c r="O138" s="23">
        <v>2891.9</v>
      </c>
      <c r="P138" s="23">
        <v>2918</v>
      </c>
      <c r="R138" s="38"/>
    </row>
    <row r="139" spans="1:18" x14ac:dyDescent="0.2">
      <c r="A139" s="14">
        <v>43567</v>
      </c>
      <c r="B139" s="15">
        <v>45.83</v>
      </c>
      <c r="C139" s="16">
        <v>-1.00000000000051E-2</v>
      </c>
      <c r="D139" s="17">
        <v>-2.1815008726014699E-4</v>
      </c>
      <c r="E139" s="15">
        <v>45.72</v>
      </c>
      <c r="F139" s="15">
        <v>45.62</v>
      </c>
      <c r="G139" s="15">
        <v>46.41</v>
      </c>
      <c r="H139" s="18">
        <v>1631819</v>
      </c>
      <c r="J139" s="14">
        <v>43567</v>
      </c>
      <c r="K139" s="34">
        <v>984.66</v>
      </c>
      <c r="L139" s="35">
        <v>6.44999999999993</v>
      </c>
      <c r="M139" s="36">
        <v>6.5936762044959E-3</v>
      </c>
      <c r="N139" s="23">
        <v>2888.46</v>
      </c>
      <c r="O139" s="23">
        <v>2873.33</v>
      </c>
      <c r="P139" s="23">
        <v>2910.54</v>
      </c>
      <c r="R139" s="38"/>
    </row>
    <row r="140" spans="1:18" x14ac:dyDescent="0.2">
      <c r="A140" s="14">
        <v>43560</v>
      </c>
      <c r="B140" s="15">
        <v>45.84</v>
      </c>
      <c r="C140" s="16">
        <v>0.29000000000000598</v>
      </c>
      <c r="D140" s="17">
        <v>6.36663007683878E-3</v>
      </c>
      <c r="E140" s="15">
        <v>45.57</v>
      </c>
      <c r="F140" s="15">
        <v>44.9</v>
      </c>
      <c r="G140" s="15">
        <v>46</v>
      </c>
      <c r="H140" s="18">
        <v>2035851</v>
      </c>
      <c r="J140" s="14">
        <v>43560</v>
      </c>
      <c r="K140" s="34">
        <v>978.21</v>
      </c>
      <c r="L140" s="35">
        <v>18.71</v>
      </c>
      <c r="M140" s="36">
        <v>1.9499739447628998E-2</v>
      </c>
      <c r="N140" s="23">
        <v>2848.63</v>
      </c>
      <c r="O140" s="23">
        <v>2848.63</v>
      </c>
      <c r="P140" s="23">
        <v>2893.24</v>
      </c>
      <c r="R140" s="38"/>
    </row>
    <row r="141" spans="1:18" x14ac:dyDescent="0.2">
      <c r="A141" s="14">
        <v>43553</v>
      </c>
      <c r="B141" s="15">
        <v>45.55</v>
      </c>
      <c r="C141" s="16">
        <v>0.90999999999999703</v>
      </c>
      <c r="D141" s="17">
        <v>2.0385304659498098E-2</v>
      </c>
      <c r="E141" s="15">
        <v>44.56</v>
      </c>
      <c r="F141" s="15">
        <v>44.55</v>
      </c>
      <c r="G141" s="15">
        <v>45.85</v>
      </c>
      <c r="H141" s="18">
        <v>1818696</v>
      </c>
      <c r="J141" s="14">
        <v>43553</v>
      </c>
      <c r="K141" s="34">
        <v>959.5</v>
      </c>
      <c r="L141" s="35">
        <v>1.2899999999999601</v>
      </c>
      <c r="M141" s="36">
        <v>1.3462602143579801E-3</v>
      </c>
      <c r="N141" s="23">
        <v>2796.01</v>
      </c>
      <c r="O141" s="23">
        <v>2785.02</v>
      </c>
      <c r="P141" s="23">
        <v>2836.03</v>
      </c>
      <c r="R141" s="38"/>
    </row>
    <row r="142" spans="1:18" x14ac:dyDescent="0.2">
      <c r="A142" s="14">
        <v>43546</v>
      </c>
      <c r="B142" s="15">
        <v>44.64</v>
      </c>
      <c r="C142" s="16">
        <v>0.189999999999998</v>
      </c>
      <c r="D142" s="17">
        <v>4.2744656917884797E-3</v>
      </c>
      <c r="E142" s="15">
        <v>44.32</v>
      </c>
      <c r="F142" s="15">
        <v>43.97</v>
      </c>
      <c r="G142" s="15">
        <v>45.09</v>
      </c>
      <c r="H142" s="18">
        <v>2316030</v>
      </c>
      <c r="J142" s="14">
        <v>43546</v>
      </c>
      <c r="K142" s="34">
        <v>958.21</v>
      </c>
      <c r="L142" s="35">
        <v>-5.1599999999999699</v>
      </c>
      <c r="M142" s="36">
        <v>-5.3561975149734502E-3</v>
      </c>
      <c r="N142" s="23">
        <v>2822.61</v>
      </c>
      <c r="O142" s="23">
        <v>2800.47</v>
      </c>
      <c r="P142" s="23">
        <v>2860.31</v>
      </c>
      <c r="R142" s="38"/>
    </row>
    <row r="143" spans="1:18" x14ac:dyDescent="0.2">
      <c r="A143" s="14">
        <v>43539</v>
      </c>
      <c r="B143" s="15">
        <v>44.45</v>
      </c>
      <c r="C143" s="16">
        <v>-7.0000000000000298E-2</v>
      </c>
      <c r="D143" s="17">
        <v>-1.5723270440251599E-3</v>
      </c>
      <c r="E143" s="15">
        <v>44.4</v>
      </c>
      <c r="F143" s="15">
        <v>43.93</v>
      </c>
      <c r="G143" s="15">
        <v>44.93</v>
      </c>
      <c r="H143" s="18">
        <v>3734892</v>
      </c>
      <c r="J143" s="14">
        <v>43539</v>
      </c>
      <c r="K143" s="34">
        <v>963.37</v>
      </c>
      <c r="L143" s="35">
        <v>9.1199999999999992</v>
      </c>
      <c r="M143" s="36">
        <v>9.5572439088289305E-3</v>
      </c>
      <c r="N143" s="23">
        <v>2747.61</v>
      </c>
      <c r="O143" s="23">
        <v>2747.61</v>
      </c>
      <c r="P143" s="23">
        <v>2830.73</v>
      </c>
      <c r="R143" s="38"/>
    </row>
    <row r="144" spans="1:18" x14ac:dyDescent="0.2">
      <c r="A144" s="14">
        <v>43532</v>
      </c>
      <c r="B144" s="15">
        <v>44.52</v>
      </c>
      <c r="C144" s="16">
        <v>1.1599999999999999</v>
      </c>
      <c r="D144" s="17">
        <v>2.67527675276754E-2</v>
      </c>
      <c r="E144" s="15">
        <v>42.98</v>
      </c>
      <c r="F144" s="15">
        <v>42.94</v>
      </c>
      <c r="G144" s="15">
        <v>44.95</v>
      </c>
      <c r="H144" s="18">
        <v>2263935</v>
      </c>
      <c r="J144" s="14">
        <v>43532</v>
      </c>
      <c r="K144" s="34">
        <v>954.25</v>
      </c>
      <c r="L144" s="35">
        <v>-3.98000000000002</v>
      </c>
      <c r="M144" s="36">
        <v>-4.1534913329785298E-3</v>
      </c>
      <c r="N144" s="23">
        <v>2814.37</v>
      </c>
      <c r="O144" s="23">
        <v>2722.27</v>
      </c>
      <c r="P144" s="23">
        <v>2816.88</v>
      </c>
      <c r="R144" s="38"/>
    </row>
    <row r="145" spans="1:18" x14ac:dyDescent="0.2">
      <c r="A145" s="14">
        <v>43525</v>
      </c>
      <c r="B145" s="15">
        <v>43.36</v>
      </c>
      <c r="C145" s="16">
        <v>0.45000000000000301</v>
      </c>
      <c r="D145" s="17">
        <v>1.04870659519926E-2</v>
      </c>
      <c r="E145" s="15">
        <v>42.91</v>
      </c>
      <c r="F145" s="15">
        <v>42.6</v>
      </c>
      <c r="G145" s="15">
        <v>43.45</v>
      </c>
      <c r="H145" s="18">
        <v>2127436</v>
      </c>
      <c r="J145" s="14">
        <v>43525</v>
      </c>
      <c r="K145" s="34">
        <v>958.23</v>
      </c>
      <c r="L145" s="35">
        <v>3.30000000000007</v>
      </c>
      <c r="M145" s="36">
        <v>3.45575068329623E-3</v>
      </c>
      <c r="N145" s="23">
        <v>2804.35</v>
      </c>
      <c r="O145" s="23">
        <v>2775.13</v>
      </c>
      <c r="P145" s="23">
        <v>2813.49</v>
      </c>
      <c r="R145" s="38"/>
    </row>
    <row r="146" spans="1:18" x14ac:dyDescent="0.2">
      <c r="A146" s="14">
        <v>43518</v>
      </c>
      <c r="B146" s="15">
        <v>42.91</v>
      </c>
      <c r="C146" s="16">
        <v>1.27999999999999</v>
      </c>
      <c r="D146" s="17">
        <v>3.0747057410521101E-2</v>
      </c>
      <c r="E146" s="15">
        <v>41.57</v>
      </c>
      <c r="F146" s="15">
        <v>41.33</v>
      </c>
      <c r="G146" s="15">
        <v>43.88</v>
      </c>
      <c r="H146" s="18">
        <v>1890902</v>
      </c>
      <c r="J146" s="14">
        <v>43518</v>
      </c>
      <c r="K146" s="34">
        <v>954.93</v>
      </c>
      <c r="L146" s="35">
        <v>10.050000000000001</v>
      </c>
      <c r="M146" s="36">
        <v>1.06362712725425E-2</v>
      </c>
      <c r="N146" s="23">
        <v>2769.28</v>
      </c>
      <c r="O146" s="23">
        <v>2764.55</v>
      </c>
      <c r="P146" s="23">
        <v>2794.2</v>
      </c>
      <c r="R146" s="38"/>
    </row>
    <row r="147" spans="1:18" x14ac:dyDescent="0.2">
      <c r="A147" s="14">
        <v>43511</v>
      </c>
      <c r="B147" s="15">
        <v>41.63</v>
      </c>
      <c r="C147" s="16">
        <v>0.260000000000005</v>
      </c>
      <c r="D147" s="17">
        <v>6.2847474014987902E-3</v>
      </c>
      <c r="E147" s="15">
        <v>41.22</v>
      </c>
      <c r="F147" s="15">
        <v>40.590000000000003</v>
      </c>
      <c r="G147" s="15">
        <v>41.77</v>
      </c>
      <c r="H147" s="18">
        <v>1788823</v>
      </c>
      <c r="J147" s="14">
        <v>43511</v>
      </c>
      <c r="K147" s="34">
        <v>944.88</v>
      </c>
      <c r="L147" s="35">
        <v>11.9</v>
      </c>
      <c r="M147" s="36">
        <v>1.2754828613689401E-2</v>
      </c>
      <c r="N147" s="23">
        <v>2712.4</v>
      </c>
      <c r="O147" s="23">
        <v>2703.79</v>
      </c>
      <c r="P147" s="23">
        <v>2775.66</v>
      </c>
      <c r="R147" s="38"/>
    </row>
    <row r="148" spans="1:18" x14ac:dyDescent="0.2">
      <c r="A148" s="14">
        <v>43504</v>
      </c>
      <c r="B148" s="15">
        <v>41.37</v>
      </c>
      <c r="C148" s="16">
        <v>2.4300000000000002</v>
      </c>
      <c r="D148" s="17">
        <v>6.2403697996918299E-2</v>
      </c>
      <c r="E148" s="15">
        <v>38.93</v>
      </c>
      <c r="F148" s="15">
        <v>38.35</v>
      </c>
      <c r="G148" s="15">
        <v>41.4</v>
      </c>
      <c r="H148" s="18">
        <v>2507248</v>
      </c>
      <c r="J148" s="14">
        <v>43504</v>
      </c>
      <c r="K148" s="34">
        <v>932.98</v>
      </c>
      <c r="L148" s="35">
        <v>6.75999999999999</v>
      </c>
      <c r="M148" s="36">
        <v>7.29848200211612E-3</v>
      </c>
      <c r="N148" s="23">
        <v>2706.49</v>
      </c>
      <c r="O148" s="23">
        <v>2681.83</v>
      </c>
      <c r="P148" s="23">
        <v>2738.98</v>
      </c>
      <c r="R148" s="38"/>
    </row>
    <row r="149" spans="1:18" x14ac:dyDescent="0.2">
      <c r="A149" s="14">
        <v>43497</v>
      </c>
      <c r="B149" s="15">
        <v>38.94</v>
      </c>
      <c r="C149" s="16">
        <v>0.37999999999999501</v>
      </c>
      <c r="D149" s="17">
        <v>9.8547717842322503E-3</v>
      </c>
      <c r="E149" s="15">
        <v>38.549999999999997</v>
      </c>
      <c r="F149" s="15">
        <v>38.04</v>
      </c>
      <c r="G149" s="15">
        <v>39.01</v>
      </c>
      <c r="H149" s="18">
        <v>2052447</v>
      </c>
      <c r="J149" s="14">
        <v>43497</v>
      </c>
      <c r="K149" s="34">
        <v>926.22</v>
      </c>
      <c r="L149" s="35">
        <v>6.4200000000000701</v>
      </c>
      <c r="M149" s="36">
        <v>6.9797782126550002E-3</v>
      </c>
      <c r="N149" s="23">
        <v>2644.97</v>
      </c>
      <c r="O149" s="23">
        <v>2624.06</v>
      </c>
      <c r="P149" s="23">
        <v>2716.66</v>
      </c>
      <c r="R149" s="38"/>
    </row>
    <row r="150" spans="1:18" x14ac:dyDescent="0.2">
      <c r="A150" s="14">
        <v>43490</v>
      </c>
      <c r="B150" s="15">
        <v>38.56</v>
      </c>
      <c r="C150" s="16">
        <v>-0.82999999999999796</v>
      </c>
      <c r="D150" s="17">
        <v>-2.1071337903021001E-2</v>
      </c>
      <c r="E150" s="15">
        <v>39.450000000000003</v>
      </c>
      <c r="F150" s="15">
        <v>38.28</v>
      </c>
      <c r="G150" s="15">
        <v>39.5</v>
      </c>
      <c r="H150" s="18">
        <v>1659510</v>
      </c>
      <c r="J150" s="14">
        <v>43490</v>
      </c>
      <c r="K150" s="34">
        <v>919.8</v>
      </c>
      <c r="L150" s="35">
        <v>1.87</v>
      </c>
      <c r="M150" s="36">
        <v>2.0371923785038101E-3</v>
      </c>
      <c r="N150" s="23">
        <v>2657.88</v>
      </c>
      <c r="O150" s="23">
        <v>2612.86</v>
      </c>
      <c r="P150" s="23">
        <v>2672.38</v>
      </c>
      <c r="R150" s="38"/>
    </row>
    <row r="151" spans="1:18" x14ac:dyDescent="0.2">
      <c r="A151" s="14">
        <v>43483</v>
      </c>
      <c r="B151" s="15">
        <v>39.39</v>
      </c>
      <c r="C151" s="16">
        <v>0.189999999999998</v>
      </c>
      <c r="D151" s="17">
        <v>4.8469387755101503E-3</v>
      </c>
      <c r="E151" s="15">
        <v>39.25</v>
      </c>
      <c r="F151" s="15">
        <v>38.83</v>
      </c>
      <c r="G151" s="15">
        <v>39.590000000000003</v>
      </c>
      <c r="H151" s="18">
        <v>2897652</v>
      </c>
      <c r="J151" s="14">
        <v>43483</v>
      </c>
      <c r="K151" s="34">
        <v>917.93</v>
      </c>
      <c r="L151" s="35">
        <v>24.54</v>
      </c>
      <c r="M151" s="36">
        <v>2.7468406854789001E-2</v>
      </c>
      <c r="N151" s="23">
        <v>2580.31</v>
      </c>
      <c r="O151" s="23">
        <v>2570.41</v>
      </c>
      <c r="P151" s="23">
        <v>2675.47</v>
      </c>
      <c r="R151" s="38"/>
    </row>
    <row r="152" spans="1:18" x14ac:dyDescent="0.2">
      <c r="A152" s="14">
        <v>43476</v>
      </c>
      <c r="B152" s="15">
        <v>39.200000000000003</v>
      </c>
      <c r="C152" s="16">
        <v>0.14000000000000101</v>
      </c>
      <c r="D152" s="17">
        <v>3.5842293906810201E-3</v>
      </c>
      <c r="E152" s="15">
        <v>39.119999999999997</v>
      </c>
      <c r="F152" s="15">
        <v>38.51</v>
      </c>
      <c r="G152" s="15">
        <v>40.06</v>
      </c>
      <c r="H152" s="18">
        <v>2866824</v>
      </c>
      <c r="J152" s="14">
        <v>43476</v>
      </c>
      <c r="K152" s="34">
        <v>893.39</v>
      </c>
      <c r="L152" s="35">
        <v>28.9499999999999</v>
      </c>
      <c r="M152" s="36">
        <v>3.34898894081717E-2</v>
      </c>
      <c r="N152" s="23">
        <v>2535.61</v>
      </c>
      <c r="O152" s="23">
        <v>2524.56</v>
      </c>
      <c r="P152" s="23">
        <v>2597.8200000000002</v>
      </c>
      <c r="R152" s="38"/>
    </row>
    <row r="153" spans="1:18" x14ac:dyDescent="0.2">
      <c r="A153" s="14">
        <v>43469</v>
      </c>
      <c r="B153" s="15">
        <v>39.06</v>
      </c>
      <c r="C153" s="16">
        <v>-9.9999999999980105E-3</v>
      </c>
      <c r="D153" s="17">
        <v>-2.55950857435321E-4</v>
      </c>
      <c r="E153" s="15">
        <v>39.14</v>
      </c>
      <c r="F153" s="15">
        <v>38.39</v>
      </c>
      <c r="G153" s="15">
        <v>39.83</v>
      </c>
      <c r="H153" s="18">
        <v>1340947</v>
      </c>
      <c r="J153" s="14">
        <v>43469</v>
      </c>
      <c r="K153" s="34">
        <v>864.44</v>
      </c>
      <c r="L153" s="35">
        <v>9.57000000000005</v>
      </c>
      <c r="M153" s="36">
        <v>1.11946845719233E-2</v>
      </c>
      <c r="N153" s="23">
        <v>2498.94</v>
      </c>
      <c r="O153" s="23">
        <v>2443.96</v>
      </c>
      <c r="P153" s="23">
        <v>2538.0700000000002</v>
      </c>
      <c r="R153" s="38"/>
    </row>
    <row r="154" spans="1:18" x14ac:dyDescent="0.2">
      <c r="A154" s="14">
        <v>43462</v>
      </c>
      <c r="B154" s="15">
        <v>39.07</v>
      </c>
      <c r="C154" s="16">
        <v>-0.71999999999999897</v>
      </c>
      <c r="D154" s="17">
        <v>-1.8094998743402799E-2</v>
      </c>
      <c r="E154" s="15">
        <v>39.729999999999997</v>
      </c>
      <c r="F154" s="15">
        <v>38.799999999999997</v>
      </c>
      <c r="G154" s="15">
        <v>39.729999999999997</v>
      </c>
      <c r="H154" s="18">
        <v>1190877</v>
      </c>
      <c r="J154" s="14">
        <v>43462</v>
      </c>
      <c r="K154" s="34">
        <v>854.87</v>
      </c>
      <c r="L154" s="35">
        <v>16.420000000000002</v>
      </c>
      <c r="M154" s="36">
        <v>1.9583755739757801E-2</v>
      </c>
      <c r="N154" s="23">
        <v>2400.56</v>
      </c>
      <c r="O154" s="23">
        <v>2346.58</v>
      </c>
      <c r="P154" s="23">
        <v>2520.27</v>
      </c>
      <c r="R154" s="38"/>
    </row>
    <row r="155" spans="1:18" x14ac:dyDescent="0.2">
      <c r="A155" s="14">
        <v>43455</v>
      </c>
      <c r="B155" s="15">
        <v>39.79</v>
      </c>
      <c r="C155" s="16">
        <v>-1.06</v>
      </c>
      <c r="D155" s="17">
        <v>-2.5948592411260799E-2</v>
      </c>
      <c r="E155" s="15">
        <v>40.770000000000003</v>
      </c>
      <c r="F155" s="15">
        <v>39.590000000000003</v>
      </c>
      <c r="G155" s="15">
        <v>40.94</v>
      </c>
      <c r="H155" s="18">
        <v>3236873</v>
      </c>
      <c r="J155" s="14">
        <v>43455</v>
      </c>
      <c r="K155" s="34">
        <v>838.45</v>
      </c>
      <c r="L155" s="35">
        <v>-40.469999999999899</v>
      </c>
      <c r="M155" s="36">
        <v>-4.6045146315933101E-2</v>
      </c>
      <c r="N155" s="23">
        <v>2590.75</v>
      </c>
      <c r="O155" s="23">
        <v>2408.5500000000002</v>
      </c>
      <c r="P155" s="23">
        <v>2601.13</v>
      </c>
      <c r="R155" s="38"/>
    </row>
    <row r="156" spans="1:18" x14ac:dyDescent="0.2">
      <c r="A156" s="14">
        <v>43448</v>
      </c>
      <c r="B156" s="15">
        <v>40.85</v>
      </c>
      <c r="C156" s="16">
        <v>0.18</v>
      </c>
      <c r="D156" s="17">
        <v>4.4258667322350596E-3</v>
      </c>
      <c r="E156" s="15">
        <v>40.520000000000003</v>
      </c>
      <c r="F156" s="15">
        <v>40.19</v>
      </c>
      <c r="G156" s="15">
        <v>41.6</v>
      </c>
      <c r="H156" s="18">
        <v>1965569</v>
      </c>
      <c r="J156" s="14">
        <v>43448</v>
      </c>
      <c r="K156" s="34">
        <v>878.92</v>
      </c>
      <c r="L156" s="35">
        <v>-9.1000000000000192</v>
      </c>
      <c r="M156" s="36">
        <v>-1.0247516947816501E-2</v>
      </c>
      <c r="N156" s="23">
        <v>2630.86</v>
      </c>
      <c r="O156" s="23">
        <v>2583.23</v>
      </c>
      <c r="P156" s="23">
        <v>2685.44</v>
      </c>
      <c r="R156" s="38"/>
    </row>
    <row r="157" spans="1:18" x14ac:dyDescent="0.2">
      <c r="A157" s="14">
        <v>43441</v>
      </c>
      <c r="B157" s="15">
        <v>40.67</v>
      </c>
      <c r="C157" s="16">
        <v>-0.619999999999997</v>
      </c>
      <c r="D157" s="17">
        <v>-1.5015742310486699E-2</v>
      </c>
      <c r="E157" s="15">
        <v>41.11</v>
      </c>
      <c r="F157" s="15">
        <v>40.174999999999997</v>
      </c>
      <c r="G157" s="15">
        <v>41.73</v>
      </c>
      <c r="H157" s="18">
        <v>2095573</v>
      </c>
      <c r="J157" s="14">
        <v>43441</v>
      </c>
      <c r="K157" s="34">
        <v>888.02</v>
      </c>
      <c r="L157" s="35">
        <v>-25.27</v>
      </c>
      <c r="M157" s="36">
        <v>-2.7669195983751001E-2</v>
      </c>
      <c r="N157" s="23">
        <v>2790.5</v>
      </c>
      <c r="O157" s="23">
        <v>2621.53</v>
      </c>
      <c r="P157" s="23">
        <v>2800.18</v>
      </c>
      <c r="R157" s="38"/>
    </row>
    <row r="158" spans="1:18" x14ac:dyDescent="0.2">
      <c r="A158" s="14">
        <v>43434</v>
      </c>
      <c r="B158" s="15">
        <v>41.29</v>
      </c>
      <c r="C158" s="16">
        <v>1.25</v>
      </c>
      <c r="D158" s="17">
        <v>3.1218781218781199E-2</v>
      </c>
      <c r="E158" s="15">
        <v>40.229999999999997</v>
      </c>
      <c r="F158" s="15">
        <v>39.64</v>
      </c>
      <c r="G158" s="15">
        <v>41.46</v>
      </c>
      <c r="H158" s="18">
        <v>2263522</v>
      </c>
      <c r="J158" s="14">
        <v>43434</v>
      </c>
      <c r="K158" s="34">
        <v>913.29</v>
      </c>
      <c r="L158" s="35">
        <v>13.49</v>
      </c>
      <c r="M158" s="36">
        <v>1.4992220493443001E-2</v>
      </c>
      <c r="N158" s="23">
        <v>2649.97</v>
      </c>
      <c r="O158" s="23">
        <v>2649.97</v>
      </c>
      <c r="P158" s="23">
        <v>2760.88</v>
      </c>
      <c r="R158" s="38"/>
    </row>
    <row r="159" spans="1:18" x14ac:dyDescent="0.2">
      <c r="A159" s="14">
        <v>43427</v>
      </c>
      <c r="B159" s="15">
        <v>40.04</v>
      </c>
      <c r="C159" s="16">
        <v>0.75</v>
      </c>
      <c r="D159" s="17">
        <v>1.9088826673453799E-2</v>
      </c>
      <c r="E159" s="15">
        <v>39.200000000000003</v>
      </c>
      <c r="F159" s="15">
        <v>38.61</v>
      </c>
      <c r="G159" s="15">
        <v>40.17</v>
      </c>
      <c r="H159" s="18">
        <v>1253107</v>
      </c>
      <c r="J159" s="14">
        <v>43427</v>
      </c>
      <c r="K159" s="34">
        <v>899.8</v>
      </c>
      <c r="L159" s="35">
        <v>-7.7700000000000999</v>
      </c>
      <c r="M159" s="36">
        <v>-8.5613230935355899E-3</v>
      </c>
      <c r="N159" s="23">
        <v>2730.74</v>
      </c>
      <c r="O159" s="23">
        <v>2631.09</v>
      </c>
      <c r="P159" s="23">
        <v>2733.16</v>
      </c>
      <c r="R159" s="38"/>
    </row>
    <row r="160" spans="1:18" x14ac:dyDescent="0.2">
      <c r="A160" s="14">
        <v>43420</v>
      </c>
      <c r="B160" s="15">
        <v>39.29</v>
      </c>
      <c r="C160" s="16">
        <v>0.44999999999999601</v>
      </c>
      <c r="D160" s="17">
        <v>1.1585993820803201E-2</v>
      </c>
      <c r="E160" s="15">
        <v>38.770000000000003</v>
      </c>
      <c r="F160" s="15">
        <v>38.68</v>
      </c>
      <c r="G160" s="15">
        <v>39.520000000000003</v>
      </c>
      <c r="H160" s="18">
        <v>1491999</v>
      </c>
      <c r="J160" s="14">
        <v>43420</v>
      </c>
      <c r="K160" s="34">
        <v>907.57</v>
      </c>
      <c r="L160" s="35">
        <v>-5.21999999999991</v>
      </c>
      <c r="M160" s="36">
        <v>-5.7187304856537802E-3</v>
      </c>
      <c r="N160" s="23">
        <v>2773.93</v>
      </c>
      <c r="O160" s="23">
        <v>2670.75</v>
      </c>
      <c r="P160" s="23">
        <v>2775.99</v>
      </c>
      <c r="R160" s="38"/>
    </row>
    <row r="161" spans="1:18" x14ac:dyDescent="0.2">
      <c r="A161" s="14">
        <v>43413</v>
      </c>
      <c r="B161" s="15">
        <v>38.840000000000003</v>
      </c>
      <c r="C161" s="16">
        <v>1.2</v>
      </c>
      <c r="D161" s="17">
        <v>3.18809776833157E-2</v>
      </c>
      <c r="E161" s="15">
        <v>37.46</v>
      </c>
      <c r="F161" s="15">
        <v>37.46</v>
      </c>
      <c r="G161" s="15">
        <v>39.31</v>
      </c>
      <c r="H161" s="18">
        <v>2172712</v>
      </c>
      <c r="J161" s="14">
        <v>43413</v>
      </c>
      <c r="K161" s="34">
        <v>912.79</v>
      </c>
      <c r="L161" s="35">
        <v>12.0899999999999</v>
      </c>
      <c r="M161" s="36">
        <v>1.3422893305207E-2</v>
      </c>
      <c r="N161" s="23">
        <v>2726.37</v>
      </c>
      <c r="O161" s="23">
        <v>2717.94</v>
      </c>
      <c r="P161" s="23">
        <v>2815.15</v>
      </c>
      <c r="R161" s="38"/>
    </row>
    <row r="162" spans="1:18" x14ac:dyDescent="0.2">
      <c r="A162" s="14">
        <v>43406</v>
      </c>
      <c r="B162" s="15">
        <v>37.64</v>
      </c>
      <c r="C162" s="16">
        <v>-2.06</v>
      </c>
      <c r="D162" s="17">
        <v>-5.18891687657431E-2</v>
      </c>
      <c r="E162" s="15">
        <v>39.81</v>
      </c>
      <c r="F162" s="15">
        <v>35.56</v>
      </c>
      <c r="G162" s="15">
        <v>40.340000000000003</v>
      </c>
      <c r="H162" s="18">
        <v>3216395</v>
      </c>
      <c r="J162" s="14">
        <v>43406</v>
      </c>
      <c r="K162" s="34">
        <v>900.7</v>
      </c>
      <c r="L162" s="35">
        <v>16.940000000000101</v>
      </c>
      <c r="M162" s="36">
        <v>1.9168099936634399E-2</v>
      </c>
      <c r="N162" s="23">
        <v>2682.65</v>
      </c>
      <c r="O162" s="23">
        <v>2603.54</v>
      </c>
      <c r="P162" s="23">
        <v>2756.55</v>
      </c>
      <c r="R162" s="38"/>
    </row>
    <row r="163" spans="1:18" x14ac:dyDescent="0.2">
      <c r="A163" s="14">
        <v>43399</v>
      </c>
      <c r="B163" s="15">
        <v>39.700000000000003</v>
      </c>
      <c r="C163" s="16">
        <v>0.160000000000004</v>
      </c>
      <c r="D163" s="17">
        <v>4.04653515427425E-3</v>
      </c>
      <c r="E163" s="15">
        <v>39.54</v>
      </c>
      <c r="F163" s="15">
        <v>38.65</v>
      </c>
      <c r="G163" s="15">
        <v>40.43</v>
      </c>
      <c r="H163" s="18">
        <v>2287636</v>
      </c>
      <c r="J163" s="14">
        <v>43399</v>
      </c>
      <c r="K163" s="34">
        <v>883.76</v>
      </c>
      <c r="L163" s="35">
        <v>-33.880000000000003</v>
      </c>
      <c r="M163" s="36">
        <v>-3.6920796826642302E-2</v>
      </c>
      <c r="N163" s="23">
        <v>2773.94</v>
      </c>
      <c r="O163" s="23">
        <v>2628.16</v>
      </c>
      <c r="P163" s="23">
        <v>2778.94</v>
      </c>
      <c r="R163" s="38"/>
    </row>
    <row r="164" spans="1:18" x14ac:dyDescent="0.2">
      <c r="A164" s="14">
        <v>43392</v>
      </c>
      <c r="B164" s="15">
        <v>39.54</v>
      </c>
      <c r="C164" s="16">
        <v>0.28999999999999898</v>
      </c>
      <c r="D164" s="17">
        <v>7.3885350318471099E-3</v>
      </c>
      <c r="E164" s="15">
        <v>39.19</v>
      </c>
      <c r="F164" s="15">
        <v>38.33</v>
      </c>
      <c r="G164" s="15">
        <v>39.799999999999997</v>
      </c>
      <c r="H164" s="18">
        <v>2034684</v>
      </c>
      <c r="J164" s="14">
        <v>43392</v>
      </c>
      <c r="K164" s="34">
        <v>917.64</v>
      </c>
      <c r="L164" s="35">
        <v>6.3999999999999799</v>
      </c>
      <c r="M164" s="36">
        <v>7.02339669022428E-3</v>
      </c>
      <c r="N164" s="23">
        <v>2763.83</v>
      </c>
      <c r="O164" s="23">
        <v>2749.03</v>
      </c>
      <c r="P164" s="23">
        <v>2816.94</v>
      </c>
      <c r="R164" s="38"/>
    </row>
    <row r="165" spans="1:18" x14ac:dyDescent="0.2">
      <c r="A165" s="14">
        <v>43385</v>
      </c>
      <c r="B165" s="15">
        <v>39.25</v>
      </c>
      <c r="C165" s="16">
        <v>-0.149999999999999</v>
      </c>
      <c r="D165" s="17">
        <v>-3.8071065989847401E-3</v>
      </c>
      <c r="E165" s="15">
        <v>39.31</v>
      </c>
      <c r="F165" s="15">
        <v>38.049999999999997</v>
      </c>
      <c r="G165" s="15">
        <v>39.36</v>
      </c>
      <c r="H165" s="18">
        <v>1676607</v>
      </c>
      <c r="J165" s="14">
        <v>43385</v>
      </c>
      <c r="K165" s="34">
        <v>911.24</v>
      </c>
      <c r="L165" s="35">
        <v>-35.97</v>
      </c>
      <c r="M165" s="36">
        <v>-3.7974683544303799E-2</v>
      </c>
      <c r="N165" s="23">
        <v>2877.53</v>
      </c>
      <c r="O165" s="23">
        <v>2710.51</v>
      </c>
      <c r="P165" s="23">
        <v>2894.83</v>
      </c>
      <c r="R165" s="38"/>
    </row>
    <row r="166" spans="1:18" x14ac:dyDescent="0.2">
      <c r="A166" s="14">
        <v>43378</v>
      </c>
      <c r="B166" s="15">
        <v>39.4</v>
      </c>
      <c r="C166" s="16">
        <v>0.97999999999999698</v>
      </c>
      <c r="D166" s="17">
        <v>2.5507548152004102E-2</v>
      </c>
      <c r="E166" s="15">
        <v>39</v>
      </c>
      <c r="F166" s="15">
        <v>38.619999999999997</v>
      </c>
      <c r="G166" s="15">
        <v>40.69</v>
      </c>
      <c r="H166" s="18">
        <v>2715946</v>
      </c>
      <c r="J166" s="14">
        <v>43378</v>
      </c>
      <c r="K166" s="34">
        <v>947.21</v>
      </c>
      <c r="L166" s="35">
        <v>-5.0699999999999399</v>
      </c>
      <c r="M166" s="36">
        <v>-5.3240643508211203E-3</v>
      </c>
      <c r="N166" s="23">
        <v>2926.29</v>
      </c>
      <c r="O166" s="23">
        <v>2869.29</v>
      </c>
      <c r="P166" s="23">
        <v>2939.86</v>
      </c>
      <c r="R166" s="38"/>
    </row>
    <row r="167" spans="1:18" x14ac:dyDescent="0.2">
      <c r="A167" s="14">
        <v>43371</v>
      </c>
      <c r="B167" s="15">
        <v>38.42</v>
      </c>
      <c r="C167" s="16">
        <v>-0.96999999999999897</v>
      </c>
      <c r="D167" s="17">
        <v>-2.4625539477024599E-2</v>
      </c>
      <c r="E167" s="15">
        <v>39.299999999999997</v>
      </c>
      <c r="F167" s="15">
        <v>38.29</v>
      </c>
      <c r="G167" s="15">
        <v>39.369999999999997</v>
      </c>
      <c r="H167" s="18">
        <v>1500650</v>
      </c>
      <c r="J167" s="14">
        <v>43371</v>
      </c>
      <c r="K167" s="34">
        <v>952.28</v>
      </c>
      <c r="L167" s="35">
        <v>-10.0600000000001</v>
      </c>
      <c r="M167" s="36">
        <v>-1.0453685807510899E-2</v>
      </c>
      <c r="N167" s="23">
        <v>2921.83</v>
      </c>
      <c r="O167" s="23">
        <v>2903.28</v>
      </c>
      <c r="P167" s="23">
        <v>2931.15</v>
      </c>
      <c r="R167" s="38"/>
    </row>
    <row r="168" spans="1:18" x14ac:dyDescent="0.2">
      <c r="A168" s="14">
        <v>43364</v>
      </c>
      <c r="B168" s="15">
        <v>39.39</v>
      </c>
      <c r="C168" s="16">
        <v>0.66000000000000403</v>
      </c>
      <c r="D168" s="17">
        <v>1.7041053446940499E-2</v>
      </c>
      <c r="E168" s="15">
        <v>38.68</v>
      </c>
      <c r="F168" s="15">
        <v>38.520000000000003</v>
      </c>
      <c r="G168" s="15">
        <v>39.950000000000003</v>
      </c>
      <c r="H168" s="18">
        <v>2300519</v>
      </c>
      <c r="J168" s="14">
        <v>43364</v>
      </c>
      <c r="K168" s="34">
        <v>962.34</v>
      </c>
      <c r="L168" s="35">
        <v>13.5</v>
      </c>
      <c r="M168" s="36">
        <v>1.42278993297079E-2</v>
      </c>
      <c r="N168" s="23">
        <v>2903.83</v>
      </c>
      <c r="O168" s="23">
        <v>2886.16</v>
      </c>
      <c r="P168" s="23">
        <v>2940.91</v>
      </c>
      <c r="R168" s="38"/>
    </row>
    <row r="169" spans="1:18" x14ac:dyDescent="0.2">
      <c r="A169" s="14">
        <v>43357</v>
      </c>
      <c r="B169" s="15">
        <v>38.729999999999997</v>
      </c>
      <c r="C169" s="16">
        <v>0.35999999999999899</v>
      </c>
      <c r="D169" s="17">
        <v>9.3823299452697306E-3</v>
      </c>
      <c r="E169" s="15">
        <v>38.35</v>
      </c>
      <c r="F169" s="15">
        <v>37.74</v>
      </c>
      <c r="G169" s="15">
        <v>39.369999999999997</v>
      </c>
      <c r="H169" s="18">
        <v>2019960</v>
      </c>
      <c r="J169" s="14">
        <v>43357</v>
      </c>
      <c r="K169" s="34">
        <v>948.84</v>
      </c>
      <c r="L169" s="35">
        <v>-7.6499999999999799</v>
      </c>
      <c r="M169" s="36">
        <v>-7.9979926606655403E-3</v>
      </c>
      <c r="N169" s="23">
        <v>2881.39</v>
      </c>
      <c r="O169" s="23">
        <v>2866.78</v>
      </c>
      <c r="P169" s="23">
        <v>2908.3</v>
      </c>
      <c r="R169" s="38"/>
    </row>
    <row r="170" spans="1:18" x14ac:dyDescent="0.2">
      <c r="A170" s="14">
        <v>43350</v>
      </c>
      <c r="B170" s="15">
        <v>38.369999999999997</v>
      </c>
      <c r="C170" s="16">
        <v>-1.59</v>
      </c>
      <c r="D170" s="17">
        <v>-3.9789789789789899E-2</v>
      </c>
      <c r="E170" s="15">
        <v>39.869999999999997</v>
      </c>
      <c r="F170" s="15">
        <v>38.22</v>
      </c>
      <c r="G170" s="15">
        <v>39.9</v>
      </c>
      <c r="H170" s="18">
        <v>1506659</v>
      </c>
      <c r="J170" s="14">
        <v>43350</v>
      </c>
      <c r="K170" s="34">
        <v>956.49</v>
      </c>
      <c r="L170" s="35">
        <v>-9.2400000000000109</v>
      </c>
      <c r="M170" s="36">
        <v>-9.5678916467335697E-3</v>
      </c>
      <c r="N170" s="23">
        <v>2896.96</v>
      </c>
      <c r="O170" s="23">
        <v>2864.12</v>
      </c>
      <c r="P170" s="23">
        <v>2900.18</v>
      </c>
      <c r="R170" s="38"/>
    </row>
    <row r="171" spans="1:18" x14ac:dyDescent="0.2">
      <c r="A171" s="14">
        <v>43343</v>
      </c>
      <c r="B171" s="15">
        <v>39.96</v>
      </c>
      <c r="C171" s="16">
        <v>-0.619999999999997</v>
      </c>
      <c r="D171" s="17">
        <v>-1.52784622966978E-2</v>
      </c>
      <c r="E171" s="15">
        <v>40.58</v>
      </c>
      <c r="F171" s="15">
        <v>39.72</v>
      </c>
      <c r="G171" s="15">
        <v>41.1</v>
      </c>
      <c r="H171" s="18">
        <v>1411923</v>
      </c>
      <c r="J171" s="14">
        <v>43343</v>
      </c>
      <c r="K171" s="34">
        <v>965.73</v>
      </c>
      <c r="L171" s="35">
        <v>-5.7999999999999501</v>
      </c>
      <c r="M171" s="36">
        <v>-5.9699649007235499E-3</v>
      </c>
      <c r="N171" s="23">
        <v>2884.69</v>
      </c>
      <c r="O171" s="23">
        <v>2884.69</v>
      </c>
      <c r="P171" s="23">
        <v>2916.5</v>
      </c>
      <c r="R171" s="38"/>
    </row>
    <row r="172" spans="1:18" x14ac:dyDescent="0.2">
      <c r="A172" s="14">
        <v>43336</v>
      </c>
      <c r="B172" s="15">
        <v>40.58</v>
      </c>
      <c r="C172" s="16">
        <v>-1.34</v>
      </c>
      <c r="D172" s="17">
        <v>-3.1965648854961899E-2</v>
      </c>
      <c r="E172" s="15">
        <v>41.87</v>
      </c>
      <c r="F172" s="15">
        <v>40.49</v>
      </c>
      <c r="G172" s="15">
        <v>41.87</v>
      </c>
      <c r="H172" s="18">
        <v>1449670</v>
      </c>
      <c r="J172" s="14">
        <v>43336</v>
      </c>
      <c r="K172" s="34">
        <v>971.53</v>
      </c>
      <c r="L172" s="35">
        <v>-2.4500000000000499</v>
      </c>
      <c r="M172" s="36">
        <v>-2.5154520626707402E-3</v>
      </c>
      <c r="N172" s="23">
        <v>2853.93</v>
      </c>
      <c r="O172" s="23">
        <v>2850.62</v>
      </c>
      <c r="P172" s="23">
        <v>2876.16</v>
      </c>
      <c r="R172" s="38"/>
    </row>
    <row r="173" spans="1:18" x14ac:dyDescent="0.2">
      <c r="A173" s="14">
        <v>43329</v>
      </c>
      <c r="B173" s="15">
        <v>41.92</v>
      </c>
      <c r="C173" s="16">
        <v>1.38</v>
      </c>
      <c r="D173" s="17">
        <v>3.4040453872718403E-2</v>
      </c>
      <c r="E173" s="15">
        <v>40.549999999999997</v>
      </c>
      <c r="F173" s="15">
        <v>40.44</v>
      </c>
      <c r="G173" s="15">
        <v>42.09</v>
      </c>
      <c r="H173" s="18">
        <v>1895987</v>
      </c>
      <c r="J173" s="14">
        <v>43329</v>
      </c>
      <c r="K173" s="34">
        <v>973.98</v>
      </c>
      <c r="L173" s="35">
        <v>2.3500000000000201</v>
      </c>
      <c r="M173" s="36">
        <v>2.4186161398886599E-3</v>
      </c>
      <c r="N173" s="23">
        <v>2835.46</v>
      </c>
      <c r="O173" s="23">
        <v>2802.49</v>
      </c>
      <c r="P173" s="23">
        <v>2855.63</v>
      </c>
      <c r="R173" s="38"/>
    </row>
    <row r="174" spans="1:18" x14ac:dyDescent="0.2">
      <c r="A174" s="14">
        <v>43322</v>
      </c>
      <c r="B174" s="15">
        <v>40.54</v>
      </c>
      <c r="C174" s="16">
        <v>-3.23</v>
      </c>
      <c r="D174" s="17">
        <v>-7.37948366461047E-2</v>
      </c>
      <c r="E174" s="15">
        <v>41.5</v>
      </c>
      <c r="F174" s="15">
        <v>40.53</v>
      </c>
      <c r="G174" s="15">
        <v>42.78</v>
      </c>
      <c r="H174" s="18">
        <v>2222490</v>
      </c>
      <c r="J174" s="14">
        <v>43322</v>
      </c>
      <c r="K174" s="34">
        <v>971.63</v>
      </c>
      <c r="L174" s="35">
        <v>-4.8600000000000101</v>
      </c>
      <c r="M174" s="36">
        <v>-4.97700949318479E-3</v>
      </c>
      <c r="N174" s="23">
        <v>2840.29</v>
      </c>
      <c r="O174" s="23">
        <v>2825.81</v>
      </c>
      <c r="P174" s="23">
        <v>2863.43</v>
      </c>
      <c r="R174" s="38"/>
    </row>
    <row r="175" spans="1:18" x14ac:dyDescent="0.2">
      <c r="A175" s="14">
        <v>43315</v>
      </c>
      <c r="B175" s="15">
        <v>43.77</v>
      </c>
      <c r="C175" s="16">
        <v>0.78000000000000103</v>
      </c>
      <c r="D175" s="17">
        <v>1.81437543614794E-2</v>
      </c>
      <c r="E175" s="15">
        <v>42.99</v>
      </c>
      <c r="F175" s="15">
        <v>42.54</v>
      </c>
      <c r="G175" s="15">
        <v>43.83</v>
      </c>
      <c r="H175" s="18">
        <v>1689451</v>
      </c>
      <c r="J175" s="14">
        <v>43315</v>
      </c>
      <c r="K175" s="34">
        <v>976.49</v>
      </c>
      <c r="L175" s="35">
        <v>1.57000000000005</v>
      </c>
      <c r="M175" s="36">
        <v>1.61038854470115E-3</v>
      </c>
      <c r="N175" s="23">
        <v>2819</v>
      </c>
      <c r="O175" s="23">
        <v>2796.34</v>
      </c>
      <c r="P175" s="23">
        <v>2840.38</v>
      </c>
      <c r="R175" s="38"/>
    </row>
    <row r="176" spans="1:18" x14ac:dyDescent="0.2">
      <c r="A176" s="14">
        <v>43308</v>
      </c>
      <c r="B176" s="15">
        <v>42.99</v>
      </c>
      <c r="C176" s="16">
        <v>-1.69</v>
      </c>
      <c r="D176" s="17">
        <v>-3.7824529991047399E-2</v>
      </c>
      <c r="E176" s="15">
        <v>44.62</v>
      </c>
      <c r="F176" s="15">
        <v>42.74</v>
      </c>
      <c r="G176" s="15">
        <v>44.92</v>
      </c>
      <c r="H176" s="18">
        <v>2364262</v>
      </c>
      <c r="J176" s="14">
        <v>43308</v>
      </c>
      <c r="K176" s="34">
        <v>974.92</v>
      </c>
      <c r="L176" s="35">
        <v>-1.53000000000009</v>
      </c>
      <c r="M176" s="36">
        <v>-1.5669005069384901E-3</v>
      </c>
      <c r="N176" s="23">
        <v>2799.17</v>
      </c>
      <c r="O176" s="23">
        <v>2795.14</v>
      </c>
      <c r="P176" s="23">
        <v>2848.03</v>
      </c>
      <c r="R176" s="38"/>
    </row>
    <row r="177" spans="1:18" x14ac:dyDescent="0.2">
      <c r="A177" s="14">
        <v>43301</v>
      </c>
      <c r="B177" s="15">
        <v>44.68</v>
      </c>
      <c r="C177" s="16">
        <v>-0.32999999999999802</v>
      </c>
      <c r="D177" s="17">
        <v>-7.3317040657631298E-3</v>
      </c>
      <c r="E177" s="15">
        <v>45.14</v>
      </c>
      <c r="F177" s="15">
        <v>44.04</v>
      </c>
      <c r="G177" s="15">
        <v>45.76</v>
      </c>
      <c r="H177" s="18">
        <v>2576255</v>
      </c>
      <c r="J177" s="14">
        <v>43301</v>
      </c>
      <c r="K177" s="34">
        <v>976.45</v>
      </c>
      <c r="L177" s="35">
        <v>-6.88</v>
      </c>
      <c r="M177" s="36">
        <v>-6.9966338868945304E-3</v>
      </c>
      <c r="N177" s="23">
        <v>2801.43</v>
      </c>
      <c r="O177" s="23">
        <v>2789.24</v>
      </c>
      <c r="P177" s="23">
        <v>2816.76</v>
      </c>
      <c r="R177" s="38"/>
    </row>
    <row r="178" spans="1:18" x14ac:dyDescent="0.2">
      <c r="A178" s="14">
        <v>43294</v>
      </c>
      <c r="B178" s="15">
        <v>45.01</v>
      </c>
      <c r="C178" s="16">
        <v>0.55999999999999495</v>
      </c>
      <c r="D178" s="17">
        <v>1.25984251968503E-2</v>
      </c>
      <c r="E178" s="15">
        <v>44.59</v>
      </c>
      <c r="F178" s="15">
        <v>43.96</v>
      </c>
      <c r="G178" s="15">
        <v>45.15</v>
      </c>
      <c r="H178" s="18">
        <v>1487852</v>
      </c>
      <c r="J178" s="14">
        <v>43294</v>
      </c>
      <c r="K178" s="34">
        <v>983.33</v>
      </c>
      <c r="L178" s="35">
        <v>13.7</v>
      </c>
      <c r="M178" s="36">
        <v>1.41291007910234E-2</v>
      </c>
      <c r="N178" s="23">
        <v>2768.51</v>
      </c>
      <c r="O178" s="23">
        <v>2768.51</v>
      </c>
      <c r="P178" s="23">
        <v>2804.53</v>
      </c>
      <c r="R178" s="38"/>
    </row>
    <row r="179" spans="1:18" x14ac:dyDescent="0.2">
      <c r="A179" s="14">
        <v>43287</v>
      </c>
      <c r="B179" s="15">
        <v>44.45</v>
      </c>
      <c r="C179" s="16">
        <v>0.80000000000000404</v>
      </c>
      <c r="D179" s="17">
        <v>1.8327605956471999E-2</v>
      </c>
      <c r="E179" s="15">
        <v>44.02</v>
      </c>
      <c r="F179" s="15">
        <v>42.91</v>
      </c>
      <c r="G179" s="15">
        <v>44.68</v>
      </c>
      <c r="H179" s="18">
        <v>1171935</v>
      </c>
      <c r="J179" s="14">
        <v>43287</v>
      </c>
      <c r="K179" s="34">
        <v>969.63</v>
      </c>
      <c r="L179" s="35">
        <v>4.3099999999999499</v>
      </c>
      <c r="M179" s="36">
        <v>4.4648406745949002E-3</v>
      </c>
      <c r="N179" s="23">
        <v>2704.95</v>
      </c>
      <c r="O179" s="23">
        <v>2698.95</v>
      </c>
      <c r="P179" s="23">
        <v>2764.41</v>
      </c>
      <c r="R179" s="38"/>
    </row>
    <row r="180" spans="1:18" x14ac:dyDescent="0.2">
      <c r="A180" s="14">
        <v>43280</v>
      </c>
      <c r="B180" s="15">
        <v>43.65</v>
      </c>
      <c r="C180" s="16">
        <v>3.9999999999999099E-2</v>
      </c>
      <c r="D180" s="17">
        <v>9.1722082091261496E-4</v>
      </c>
      <c r="E180" s="15">
        <v>43.64</v>
      </c>
      <c r="F180" s="15">
        <v>43.17</v>
      </c>
      <c r="G180" s="15">
        <v>44.15</v>
      </c>
      <c r="H180" s="18">
        <v>2341574</v>
      </c>
      <c r="J180" s="14">
        <v>43280</v>
      </c>
      <c r="K180" s="34">
        <v>965.32</v>
      </c>
      <c r="L180" s="35">
        <v>-8.5599999999999508</v>
      </c>
      <c r="M180" s="36">
        <v>-8.7895839323119292E-3</v>
      </c>
      <c r="N180" s="23">
        <v>2742.94</v>
      </c>
      <c r="O180" s="23">
        <v>2691.99</v>
      </c>
      <c r="P180" s="23">
        <v>2746.09</v>
      </c>
      <c r="R180" s="38"/>
    </row>
    <row r="181" spans="1:18" x14ac:dyDescent="0.2">
      <c r="A181" s="14">
        <v>43273</v>
      </c>
      <c r="B181" s="15">
        <v>43.61</v>
      </c>
      <c r="C181" s="16">
        <v>-0.29999999999999699</v>
      </c>
      <c r="D181" s="17">
        <v>-6.8321566841265599E-3</v>
      </c>
      <c r="E181" s="15">
        <v>43.63</v>
      </c>
      <c r="F181" s="15">
        <v>43.03</v>
      </c>
      <c r="G181" s="15">
        <v>44.1</v>
      </c>
      <c r="H181" s="18">
        <v>1479743</v>
      </c>
      <c r="J181" s="14">
        <v>43273</v>
      </c>
      <c r="K181" s="34">
        <v>973.88</v>
      </c>
      <c r="L181" s="35">
        <v>9.42999999999995</v>
      </c>
      <c r="M181" s="36">
        <v>9.7775934470423001E-3</v>
      </c>
      <c r="N181" s="23">
        <v>2765.79</v>
      </c>
      <c r="O181" s="23">
        <v>2743.19</v>
      </c>
      <c r="P181" s="23">
        <v>2774.99</v>
      </c>
      <c r="R181" s="38"/>
    </row>
    <row r="182" spans="1:18" x14ac:dyDescent="0.2">
      <c r="A182" s="14">
        <v>43266</v>
      </c>
      <c r="B182" s="15">
        <v>43.91</v>
      </c>
      <c r="C182" s="16">
        <v>2.11</v>
      </c>
      <c r="D182" s="17">
        <v>5.0478468899521498E-2</v>
      </c>
      <c r="E182" s="15">
        <v>41.74</v>
      </c>
      <c r="F182" s="15">
        <v>41.41</v>
      </c>
      <c r="G182" s="15">
        <v>44.12</v>
      </c>
      <c r="H182" s="18">
        <v>2924542</v>
      </c>
      <c r="J182" s="14">
        <v>43266</v>
      </c>
      <c r="K182" s="34">
        <v>964.45</v>
      </c>
      <c r="L182" s="35">
        <v>7.06000000000006</v>
      </c>
      <c r="M182" s="36">
        <v>7.3742153145531699E-3</v>
      </c>
      <c r="N182" s="23">
        <v>2780.18</v>
      </c>
      <c r="O182" s="23">
        <v>2761.73</v>
      </c>
      <c r="P182" s="23">
        <v>2791.47</v>
      </c>
      <c r="R182" s="38"/>
    </row>
    <row r="183" spans="1:18" x14ac:dyDescent="0.2">
      <c r="A183" s="14">
        <v>43259</v>
      </c>
      <c r="B183" s="15">
        <v>41.8</v>
      </c>
      <c r="C183" s="16">
        <v>-2.95</v>
      </c>
      <c r="D183" s="17">
        <v>-6.5921787709497304E-2</v>
      </c>
      <c r="E183" s="15">
        <v>44.77</v>
      </c>
      <c r="F183" s="15">
        <v>41.22</v>
      </c>
      <c r="G183" s="15">
        <v>44.875</v>
      </c>
      <c r="H183" s="18">
        <v>3332979</v>
      </c>
      <c r="J183" s="14">
        <v>43259</v>
      </c>
      <c r="K183" s="34">
        <v>957.39</v>
      </c>
      <c r="L183" s="35">
        <v>8.7899999999999601</v>
      </c>
      <c r="M183" s="36">
        <v>9.2662871600252602E-3</v>
      </c>
      <c r="N183" s="23">
        <v>2741.67</v>
      </c>
      <c r="O183" s="23">
        <v>2739.51</v>
      </c>
      <c r="P183" s="23">
        <v>2779.9</v>
      </c>
      <c r="R183" s="38"/>
    </row>
    <row r="184" spans="1:18" x14ac:dyDescent="0.2">
      <c r="A184" s="14">
        <v>43252</v>
      </c>
      <c r="B184" s="15">
        <v>44.75</v>
      </c>
      <c r="C184" s="16">
        <v>0.60999999999999899</v>
      </c>
      <c r="D184" s="17">
        <v>1.3819664703217001E-2</v>
      </c>
      <c r="E184" s="15">
        <v>44.03</v>
      </c>
      <c r="F184" s="15">
        <v>44.02</v>
      </c>
      <c r="G184" s="15">
        <v>45.44</v>
      </c>
      <c r="H184" s="18">
        <v>3340110</v>
      </c>
      <c r="J184" s="14">
        <v>43252</v>
      </c>
      <c r="K184" s="34">
        <v>948.6</v>
      </c>
      <c r="L184" s="35">
        <v>-3.44999999999993</v>
      </c>
      <c r="M184" s="36">
        <v>-3.6237592563415099E-3</v>
      </c>
      <c r="N184" s="23">
        <v>2705.11</v>
      </c>
      <c r="O184" s="23">
        <v>2676.81</v>
      </c>
      <c r="P184" s="23">
        <v>2736.93</v>
      </c>
      <c r="R184" s="38"/>
    </row>
    <row r="185" spans="1:18" x14ac:dyDescent="0.2">
      <c r="A185" s="14">
        <v>43245</v>
      </c>
      <c r="B185" s="15">
        <v>44.14</v>
      </c>
      <c r="C185" s="16">
        <v>1.25</v>
      </c>
      <c r="D185" s="17">
        <v>2.9144322685940801E-2</v>
      </c>
      <c r="E185" s="15">
        <v>42.88</v>
      </c>
      <c r="F185" s="15">
        <v>42.47</v>
      </c>
      <c r="G185" s="15">
        <v>44.48</v>
      </c>
      <c r="H185" s="18">
        <v>1414201</v>
      </c>
      <c r="J185" s="14">
        <v>43245</v>
      </c>
      <c r="K185" s="34">
        <v>952.05</v>
      </c>
      <c r="L185" s="35">
        <v>-5.80000000000007</v>
      </c>
      <c r="M185" s="36">
        <v>-6.0552278540482E-3</v>
      </c>
      <c r="N185" s="23">
        <v>2725.95</v>
      </c>
      <c r="O185" s="23">
        <v>2707.38</v>
      </c>
      <c r="P185" s="23">
        <v>2742.24</v>
      </c>
      <c r="R185" s="38"/>
    </row>
    <row r="186" spans="1:18" x14ac:dyDescent="0.2">
      <c r="A186" s="14">
        <v>43238</v>
      </c>
      <c r="B186" s="15">
        <v>42.89</v>
      </c>
      <c r="C186" s="16">
        <v>0.119999999999997</v>
      </c>
      <c r="D186" s="17">
        <v>2.80570493336445E-3</v>
      </c>
      <c r="E186" s="15">
        <v>42.88</v>
      </c>
      <c r="F186" s="15">
        <v>42.65</v>
      </c>
      <c r="G186" s="15">
        <v>43.65</v>
      </c>
      <c r="H186" s="18">
        <v>1951122</v>
      </c>
      <c r="J186" s="14">
        <v>43238</v>
      </c>
      <c r="K186" s="34">
        <v>957.85</v>
      </c>
      <c r="L186" s="35">
        <v>10.16</v>
      </c>
      <c r="M186" s="36">
        <v>1.07208053266363E-2</v>
      </c>
      <c r="N186" s="23">
        <v>2733.37</v>
      </c>
      <c r="O186" s="23">
        <v>2701.91</v>
      </c>
      <c r="P186" s="23">
        <v>2742.1</v>
      </c>
      <c r="R186" s="38"/>
    </row>
    <row r="187" spans="1:18" x14ac:dyDescent="0.2">
      <c r="A187" s="14">
        <v>43231</v>
      </c>
      <c r="B187" s="15">
        <v>42.77</v>
      </c>
      <c r="C187" s="16">
        <v>0.92000000000000204</v>
      </c>
      <c r="D187" s="17">
        <v>2.1983273596176901E-2</v>
      </c>
      <c r="E187" s="15">
        <v>41.92</v>
      </c>
      <c r="F187" s="15">
        <v>41.59</v>
      </c>
      <c r="G187" s="15">
        <v>42.9</v>
      </c>
      <c r="H187" s="18">
        <v>2167483</v>
      </c>
      <c r="J187" s="14">
        <v>43231</v>
      </c>
      <c r="K187" s="34">
        <v>947.69</v>
      </c>
      <c r="L187" s="35">
        <v>17.96</v>
      </c>
      <c r="M187" s="36">
        <v>1.9317436244931398E-2</v>
      </c>
      <c r="N187" s="23">
        <v>2669.36</v>
      </c>
      <c r="O187" s="23">
        <v>2655.2</v>
      </c>
      <c r="P187" s="23">
        <v>2732.86</v>
      </c>
      <c r="R187" s="38"/>
    </row>
    <row r="188" spans="1:18" x14ac:dyDescent="0.2">
      <c r="A188" s="14">
        <v>43224</v>
      </c>
      <c r="B188" s="15">
        <v>41.85</v>
      </c>
      <c r="C188" s="16">
        <v>-0.46000000000000102</v>
      </c>
      <c r="D188" s="17">
        <v>-1.08721342472229E-2</v>
      </c>
      <c r="E188" s="15">
        <v>42.25</v>
      </c>
      <c r="F188" s="15">
        <v>41.01</v>
      </c>
      <c r="G188" s="15">
        <v>42.34</v>
      </c>
      <c r="H188" s="18">
        <v>1363609</v>
      </c>
      <c r="J188" s="14">
        <v>43224</v>
      </c>
      <c r="K188" s="34">
        <v>929.73</v>
      </c>
      <c r="L188" s="35">
        <v>3.8600000000000101</v>
      </c>
      <c r="M188" s="36">
        <v>4.1690518107293803E-3</v>
      </c>
      <c r="N188" s="23">
        <v>2675.05</v>
      </c>
      <c r="O188" s="23">
        <v>2594.62</v>
      </c>
      <c r="P188" s="23">
        <v>2682.92</v>
      </c>
      <c r="R188" s="38"/>
    </row>
    <row r="189" spans="1:18" x14ac:dyDescent="0.2">
      <c r="A189" s="14">
        <v>43217</v>
      </c>
      <c r="B189" s="15">
        <v>42.31</v>
      </c>
      <c r="C189" s="16">
        <v>1.27</v>
      </c>
      <c r="D189" s="17">
        <v>3.0945419103313901E-2</v>
      </c>
      <c r="E189" s="15">
        <v>41.03</v>
      </c>
      <c r="F189" s="15">
        <v>40.83</v>
      </c>
      <c r="G189" s="15">
        <v>42.43</v>
      </c>
      <c r="H189" s="18">
        <v>1386905</v>
      </c>
      <c r="J189" s="14">
        <v>43217</v>
      </c>
      <c r="K189" s="34">
        <v>925.87</v>
      </c>
      <c r="L189" s="35">
        <v>14.190000000000101</v>
      </c>
      <c r="M189" s="36">
        <v>1.55646718146719E-2</v>
      </c>
      <c r="N189" s="23">
        <v>2675.4</v>
      </c>
      <c r="O189" s="23">
        <v>2612.67</v>
      </c>
      <c r="P189" s="23">
        <v>2683.55</v>
      </c>
      <c r="R189" s="38"/>
    </row>
    <row r="190" spans="1:18" x14ac:dyDescent="0.2">
      <c r="A190" s="14">
        <v>43210</v>
      </c>
      <c r="B190" s="15">
        <v>41.04</v>
      </c>
      <c r="C190" s="16">
        <v>-5.0000000000004298E-2</v>
      </c>
      <c r="D190" s="17">
        <v>-1.21684108055498E-3</v>
      </c>
      <c r="E190" s="15">
        <v>41.08</v>
      </c>
      <c r="F190" s="15">
        <v>40.56</v>
      </c>
      <c r="G190" s="15">
        <v>41.57</v>
      </c>
      <c r="H190" s="18">
        <v>1275965</v>
      </c>
      <c r="J190" s="14">
        <v>43210</v>
      </c>
      <c r="K190" s="34">
        <v>911.68</v>
      </c>
      <c r="L190" s="35">
        <v>11.6899999999999</v>
      </c>
      <c r="M190" s="36">
        <v>1.29890332114801E-2</v>
      </c>
      <c r="N190" s="23">
        <v>2670.1</v>
      </c>
      <c r="O190" s="23">
        <v>2660.61</v>
      </c>
      <c r="P190" s="23">
        <v>2717.49</v>
      </c>
      <c r="R190" s="38"/>
    </row>
    <row r="191" spans="1:18" x14ac:dyDescent="0.2">
      <c r="A191" s="14">
        <v>43203</v>
      </c>
      <c r="B191" s="15">
        <v>41.09</v>
      </c>
      <c r="C191" s="16">
        <v>0.61000000000000698</v>
      </c>
      <c r="D191" s="17">
        <v>1.5069169960474501E-2</v>
      </c>
      <c r="E191" s="15">
        <v>40.57</v>
      </c>
      <c r="F191" s="15">
        <v>40.57</v>
      </c>
      <c r="G191" s="15">
        <v>41.79</v>
      </c>
      <c r="H191" s="18">
        <v>2553894</v>
      </c>
      <c r="J191" s="14">
        <v>43203</v>
      </c>
      <c r="K191" s="34">
        <v>899.99</v>
      </c>
      <c r="L191" s="35">
        <v>1.5299999999999701</v>
      </c>
      <c r="M191" s="36">
        <v>1.7029138748525E-3</v>
      </c>
      <c r="N191" s="23">
        <v>2617.1799999999998</v>
      </c>
      <c r="O191" s="23">
        <v>2610.79</v>
      </c>
      <c r="P191" s="23">
        <v>2680.26</v>
      </c>
      <c r="R191" s="38"/>
    </row>
    <row r="192" spans="1:18" x14ac:dyDescent="0.2">
      <c r="A192" s="14">
        <v>43196</v>
      </c>
      <c r="B192" s="15">
        <v>40.479999999999997</v>
      </c>
      <c r="C192" s="16">
        <v>-0.87000000000000499</v>
      </c>
      <c r="D192" s="17">
        <v>-2.1039903264812702E-2</v>
      </c>
      <c r="E192" s="15">
        <v>41.05</v>
      </c>
      <c r="F192" s="15">
        <v>39.08</v>
      </c>
      <c r="G192" s="15">
        <v>41.5</v>
      </c>
      <c r="H192" s="18">
        <v>2886878</v>
      </c>
      <c r="J192" s="14">
        <v>43196</v>
      </c>
      <c r="K192" s="34">
        <v>898.46</v>
      </c>
      <c r="L192" s="35">
        <v>-10.53</v>
      </c>
      <c r="M192" s="36">
        <v>-1.158428585573E-2</v>
      </c>
      <c r="N192" s="23">
        <v>2633.45</v>
      </c>
      <c r="O192" s="23">
        <v>2553.8000000000002</v>
      </c>
      <c r="P192" s="23">
        <v>2672.08</v>
      </c>
      <c r="R192" s="38"/>
    </row>
    <row r="193" spans="1:18" x14ac:dyDescent="0.2">
      <c r="A193" s="14">
        <v>43189</v>
      </c>
      <c r="B193" s="15">
        <v>41.35</v>
      </c>
      <c r="C193" s="16">
        <v>0.20000000000000301</v>
      </c>
      <c r="D193" s="17">
        <v>4.8602673147023802E-3</v>
      </c>
      <c r="E193" s="15">
        <v>41.17</v>
      </c>
      <c r="F193" s="15">
        <v>40.5</v>
      </c>
      <c r="G193" s="15">
        <v>41.42</v>
      </c>
      <c r="H193" s="18">
        <v>1597826</v>
      </c>
      <c r="J193" s="14">
        <v>43189</v>
      </c>
      <c r="K193" s="34">
        <v>908.99</v>
      </c>
      <c r="L193" s="35">
        <v>11.64</v>
      </c>
      <c r="M193" s="36">
        <v>1.2971527274753401E-2</v>
      </c>
      <c r="N193" s="23">
        <v>2619.35</v>
      </c>
      <c r="O193" s="23">
        <v>2593.06</v>
      </c>
      <c r="P193" s="23">
        <v>2674.78</v>
      </c>
      <c r="R193" s="38"/>
    </row>
    <row r="194" spans="1:18" x14ac:dyDescent="0.2">
      <c r="A194" s="14">
        <v>43182</v>
      </c>
      <c r="B194" s="15">
        <v>41.15</v>
      </c>
      <c r="C194" s="16">
        <v>-7.9999999999998295E-2</v>
      </c>
      <c r="D194" s="17">
        <v>-1.9403347077370399E-3</v>
      </c>
      <c r="E194" s="15">
        <v>41.25</v>
      </c>
      <c r="F194" s="15">
        <v>40.950000000000003</v>
      </c>
      <c r="G194" s="15">
        <v>41.6</v>
      </c>
      <c r="H194" s="18">
        <v>1595115</v>
      </c>
      <c r="J194" s="14">
        <v>43182</v>
      </c>
      <c r="K194" s="34">
        <v>897.35</v>
      </c>
      <c r="L194" s="35">
        <v>-34.03</v>
      </c>
      <c r="M194" s="36">
        <v>-3.6537181386759397E-2</v>
      </c>
      <c r="N194" s="23">
        <v>2741.38</v>
      </c>
      <c r="O194" s="23">
        <v>2585.89</v>
      </c>
      <c r="P194" s="23">
        <v>2741.38</v>
      </c>
      <c r="R194" s="38"/>
    </row>
    <row r="195" spans="1:18" x14ac:dyDescent="0.2">
      <c r="A195" s="14">
        <v>43175</v>
      </c>
      <c r="B195" s="15">
        <v>41.23</v>
      </c>
      <c r="C195" s="16">
        <v>0.78999999999999904</v>
      </c>
      <c r="D195" s="17">
        <v>1.95351137487636E-2</v>
      </c>
      <c r="E195" s="15">
        <v>40.450000000000003</v>
      </c>
      <c r="F195" s="15">
        <v>40.380000000000003</v>
      </c>
      <c r="G195" s="15">
        <v>41.81</v>
      </c>
      <c r="H195" s="18">
        <v>2412969</v>
      </c>
      <c r="J195" s="14">
        <v>43175</v>
      </c>
      <c r="K195" s="34">
        <v>931.38</v>
      </c>
      <c r="L195" s="35">
        <v>9.7400000000000109</v>
      </c>
      <c r="M195" s="36">
        <v>1.0568117703224701E-2</v>
      </c>
      <c r="N195" s="23">
        <v>2790.54</v>
      </c>
      <c r="O195" s="23">
        <v>2741.47</v>
      </c>
      <c r="P195" s="23">
        <v>2801.9</v>
      </c>
      <c r="R195" s="38"/>
    </row>
    <row r="196" spans="1:18" x14ac:dyDescent="0.2">
      <c r="A196" s="14">
        <v>43168</v>
      </c>
      <c r="B196" s="15">
        <v>40.44</v>
      </c>
      <c r="C196" s="16">
        <v>0.28999999999999898</v>
      </c>
      <c r="D196" s="17">
        <v>7.2229140722291198E-3</v>
      </c>
      <c r="E196" s="15">
        <v>39.909999999999997</v>
      </c>
      <c r="F196" s="15">
        <v>39.74</v>
      </c>
      <c r="G196" s="15">
        <v>40.619999999999997</v>
      </c>
      <c r="H196" s="18">
        <v>1240858</v>
      </c>
      <c r="J196" s="14">
        <v>43168</v>
      </c>
      <c r="K196" s="34">
        <v>921.64</v>
      </c>
      <c r="L196" s="35">
        <v>11.97</v>
      </c>
      <c r="M196" s="36">
        <v>1.31586179603593E-2</v>
      </c>
      <c r="N196" s="23">
        <v>2681.06</v>
      </c>
      <c r="O196" s="23">
        <v>2675.75</v>
      </c>
      <c r="P196" s="23">
        <v>2786.57</v>
      </c>
      <c r="R196" s="38"/>
    </row>
    <row r="197" spans="1:18" x14ac:dyDescent="0.2">
      <c r="A197" s="14">
        <v>43161</v>
      </c>
      <c r="B197" s="15">
        <v>40.15</v>
      </c>
      <c r="C197" s="16">
        <v>-0.30000000000000399</v>
      </c>
      <c r="D197" s="17">
        <v>-7.4165636588381803E-3</v>
      </c>
      <c r="E197" s="15">
        <v>40.47</v>
      </c>
      <c r="F197" s="15">
        <v>39.78</v>
      </c>
      <c r="G197" s="15">
        <v>41.41</v>
      </c>
      <c r="H197" s="18">
        <v>2143011</v>
      </c>
      <c r="J197" s="14">
        <v>43161</v>
      </c>
      <c r="K197" s="34">
        <v>909.67</v>
      </c>
      <c r="L197" s="35">
        <v>-16.75</v>
      </c>
      <c r="M197" s="36">
        <v>-1.8080352323999901E-2</v>
      </c>
      <c r="N197" s="23">
        <v>2757.37</v>
      </c>
      <c r="O197" s="23">
        <v>2647.32</v>
      </c>
      <c r="P197" s="23">
        <v>2789.15</v>
      </c>
      <c r="R197" s="38"/>
    </row>
    <row r="198" spans="1:18" x14ac:dyDescent="0.2">
      <c r="A198" s="14">
        <v>43154</v>
      </c>
      <c r="B198" s="15">
        <v>40.450000000000003</v>
      </c>
      <c r="C198" s="16">
        <v>-0.55999999999999495</v>
      </c>
      <c r="D198" s="17">
        <v>-1.3655206047305401E-2</v>
      </c>
      <c r="E198" s="15">
        <v>41</v>
      </c>
      <c r="F198" s="15">
        <v>39.93</v>
      </c>
      <c r="G198" s="15">
        <v>41.13</v>
      </c>
      <c r="H198" s="18">
        <v>1332120</v>
      </c>
      <c r="J198" s="14">
        <v>43154</v>
      </c>
      <c r="K198" s="34">
        <v>926.42</v>
      </c>
      <c r="L198" s="35">
        <v>13.4</v>
      </c>
      <c r="M198" s="36">
        <v>1.46765678736501E-2</v>
      </c>
      <c r="N198" s="23">
        <v>2722.99</v>
      </c>
      <c r="O198" s="23">
        <v>2697.77</v>
      </c>
      <c r="P198" s="23">
        <v>2747.76</v>
      </c>
      <c r="R198" s="38"/>
    </row>
    <row r="199" spans="1:18" x14ac:dyDescent="0.2">
      <c r="A199" s="14">
        <v>43147</v>
      </c>
      <c r="B199" s="15">
        <v>41.01</v>
      </c>
      <c r="C199" s="16">
        <v>0.90999999999999703</v>
      </c>
      <c r="D199" s="17">
        <v>2.26932668329176E-2</v>
      </c>
      <c r="E199" s="15">
        <v>40.22</v>
      </c>
      <c r="F199" s="15">
        <v>40</v>
      </c>
      <c r="G199" s="15">
        <v>41.02</v>
      </c>
      <c r="H199" s="18">
        <v>1944921</v>
      </c>
      <c r="J199" s="14">
        <v>43147</v>
      </c>
      <c r="K199" s="34">
        <v>913.02</v>
      </c>
      <c r="L199" s="35">
        <v>23.819999999999901</v>
      </c>
      <c r="M199" s="36">
        <v>2.67881241565451E-2</v>
      </c>
      <c r="N199" s="23">
        <v>2636.75</v>
      </c>
      <c r="O199" s="23">
        <v>2622.45</v>
      </c>
      <c r="P199" s="23">
        <v>2754.42</v>
      </c>
      <c r="R199" s="38"/>
    </row>
    <row r="200" spans="1:18" x14ac:dyDescent="0.2">
      <c r="A200" s="14">
        <v>43140</v>
      </c>
      <c r="B200" s="15">
        <v>40.1</v>
      </c>
      <c r="C200" s="16">
        <v>-1.19</v>
      </c>
      <c r="D200" s="17">
        <v>-2.8820537660450399E-2</v>
      </c>
      <c r="E200" s="15">
        <v>41.16</v>
      </c>
      <c r="F200" s="15">
        <v>39.67</v>
      </c>
      <c r="G200" s="15">
        <v>41.16</v>
      </c>
      <c r="H200" s="18">
        <v>2761034</v>
      </c>
      <c r="J200" s="14">
        <v>43140</v>
      </c>
      <c r="K200" s="34">
        <v>889.2</v>
      </c>
      <c r="L200" s="35">
        <v>-35.64</v>
      </c>
      <c r="M200" s="36">
        <v>-3.85363954846243E-2</v>
      </c>
      <c r="N200" s="23">
        <v>2741.06</v>
      </c>
      <c r="O200" s="23">
        <v>2532.69</v>
      </c>
      <c r="P200" s="23">
        <v>2763.39</v>
      </c>
      <c r="R200" s="38"/>
    </row>
    <row r="201" spans="1:18" x14ac:dyDescent="0.2">
      <c r="A201" s="14">
        <v>43133</v>
      </c>
      <c r="B201" s="15">
        <v>41.29</v>
      </c>
      <c r="C201" s="16">
        <v>-1.26</v>
      </c>
      <c r="D201" s="17">
        <v>-2.9612220916568701E-2</v>
      </c>
      <c r="E201" s="15">
        <v>42.4</v>
      </c>
      <c r="F201" s="15">
        <v>40.11</v>
      </c>
      <c r="G201" s="15">
        <v>42.57</v>
      </c>
      <c r="H201" s="18">
        <v>2647609</v>
      </c>
      <c r="J201" s="14">
        <v>43133</v>
      </c>
      <c r="K201" s="34">
        <v>924.84</v>
      </c>
      <c r="L201" s="35">
        <v>-34.93</v>
      </c>
      <c r="M201" s="36">
        <v>-3.6394136095106097E-2</v>
      </c>
      <c r="N201" s="23">
        <v>2867.23</v>
      </c>
      <c r="O201" s="23">
        <v>2759.97</v>
      </c>
      <c r="P201" s="23">
        <v>2870.62</v>
      </c>
      <c r="R201" s="38"/>
    </row>
    <row r="202" spans="1:18" x14ac:dyDescent="0.2">
      <c r="A202" s="14">
        <v>43126</v>
      </c>
      <c r="B202" s="15">
        <v>42.55</v>
      </c>
      <c r="C202" s="16">
        <v>-0.35000000000000098</v>
      </c>
      <c r="D202" s="17">
        <v>-8.1585081585081893E-3</v>
      </c>
      <c r="E202" s="15">
        <v>42.78</v>
      </c>
      <c r="F202" s="15">
        <v>42.17</v>
      </c>
      <c r="G202" s="15">
        <v>43.14</v>
      </c>
      <c r="H202" s="18">
        <v>2163824</v>
      </c>
      <c r="J202" s="14">
        <v>43126</v>
      </c>
      <c r="K202" s="34">
        <v>959.77</v>
      </c>
      <c r="L202" s="35">
        <v>-9.8300000000000392</v>
      </c>
      <c r="M202" s="36">
        <v>-1.0138201320132101E-2</v>
      </c>
      <c r="N202" s="23">
        <v>2809.16</v>
      </c>
      <c r="O202" s="23">
        <v>2808.12</v>
      </c>
      <c r="P202" s="23">
        <v>2872.87</v>
      </c>
      <c r="R202" s="38"/>
    </row>
    <row r="203" spans="1:18" x14ac:dyDescent="0.2">
      <c r="A203" s="14">
        <v>43119</v>
      </c>
      <c r="B203" s="15">
        <v>42.9</v>
      </c>
      <c r="C203" s="16">
        <v>0.119999999999997</v>
      </c>
      <c r="D203" s="17">
        <v>2.8050490883589898E-3</v>
      </c>
      <c r="E203" s="15">
        <v>42.99</v>
      </c>
      <c r="F203" s="15">
        <v>42.49</v>
      </c>
      <c r="G203" s="15">
        <v>43.27</v>
      </c>
      <c r="H203" s="18">
        <v>1936517</v>
      </c>
      <c r="J203" s="14">
        <v>43119</v>
      </c>
      <c r="K203" s="34">
        <v>969.6</v>
      </c>
      <c r="L203" s="35">
        <v>2.23000000000002</v>
      </c>
      <c r="M203" s="36">
        <v>2.3052193059532699E-3</v>
      </c>
      <c r="N203" s="23">
        <v>2798.96</v>
      </c>
      <c r="O203" s="23">
        <v>2768.64</v>
      </c>
      <c r="P203" s="23">
        <v>2810.33</v>
      </c>
      <c r="R203" s="38"/>
    </row>
    <row r="204" spans="1:18" x14ac:dyDescent="0.2">
      <c r="A204" s="14">
        <v>43112</v>
      </c>
      <c r="B204" s="15">
        <v>42.78</v>
      </c>
      <c r="C204" s="16">
        <v>-1.63</v>
      </c>
      <c r="D204" s="17">
        <v>-3.6703445170006697E-2</v>
      </c>
      <c r="E204" s="15">
        <v>44.46</v>
      </c>
      <c r="F204" s="15">
        <v>42.045000000000002</v>
      </c>
      <c r="G204" s="15">
        <v>44.54</v>
      </c>
      <c r="H204" s="18">
        <v>2199727</v>
      </c>
      <c r="J204" s="14">
        <v>43112</v>
      </c>
      <c r="K204" s="34">
        <v>967.37</v>
      </c>
      <c r="L204" s="35">
        <v>-3.2799999999999701</v>
      </c>
      <c r="M204" s="36">
        <v>-3.37917890073659E-3</v>
      </c>
      <c r="N204" s="23">
        <v>2742.67</v>
      </c>
      <c r="O204" s="23">
        <v>2736.06</v>
      </c>
      <c r="P204" s="23">
        <v>2787.85</v>
      </c>
      <c r="R204" s="38"/>
    </row>
    <row r="205" spans="1:18" x14ac:dyDescent="0.2">
      <c r="A205" s="14">
        <v>43105</v>
      </c>
      <c r="B205" s="15">
        <v>44.41</v>
      </c>
      <c r="C205" s="16">
        <v>-0.77000000000000302</v>
      </c>
      <c r="D205" s="17">
        <v>-1.7042939353696399E-2</v>
      </c>
      <c r="E205" s="15">
        <v>45.01</v>
      </c>
      <c r="F205" s="15">
        <v>44.07</v>
      </c>
      <c r="G205" s="15">
        <v>45.09</v>
      </c>
      <c r="H205" s="18">
        <v>941601</v>
      </c>
      <c r="J205" s="14">
        <v>43105</v>
      </c>
      <c r="K205" s="34">
        <v>970.65</v>
      </c>
      <c r="L205" s="35">
        <v>10.9499999999999</v>
      </c>
      <c r="M205" s="36">
        <v>1.1409815567364701E-2</v>
      </c>
      <c r="N205" s="23">
        <v>2683.73</v>
      </c>
      <c r="O205" s="23">
        <v>2682.36</v>
      </c>
      <c r="P205" s="23">
        <v>2743.45</v>
      </c>
      <c r="R205" s="38"/>
    </row>
    <row r="206" spans="1:18" x14ac:dyDescent="0.2">
      <c r="A206" s="14">
        <v>43098</v>
      </c>
      <c r="B206" s="15">
        <v>45.18</v>
      </c>
      <c r="C206" s="16">
        <v>0.53999999999999904</v>
      </c>
      <c r="D206" s="17">
        <v>1.2096774193548401E-2</v>
      </c>
      <c r="E206" s="15">
        <v>44.63</v>
      </c>
      <c r="F206" s="15">
        <v>44.61</v>
      </c>
      <c r="G206" s="15">
        <v>46.32</v>
      </c>
      <c r="H206" s="18">
        <v>777268</v>
      </c>
      <c r="J206" s="14">
        <v>43098</v>
      </c>
      <c r="K206" s="34">
        <v>959.7</v>
      </c>
      <c r="L206" s="35">
        <v>0.91000000000008197</v>
      </c>
      <c r="M206" s="36">
        <v>9.4911294444047396E-4</v>
      </c>
      <c r="N206" s="23">
        <v>2679.09</v>
      </c>
      <c r="O206" s="23">
        <v>2673.61</v>
      </c>
      <c r="P206" s="23">
        <v>2692.12</v>
      </c>
      <c r="R206" s="38"/>
    </row>
    <row r="207" spans="1:18" x14ac:dyDescent="0.2">
      <c r="A207" s="14">
        <v>43091</v>
      </c>
      <c r="B207" s="15">
        <v>44.64</v>
      </c>
      <c r="C207" s="16">
        <v>0.160000000000004</v>
      </c>
      <c r="D207" s="17">
        <v>3.5971223021583599E-3</v>
      </c>
      <c r="E207" s="15">
        <v>44.66</v>
      </c>
      <c r="F207" s="15">
        <v>44.51</v>
      </c>
      <c r="G207" s="15">
        <v>45.54</v>
      </c>
      <c r="H207" s="18">
        <v>1125617</v>
      </c>
      <c r="J207" s="14">
        <v>43091</v>
      </c>
      <c r="K207" s="34">
        <v>958.79</v>
      </c>
      <c r="L207" s="35">
        <v>5.0999999999999099</v>
      </c>
      <c r="M207" s="36">
        <v>5.3476496555483503E-3</v>
      </c>
      <c r="N207" s="23">
        <v>2685.92</v>
      </c>
      <c r="O207" s="23">
        <v>2676.11</v>
      </c>
      <c r="P207" s="23">
        <v>2694.97</v>
      </c>
      <c r="R207" s="38"/>
    </row>
    <row r="208" spans="1:18" x14ac:dyDescent="0.2">
      <c r="A208" s="14">
        <v>43084</v>
      </c>
      <c r="B208" s="15">
        <v>44.48</v>
      </c>
      <c r="C208" s="16">
        <v>0.26999999999999602</v>
      </c>
      <c r="D208" s="17">
        <v>6.1072155620899302E-3</v>
      </c>
      <c r="E208" s="15">
        <v>44.15</v>
      </c>
      <c r="F208" s="15">
        <v>43.7</v>
      </c>
      <c r="G208" s="15">
        <v>45.41</v>
      </c>
      <c r="H208" s="18">
        <v>2627000</v>
      </c>
      <c r="J208" s="14">
        <v>43084</v>
      </c>
      <c r="K208" s="34">
        <v>953.69</v>
      </c>
      <c r="L208" s="35">
        <v>-4.75</v>
      </c>
      <c r="M208" s="36">
        <v>-4.9559701181085903E-3</v>
      </c>
      <c r="N208" s="23">
        <v>2652.19</v>
      </c>
      <c r="O208" s="23">
        <v>2651.47</v>
      </c>
      <c r="P208" s="23">
        <v>2679.63</v>
      </c>
      <c r="R208" s="38"/>
    </row>
    <row r="209" spans="1:18" x14ac:dyDescent="0.2">
      <c r="A209" s="14">
        <v>43077</v>
      </c>
      <c r="B209" s="15">
        <v>44.21</v>
      </c>
      <c r="C209" s="16">
        <v>0.60999999999999899</v>
      </c>
      <c r="D209" s="17">
        <v>1.39908256880734E-2</v>
      </c>
      <c r="E209" s="15">
        <v>43.59</v>
      </c>
      <c r="F209" s="15">
        <v>43.05</v>
      </c>
      <c r="G209" s="15">
        <v>44.85</v>
      </c>
      <c r="H209" s="18">
        <v>1282369</v>
      </c>
      <c r="J209" s="14">
        <v>43077</v>
      </c>
      <c r="K209" s="34">
        <v>958.44</v>
      </c>
      <c r="L209" s="35">
        <v>6.6800000000000601</v>
      </c>
      <c r="M209" s="36">
        <v>7.0185761116248503E-3</v>
      </c>
      <c r="N209" s="23">
        <v>2657.19</v>
      </c>
      <c r="O209" s="23">
        <v>2624.75</v>
      </c>
      <c r="P209" s="23">
        <v>2665.19</v>
      </c>
      <c r="R209" s="38"/>
    </row>
    <row r="210" spans="1:18" x14ac:dyDescent="0.2">
      <c r="A210" s="14">
        <v>43070</v>
      </c>
      <c r="B210" s="15">
        <v>43.6</v>
      </c>
      <c r="C210" s="16">
        <v>-0.51999999999999602</v>
      </c>
      <c r="D210" s="17">
        <v>-1.17860380779691E-2</v>
      </c>
      <c r="E210" s="15">
        <v>44.15</v>
      </c>
      <c r="F210" s="15">
        <v>43.3</v>
      </c>
      <c r="G210" s="15">
        <v>44.47</v>
      </c>
      <c r="H210" s="18">
        <v>1641107</v>
      </c>
      <c r="J210" s="14">
        <v>43070</v>
      </c>
      <c r="K210" s="34">
        <v>951.76</v>
      </c>
      <c r="L210" s="35">
        <v>-2.38</v>
      </c>
      <c r="M210" s="36">
        <v>-2.49439285639424E-3</v>
      </c>
      <c r="N210" s="23">
        <v>2602.66</v>
      </c>
      <c r="O210" s="23">
        <v>2598.87</v>
      </c>
      <c r="P210" s="23">
        <v>2657.74</v>
      </c>
      <c r="R210" s="38"/>
    </row>
    <row r="211" spans="1:18" x14ac:dyDescent="0.2">
      <c r="A211" s="14">
        <v>43063</v>
      </c>
      <c r="B211" s="15">
        <v>44.12</v>
      </c>
      <c r="C211" s="16">
        <v>0.40999999999999698</v>
      </c>
      <c r="D211" s="17">
        <v>9.3800045756119096E-3</v>
      </c>
      <c r="E211" s="15">
        <v>43.65</v>
      </c>
      <c r="F211" s="15">
        <v>43.55</v>
      </c>
      <c r="G211" s="15">
        <v>44.49</v>
      </c>
      <c r="H211" s="18">
        <v>933075</v>
      </c>
      <c r="J211" s="14">
        <v>43063</v>
      </c>
      <c r="K211" s="34">
        <v>954.14</v>
      </c>
      <c r="L211" s="35">
        <v>6.2799999999999701</v>
      </c>
      <c r="M211" s="36">
        <v>6.62545101597279E-3</v>
      </c>
      <c r="N211" s="23">
        <v>2579.4899999999998</v>
      </c>
      <c r="O211" s="23">
        <v>2578.2399999999998</v>
      </c>
      <c r="P211" s="23">
        <v>2604.21</v>
      </c>
      <c r="R211" s="38"/>
    </row>
    <row r="212" spans="1:18" x14ac:dyDescent="0.2">
      <c r="A212" s="14">
        <v>43056</v>
      </c>
      <c r="B212" s="15">
        <v>43.71</v>
      </c>
      <c r="C212" s="16">
        <v>-0.25</v>
      </c>
      <c r="D212" s="17">
        <v>-5.6869881710645996E-3</v>
      </c>
      <c r="E212" s="15">
        <v>43.9</v>
      </c>
      <c r="F212" s="15">
        <v>43.34</v>
      </c>
      <c r="G212" s="15">
        <v>44.37</v>
      </c>
      <c r="H212" s="18">
        <v>1194634</v>
      </c>
      <c r="J212" s="14">
        <v>43056</v>
      </c>
      <c r="K212" s="34">
        <v>947.86</v>
      </c>
      <c r="L212" s="35">
        <v>-1.3600000000000101</v>
      </c>
      <c r="M212" s="36">
        <v>-1.43275531489013E-3</v>
      </c>
      <c r="N212" s="23">
        <v>2576.5300000000002</v>
      </c>
      <c r="O212" s="23">
        <v>2557.4499999999998</v>
      </c>
      <c r="P212" s="23">
        <v>2590.09</v>
      </c>
      <c r="R212" s="38"/>
    </row>
    <row r="213" spans="1:18" x14ac:dyDescent="0.2">
      <c r="A213" s="14">
        <v>43049</v>
      </c>
      <c r="B213" s="15">
        <v>43.96</v>
      </c>
      <c r="C213" s="16">
        <v>-1.04</v>
      </c>
      <c r="D213" s="17">
        <v>-2.31111111111111E-2</v>
      </c>
      <c r="E213" s="15">
        <v>44.88</v>
      </c>
      <c r="F213" s="15">
        <v>43.76</v>
      </c>
      <c r="G213" s="15">
        <v>45.14</v>
      </c>
      <c r="H213" s="18">
        <v>2256499</v>
      </c>
      <c r="J213" s="14">
        <v>43049</v>
      </c>
      <c r="K213" s="34">
        <v>949.22</v>
      </c>
      <c r="L213" s="35">
        <v>2.4100000000000801</v>
      </c>
      <c r="M213" s="36">
        <v>2.5453892544439602E-3</v>
      </c>
      <c r="N213" s="23">
        <v>2587.4699999999998</v>
      </c>
      <c r="O213" s="23">
        <v>2566.33</v>
      </c>
      <c r="P213" s="23">
        <v>2597.02</v>
      </c>
      <c r="R213" s="38"/>
    </row>
    <row r="214" spans="1:18" x14ac:dyDescent="0.2">
      <c r="A214" s="14">
        <v>43042</v>
      </c>
      <c r="B214" s="15">
        <v>45</v>
      </c>
      <c r="C214" s="16">
        <v>-2.48</v>
      </c>
      <c r="D214" s="17">
        <v>-5.2232518955349597E-2</v>
      </c>
      <c r="E214" s="15">
        <v>46.6</v>
      </c>
      <c r="F214" s="15">
        <v>44.04</v>
      </c>
      <c r="G214" s="15">
        <v>47.12</v>
      </c>
      <c r="H214" s="18">
        <v>3146874</v>
      </c>
      <c r="J214" s="14">
        <v>43042</v>
      </c>
      <c r="K214" s="34">
        <v>946.81</v>
      </c>
      <c r="L214" s="35">
        <v>3.0299999999999701</v>
      </c>
      <c r="M214" s="36">
        <v>3.21049397105255E-3</v>
      </c>
      <c r="N214" s="23">
        <v>2577.75</v>
      </c>
      <c r="O214" s="23">
        <v>2566.17</v>
      </c>
      <c r="P214" s="23">
        <v>2588.42</v>
      </c>
      <c r="R214" s="38"/>
    </row>
    <row r="215" spans="1:18" x14ac:dyDescent="0.2">
      <c r="A215" s="14">
        <v>43035</v>
      </c>
      <c r="B215" s="15">
        <v>47.48</v>
      </c>
      <c r="C215" s="16">
        <v>3.32</v>
      </c>
      <c r="D215" s="17">
        <v>7.5181159420289898E-2</v>
      </c>
      <c r="E215" s="15">
        <v>44.17</v>
      </c>
      <c r="F215" s="15">
        <v>44.09</v>
      </c>
      <c r="G215" s="15">
        <v>47.59</v>
      </c>
      <c r="H215" s="18">
        <v>2268881</v>
      </c>
      <c r="J215" s="14">
        <v>43035</v>
      </c>
      <c r="K215" s="34">
        <v>943.78</v>
      </c>
      <c r="L215" s="35">
        <v>6.75</v>
      </c>
      <c r="M215" s="36">
        <v>7.2036114105204696E-3</v>
      </c>
      <c r="N215" s="23">
        <v>2578.08</v>
      </c>
      <c r="O215" s="23">
        <v>2544</v>
      </c>
      <c r="P215" s="23">
        <v>2582.98</v>
      </c>
      <c r="R215" s="38"/>
    </row>
    <row r="216" spans="1:18" x14ac:dyDescent="0.2">
      <c r="A216" s="14">
        <v>43028</v>
      </c>
      <c r="B216" s="15">
        <v>44.16</v>
      </c>
      <c r="C216" s="16">
        <v>-4.0000000000006301E-2</v>
      </c>
      <c r="D216" s="17">
        <v>-9.0497737556575195E-4</v>
      </c>
      <c r="E216" s="15">
        <v>44.23</v>
      </c>
      <c r="F216" s="15">
        <v>43.51</v>
      </c>
      <c r="G216" s="15">
        <v>44.53</v>
      </c>
      <c r="H216" s="18">
        <v>2299682</v>
      </c>
      <c r="J216" s="14">
        <v>43028</v>
      </c>
      <c r="K216" s="34">
        <v>937.03</v>
      </c>
      <c r="L216" s="35">
        <v>4.66999999999996</v>
      </c>
      <c r="M216" s="36">
        <v>5.0087948860954596E-3</v>
      </c>
      <c r="N216" s="23">
        <v>2555.5700000000002</v>
      </c>
      <c r="O216" s="23">
        <v>2547.92</v>
      </c>
      <c r="P216" s="23">
        <v>2575.44</v>
      </c>
      <c r="R216" s="38"/>
    </row>
    <row r="217" spans="1:18" x14ac:dyDescent="0.2">
      <c r="A217" s="14">
        <v>43021</v>
      </c>
      <c r="B217" s="15">
        <v>44.2</v>
      </c>
      <c r="C217" s="16">
        <v>1.47000000000001</v>
      </c>
      <c r="D217" s="17">
        <v>3.4402059443014402E-2</v>
      </c>
      <c r="E217" s="15">
        <v>42.94</v>
      </c>
      <c r="F217" s="15">
        <v>42.77</v>
      </c>
      <c r="G217" s="15">
        <v>44.33</v>
      </c>
      <c r="H217" s="18">
        <v>1603371</v>
      </c>
      <c r="J217" s="14">
        <v>43021</v>
      </c>
      <c r="K217" s="34">
        <v>932.36</v>
      </c>
      <c r="L217" s="35">
        <v>5.3899999999999899</v>
      </c>
      <c r="M217" s="36">
        <v>5.8146434080930199E-3</v>
      </c>
      <c r="N217" s="23">
        <v>2551.39</v>
      </c>
      <c r="O217" s="23">
        <v>2541.6</v>
      </c>
      <c r="P217" s="23">
        <v>2557.65</v>
      </c>
      <c r="R217" s="38"/>
    </row>
    <row r="218" spans="1:18" x14ac:dyDescent="0.2">
      <c r="A218" s="14">
        <v>43014</v>
      </c>
      <c r="B218" s="15">
        <v>42.73</v>
      </c>
      <c r="C218" s="16">
        <v>-0.46000000000000102</v>
      </c>
      <c r="D218" s="17">
        <v>-1.0650613567955601E-2</v>
      </c>
      <c r="E218" s="15">
        <v>43.21</v>
      </c>
      <c r="F218" s="15">
        <v>42.56</v>
      </c>
      <c r="G218" s="15">
        <v>44.21</v>
      </c>
      <c r="H218" s="18">
        <v>2352202</v>
      </c>
      <c r="J218" s="14">
        <v>43014</v>
      </c>
      <c r="K218" s="34">
        <v>926.97</v>
      </c>
      <c r="L218" s="35">
        <v>5.1800000000000601</v>
      </c>
      <c r="M218" s="36">
        <v>5.6195011879062104E-3</v>
      </c>
      <c r="N218" s="23">
        <v>2521.1999999999998</v>
      </c>
      <c r="O218" s="23">
        <v>2520.4</v>
      </c>
      <c r="P218" s="23">
        <v>2552.5100000000002</v>
      </c>
      <c r="R218" s="38"/>
    </row>
    <row r="219" spans="1:18" x14ac:dyDescent="0.2">
      <c r="A219" s="14">
        <v>43007</v>
      </c>
      <c r="B219" s="15">
        <v>43.19</v>
      </c>
      <c r="C219" s="16">
        <v>-0.77000000000000302</v>
      </c>
      <c r="D219" s="17">
        <v>-1.7515923566879098E-2</v>
      </c>
      <c r="E219" s="15">
        <v>43.87</v>
      </c>
      <c r="F219" s="15">
        <v>42.87</v>
      </c>
      <c r="G219" s="15">
        <v>44.12</v>
      </c>
      <c r="H219" s="18">
        <v>2487948</v>
      </c>
      <c r="J219" s="14">
        <v>43007</v>
      </c>
      <c r="K219" s="34">
        <v>921.79</v>
      </c>
      <c r="L219" s="35">
        <v>13.309999999999899</v>
      </c>
      <c r="M219" s="36">
        <v>1.4650845368087299E-2</v>
      </c>
      <c r="N219" s="23">
        <v>2499.39</v>
      </c>
      <c r="O219" s="23">
        <v>2488.0300000000002</v>
      </c>
      <c r="P219" s="23">
        <v>2519.44</v>
      </c>
      <c r="R219" s="38"/>
    </row>
    <row r="220" spans="1:18" x14ac:dyDescent="0.2">
      <c r="A220" s="14">
        <v>43000</v>
      </c>
      <c r="B220" s="15">
        <v>43.96</v>
      </c>
      <c r="C220" s="16">
        <v>1.54</v>
      </c>
      <c r="D220" s="17">
        <v>3.6303630363036299E-2</v>
      </c>
      <c r="E220" s="15">
        <v>42.6</v>
      </c>
      <c r="F220" s="15">
        <v>42.31</v>
      </c>
      <c r="G220" s="15">
        <v>44</v>
      </c>
      <c r="H220" s="18">
        <v>2500015</v>
      </c>
      <c r="J220" s="14">
        <v>43000</v>
      </c>
      <c r="K220" s="34">
        <v>908.48</v>
      </c>
      <c r="L220" s="35">
        <v>17.52</v>
      </c>
      <c r="M220" s="36">
        <v>1.9664182454880101E-2</v>
      </c>
      <c r="N220" s="23">
        <v>2502.5100000000002</v>
      </c>
      <c r="O220" s="23">
        <v>2496.54</v>
      </c>
      <c r="P220" s="23">
        <v>2508.85</v>
      </c>
      <c r="R220" s="38"/>
    </row>
    <row r="221" spans="1:18" x14ac:dyDescent="0.2">
      <c r="A221" s="14">
        <v>42993</v>
      </c>
      <c r="B221" s="15">
        <v>42.42</v>
      </c>
      <c r="C221" s="16">
        <v>-8.9999999999996305E-2</v>
      </c>
      <c r="D221" s="17">
        <v>-2.11714890613965E-3</v>
      </c>
      <c r="E221" s="15">
        <v>42.58</v>
      </c>
      <c r="F221" s="15">
        <v>42.04</v>
      </c>
      <c r="G221" s="15">
        <v>42.94</v>
      </c>
      <c r="H221" s="18">
        <v>3999833</v>
      </c>
      <c r="J221" s="14">
        <v>42993</v>
      </c>
      <c r="K221" s="34">
        <v>890.96</v>
      </c>
      <c r="L221" s="35">
        <v>11.6500000000001</v>
      </c>
      <c r="M221" s="36">
        <v>1.32490248035392E-2</v>
      </c>
      <c r="N221" s="23">
        <v>2474.52</v>
      </c>
      <c r="O221" s="23">
        <v>2474.52</v>
      </c>
      <c r="P221" s="23">
        <v>2500.23</v>
      </c>
      <c r="R221" s="38"/>
    </row>
    <row r="222" spans="1:18" x14ac:dyDescent="0.2">
      <c r="A222" s="14">
        <v>42986</v>
      </c>
      <c r="B222" s="15">
        <v>42.51</v>
      </c>
      <c r="C222" s="16">
        <v>0.189999999999998</v>
      </c>
      <c r="D222" s="17">
        <v>4.4896030245746201E-3</v>
      </c>
      <c r="E222" s="15">
        <v>42.21</v>
      </c>
      <c r="F222" s="15">
        <v>42.05</v>
      </c>
      <c r="G222" s="15">
        <v>42.75</v>
      </c>
      <c r="H222" s="18">
        <v>1513113</v>
      </c>
      <c r="J222" s="14">
        <v>42986</v>
      </c>
      <c r="K222" s="34">
        <v>879.31</v>
      </c>
      <c r="L222" s="35">
        <v>-11.930000000000099</v>
      </c>
      <c r="M222" s="36">
        <v>-1.33858444414524E-2</v>
      </c>
      <c r="N222" s="23">
        <v>2470.35</v>
      </c>
      <c r="O222" s="23">
        <v>2446.5500000000002</v>
      </c>
      <c r="P222" s="23">
        <v>2471.9699999999998</v>
      </c>
      <c r="R222" s="38"/>
    </row>
    <row r="223" spans="1:18" x14ac:dyDescent="0.2">
      <c r="A223" s="14">
        <v>42979</v>
      </c>
      <c r="B223" s="15">
        <v>42.32</v>
      </c>
      <c r="C223" s="16">
        <v>-0.27000000000000302</v>
      </c>
      <c r="D223" s="17">
        <v>-6.3395163183846701E-3</v>
      </c>
      <c r="E223" s="15">
        <v>42.55</v>
      </c>
      <c r="F223" s="15">
        <v>41.67</v>
      </c>
      <c r="G223" s="15">
        <v>42.7</v>
      </c>
      <c r="H223" s="18">
        <v>1971689</v>
      </c>
      <c r="J223" s="14">
        <v>42979</v>
      </c>
      <c r="K223" s="34">
        <v>891.24</v>
      </c>
      <c r="L223" s="35">
        <v>4.8999999999999799</v>
      </c>
      <c r="M223" s="36">
        <v>5.5283525509397897E-3</v>
      </c>
      <c r="N223" s="23">
        <v>2447.35</v>
      </c>
      <c r="O223" s="23">
        <v>2428.1999999999998</v>
      </c>
      <c r="P223" s="23">
        <v>2480.38</v>
      </c>
      <c r="R223" s="38"/>
    </row>
    <row r="224" spans="1:18" x14ac:dyDescent="0.2">
      <c r="A224" s="14">
        <v>42972</v>
      </c>
      <c r="B224" s="15">
        <v>42.59</v>
      </c>
      <c r="C224" s="16">
        <v>-0.15999999999999701</v>
      </c>
      <c r="D224" s="17">
        <v>-3.7426900584794499E-3</v>
      </c>
      <c r="E224" s="15">
        <v>42.75</v>
      </c>
      <c r="F224" s="15">
        <v>42.22</v>
      </c>
      <c r="G224" s="15">
        <v>43.35</v>
      </c>
      <c r="H224" s="18">
        <v>2065968</v>
      </c>
      <c r="J224" s="14">
        <v>42972</v>
      </c>
      <c r="K224" s="34">
        <v>886.34</v>
      </c>
      <c r="L224" s="35">
        <v>5.25</v>
      </c>
      <c r="M224" s="36">
        <v>5.9585286406610002E-3</v>
      </c>
      <c r="N224" s="23">
        <v>2425.5</v>
      </c>
      <c r="O224" s="23">
        <v>2417.35</v>
      </c>
      <c r="P224" s="23">
        <v>2454.77</v>
      </c>
      <c r="R224" s="38"/>
    </row>
    <row r="225" spans="1:18" x14ac:dyDescent="0.2">
      <c r="A225" s="14">
        <v>42965</v>
      </c>
      <c r="B225" s="15">
        <v>42.75</v>
      </c>
      <c r="C225" s="16">
        <v>-0.56000000000000205</v>
      </c>
      <c r="D225" s="17">
        <v>-1.2930039251904901E-2</v>
      </c>
      <c r="E225" s="15">
        <v>43.31</v>
      </c>
      <c r="F225" s="15">
        <v>42.71</v>
      </c>
      <c r="G225" s="15">
        <v>44.02</v>
      </c>
      <c r="H225" s="18">
        <v>2118090</v>
      </c>
      <c r="J225" s="14">
        <v>42965</v>
      </c>
      <c r="K225" s="34">
        <v>881.09</v>
      </c>
      <c r="L225" s="35">
        <v>-5.2899999999999601</v>
      </c>
      <c r="M225" s="36">
        <v>-5.9680949479906601E-3</v>
      </c>
      <c r="N225" s="23">
        <v>2454.96</v>
      </c>
      <c r="O225" s="23">
        <v>2420.69</v>
      </c>
      <c r="P225" s="23">
        <v>2474.9299999999998</v>
      </c>
      <c r="R225" s="38"/>
    </row>
    <row r="226" spans="1:18" x14ac:dyDescent="0.2">
      <c r="A226" s="14">
        <v>42958</v>
      </c>
      <c r="B226" s="15">
        <v>43.31</v>
      </c>
      <c r="C226" s="16">
        <v>-0.32999999999999802</v>
      </c>
      <c r="D226" s="17">
        <v>-7.5618698441796096E-3</v>
      </c>
      <c r="E226" s="15">
        <v>43.51</v>
      </c>
      <c r="F226" s="15">
        <v>42.46</v>
      </c>
      <c r="G226" s="15">
        <v>43.55</v>
      </c>
      <c r="H226" s="18">
        <v>1880838</v>
      </c>
      <c r="J226" s="14">
        <v>42958</v>
      </c>
      <c r="K226" s="34">
        <v>886.38</v>
      </c>
      <c r="L226" s="35">
        <v>-14.25</v>
      </c>
      <c r="M226" s="36">
        <v>-1.5822257752906299E-2</v>
      </c>
      <c r="N226" s="23">
        <v>2477.14</v>
      </c>
      <c r="O226" s="23">
        <v>2437.75</v>
      </c>
      <c r="P226" s="23">
        <v>2490.87</v>
      </c>
      <c r="R226" s="38"/>
    </row>
    <row r="227" spans="1:18" x14ac:dyDescent="0.2">
      <c r="A227" s="14">
        <v>42951</v>
      </c>
      <c r="B227" s="15">
        <v>43.64</v>
      </c>
      <c r="C227" s="16">
        <v>1.39</v>
      </c>
      <c r="D227" s="17">
        <v>3.2899408284023698E-2</v>
      </c>
      <c r="E227" s="15">
        <v>42.21</v>
      </c>
      <c r="F227" s="15">
        <v>41.33</v>
      </c>
      <c r="G227" s="15">
        <v>44.59</v>
      </c>
      <c r="H227" s="18">
        <v>3609657</v>
      </c>
      <c r="J227" s="14">
        <v>42951</v>
      </c>
      <c r="K227" s="34">
        <v>900.63</v>
      </c>
      <c r="L227" s="35">
        <v>11.2</v>
      </c>
      <c r="M227" s="36">
        <v>1.25923344164241E-2</v>
      </c>
      <c r="N227" s="23">
        <v>2475.94</v>
      </c>
      <c r="O227" s="23">
        <v>2466.48</v>
      </c>
      <c r="P227" s="23">
        <v>2480.38</v>
      </c>
      <c r="R227" s="38"/>
    </row>
    <row r="228" spans="1:18" x14ac:dyDescent="0.2">
      <c r="A228" s="14">
        <v>42944</v>
      </c>
      <c r="B228" s="15">
        <v>42.25</v>
      </c>
      <c r="C228" s="16">
        <v>0.42000000000000198</v>
      </c>
      <c r="D228" s="17">
        <v>1.00406406885011E-2</v>
      </c>
      <c r="E228" s="15">
        <v>41.72</v>
      </c>
      <c r="F228" s="15">
        <v>41.5</v>
      </c>
      <c r="G228" s="15">
        <v>42.44</v>
      </c>
      <c r="H228" s="18">
        <v>2401302</v>
      </c>
      <c r="J228" s="14">
        <v>42944</v>
      </c>
      <c r="K228" s="34">
        <v>889.43</v>
      </c>
      <c r="L228" s="35">
        <v>-6.4700000000000299</v>
      </c>
      <c r="M228" s="36">
        <v>-7.2217881459984701E-3</v>
      </c>
      <c r="N228" s="23">
        <v>2472.04</v>
      </c>
      <c r="O228" s="23">
        <v>2459.9299999999998</v>
      </c>
      <c r="P228" s="23">
        <v>2484.04</v>
      </c>
      <c r="R228" s="38"/>
    </row>
    <row r="229" spans="1:18" x14ac:dyDescent="0.2">
      <c r="A229" s="14">
        <v>42937</v>
      </c>
      <c r="B229" s="15">
        <v>41.83</v>
      </c>
      <c r="C229" s="16">
        <v>1.1499999999999999</v>
      </c>
      <c r="D229" s="17">
        <v>2.82694198623402E-2</v>
      </c>
      <c r="E229" s="15">
        <v>40.4</v>
      </c>
      <c r="F229" s="15">
        <v>40.26</v>
      </c>
      <c r="G229" s="15">
        <v>42.48</v>
      </c>
      <c r="H229" s="18">
        <v>2759543</v>
      </c>
      <c r="J229" s="14">
        <v>42937</v>
      </c>
      <c r="K229" s="34">
        <v>895.9</v>
      </c>
      <c r="L229" s="35">
        <v>1.1100000000000101</v>
      </c>
      <c r="M229" s="36">
        <v>1.24051453413652E-3</v>
      </c>
      <c r="N229" s="23">
        <v>2459.5</v>
      </c>
      <c r="O229" s="23">
        <v>2450.34</v>
      </c>
      <c r="P229" s="23">
        <v>2477.62</v>
      </c>
      <c r="R229" s="38"/>
    </row>
    <row r="230" spans="1:18" x14ac:dyDescent="0.2">
      <c r="A230" s="14">
        <v>42930</v>
      </c>
      <c r="B230" s="15">
        <v>40.68</v>
      </c>
      <c r="C230" s="16">
        <v>0.40999999999999698</v>
      </c>
      <c r="D230" s="17">
        <v>1.01812763844052E-2</v>
      </c>
      <c r="E230" s="15">
        <v>40.18</v>
      </c>
      <c r="F230" s="15">
        <v>39.74</v>
      </c>
      <c r="G230" s="15">
        <v>40.799999999999997</v>
      </c>
      <c r="H230" s="18">
        <v>1843322</v>
      </c>
      <c r="J230" s="14">
        <v>42930</v>
      </c>
      <c r="K230" s="34">
        <v>894.79</v>
      </c>
      <c r="L230" s="35">
        <v>8.42999999999995</v>
      </c>
      <c r="M230" s="36">
        <v>9.5108082494696905E-3</v>
      </c>
      <c r="N230" s="23">
        <v>2424.5100000000002</v>
      </c>
      <c r="O230" s="23">
        <v>2412.79</v>
      </c>
      <c r="P230" s="23">
        <v>2463.54</v>
      </c>
      <c r="R230" s="38"/>
    </row>
    <row r="231" spans="1:18" x14ac:dyDescent="0.2">
      <c r="A231" s="14">
        <v>42923</v>
      </c>
      <c r="B231" s="15">
        <v>40.270000000000003</v>
      </c>
      <c r="C231" s="16">
        <v>-0.97999999999999698</v>
      </c>
      <c r="D231" s="17">
        <v>-2.37575757575757E-2</v>
      </c>
      <c r="E231" s="15">
        <v>41.26</v>
      </c>
      <c r="F231" s="15">
        <v>39.799999999999997</v>
      </c>
      <c r="G231" s="15">
        <v>41.51</v>
      </c>
      <c r="H231" s="18">
        <v>1797037</v>
      </c>
      <c r="J231" s="14">
        <v>42923</v>
      </c>
      <c r="K231" s="34">
        <v>886.36</v>
      </c>
      <c r="L231" s="35">
        <v>-6.2899999999999601</v>
      </c>
      <c r="M231" s="36">
        <v>-7.0464347728672596E-3</v>
      </c>
      <c r="N231" s="23">
        <v>2431.39</v>
      </c>
      <c r="O231" s="23">
        <v>2407.6999999999998</v>
      </c>
      <c r="P231" s="23">
        <v>2439.17</v>
      </c>
      <c r="R231" s="38"/>
    </row>
    <row r="232" spans="1:18" x14ac:dyDescent="0.2">
      <c r="A232" s="14">
        <v>42916</v>
      </c>
      <c r="B232" s="15">
        <v>41.25</v>
      </c>
      <c r="C232" s="16">
        <v>-0.46000000000000102</v>
      </c>
      <c r="D232" s="17">
        <v>-1.1028530328458399E-2</v>
      </c>
      <c r="E232" s="15">
        <v>41.71</v>
      </c>
      <c r="F232" s="15">
        <v>40.61</v>
      </c>
      <c r="G232" s="15">
        <v>42.32</v>
      </c>
      <c r="H232" s="18">
        <v>2183839</v>
      </c>
      <c r="J232" s="14">
        <v>42916</v>
      </c>
      <c r="K232" s="34">
        <v>892.65</v>
      </c>
      <c r="L232" s="35">
        <v>-8.8100000000000591</v>
      </c>
      <c r="M232" s="36">
        <v>-9.7730348545693197E-3</v>
      </c>
      <c r="N232" s="23">
        <v>2443.3200000000002</v>
      </c>
      <c r="O232" s="23">
        <v>2405.6999999999998</v>
      </c>
      <c r="P232" s="23">
        <v>2450.42</v>
      </c>
      <c r="R232" s="38"/>
    </row>
    <row r="233" spans="1:18" x14ac:dyDescent="0.2">
      <c r="A233" s="14">
        <v>42909</v>
      </c>
      <c r="B233" s="15">
        <v>41.71</v>
      </c>
      <c r="C233" s="16">
        <v>-0.189999999999998</v>
      </c>
      <c r="D233" s="17">
        <v>-4.5346062052505397E-3</v>
      </c>
      <c r="E233" s="15">
        <v>41.89</v>
      </c>
      <c r="F233" s="15">
        <v>41.36</v>
      </c>
      <c r="G233" s="15">
        <v>42.32</v>
      </c>
      <c r="H233" s="18">
        <v>2768400</v>
      </c>
      <c r="J233" s="14">
        <v>42909</v>
      </c>
      <c r="K233" s="34">
        <v>901.46</v>
      </c>
      <c r="L233" s="35">
        <v>5.32000000000005</v>
      </c>
      <c r="M233" s="36">
        <v>5.9365724105609101E-3</v>
      </c>
      <c r="N233" s="23">
        <v>2442.5500000000002</v>
      </c>
      <c r="O233" s="23">
        <v>2430.7399999999998</v>
      </c>
      <c r="P233" s="23">
        <v>2453.8200000000002</v>
      </c>
      <c r="R233" s="38"/>
    </row>
    <row r="234" spans="1:18" x14ac:dyDescent="0.2">
      <c r="A234" s="14">
        <v>42902</v>
      </c>
      <c r="B234" s="15">
        <v>41.9</v>
      </c>
      <c r="C234" s="16">
        <v>-1.32</v>
      </c>
      <c r="D234" s="17">
        <v>-3.0541416011106E-2</v>
      </c>
      <c r="E234" s="15">
        <v>43.14</v>
      </c>
      <c r="F234" s="15">
        <v>41.25</v>
      </c>
      <c r="G234" s="15">
        <v>43.4</v>
      </c>
      <c r="H234" s="18">
        <v>6294179</v>
      </c>
      <c r="J234" s="14">
        <v>42902</v>
      </c>
      <c r="K234" s="34">
        <v>896.14</v>
      </c>
      <c r="L234" s="35">
        <v>-16.38</v>
      </c>
      <c r="M234" s="36">
        <v>-1.7950291500460298E-2</v>
      </c>
      <c r="N234" s="23">
        <v>2425.88</v>
      </c>
      <c r="O234" s="23">
        <v>2418.5300000000002</v>
      </c>
      <c r="P234" s="23">
        <v>2443.75</v>
      </c>
      <c r="R234" s="38"/>
    </row>
    <row r="235" spans="1:18" x14ac:dyDescent="0.2">
      <c r="A235" s="14">
        <v>42895</v>
      </c>
      <c r="B235" s="15">
        <v>43.22</v>
      </c>
      <c r="C235" s="16">
        <v>-1.42</v>
      </c>
      <c r="D235" s="17">
        <v>-3.1810035842293902E-2</v>
      </c>
      <c r="E235" s="15">
        <v>44.55</v>
      </c>
      <c r="F235" s="15">
        <v>42.75</v>
      </c>
      <c r="G235" s="15">
        <v>44.64</v>
      </c>
      <c r="H235" s="18">
        <v>5167132</v>
      </c>
      <c r="J235" s="14">
        <v>42895</v>
      </c>
      <c r="K235" s="34">
        <v>912.52</v>
      </c>
      <c r="L235" s="35">
        <v>1.3099999999999501</v>
      </c>
      <c r="M235" s="36">
        <v>1.4376488405526101E-3</v>
      </c>
      <c r="N235" s="23">
        <v>2437.83</v>
      </c>
      <c r="O235" s="23">
        <v>2415.6999999999998</v>
      </c>
      <c r="P235" s="23">
        <v>2446.1999999999998</v>
      </c>
      <c r="R235" s="38"/>
    </row>
    <row r="236" spans="1:18" x14ac:dyDescent="0.2">
      <c r="A236" s="14">
        <v>42888</v>
      </c>
      <c r="B236" s="15">
        <v>44.64</v>
      </c>
      <c r="C236" s="16">
        <v>0.880000000000003</v>
      </c>
      <c r="D236" s="17">
        <v>2.0109689213894E-2</v>
      </c>
      <c r="E236" s="15">
        <v>43.91</v>
      </c>
      <c r="F236" s="15">
        <v>40.799999999999997</v>
      </c>
      <c r="G236" s="15">
        <v>45.41</v>
      </c>
      <c r="H236" s="18">
        <v>7171439</v>
      </c>
      <c r="J236" s="14">
        <v>42888</v>
      </c>
      <c r="K236" s="34">
        <v>911.21</v>
      </c>
      <c r="L236" s="35">
        <v>1.9400000000000499</v>
      </c>
      <c r="M236" s="36">
        <v>2.1335796848021499E-3</v>
      </c>
      <c r="N236" s="23">
        <v>2411.67</v>
      </c>
      <c r="O236" s="23">
        <v>2403.59</v>
      </c>
      <c r="P236" s="23">
        <v>2440.23</v>
      </c>
      <c r="R236" s="38"/>
    </row>
    <row r="237" spans="1:18" x14ac:dyDescent="0.2">
      <c r="A237" s="14">
        <v>42881</v>
      </c>
      <c r="B237" s="15">
        <v>43.76</v>
      </c>
      <c r="C237" s="16">
        <v>3.0000000000001099E-2</v>
      </c>
      <c r="D237" s="17">
        <v>6.8602789846789695E-4</v>
      </c>
      <c r="E237" s="15">
        <v>43.65</v>
      </c>
      <c r="F237" s="15">
        <v>43.08</v>
      </c>
      <c r="G237" s="15">
        <v>43.96</v>
      </c>
      <c r="H237" s="18">
        <v>2286334</v>
      </c>
      <c r="J237" s="14">
        <v>42881</v>
      </c>
      <c r="K237" s="34">
        <v>909.27</v>
      </c>
      <c r="L237" s="35">
        <v>-1.31000000000006</v>
      </c>
      <c r="M237" s="36">
        <v>-1.43864350194388E-3</v>
      </c>
      <c r="N237" s="23">
        <v>2387.21</v>
      </c>
      <c r="O237" s="23">
        <v>2386.92</v>
      </c>
      <c r="P237" s="23">
        <v>2418.71</v>
      </c>
      <c r="R237" s="38"/>
    </row>
    <row r="238" spans="1:18" x14ac:dyDescent="0.2">
      <c r="A238" s="14">
        <v>42874</v>
      </c>
      <c r="B238" s="15">
        <v>43.73</v>
      </c>
      <c r="C238" s="16">
        <v>-0.87000000000000499</v>
      </c>
      <c r="D238" s="17">
        <v>-1.95067264573992E-2</v>
      </c>
      <c r="E238" s="15">
        <v>44.6</v>
      </c>
      <c r="F238" s="15">
        <v>43.4</v>
      </c>
      <c r="G238" s="15">
        <v>44.9</v>
      </c>
      <c r="H238" s="18">
        <v>5053446</v>
      </c>
      <c r="J238" s="14">
        <v>42874</v>
      </c>
      <c r="K238" s="34">
        <v>910.58</v>
      </c>
      <c r="L238" s="35">
        <v>-6.43999999999994</v>
      </c>
      <c r="M238" s="36">
        <v>-7.0227475954722299E-3</v>
      </c>
      <c r="N238" s="23">
        <v>2393.98</v>
      </c>
      <c r="O238" s="23">
        <v>2352.7199999999998</v>
      </c>
      <c r="P238" s="23">
        <v>2405.77</v>
      </c>
      <c r="R238" s="38"/>
    </row>
    <row r="239" spans="1:18" x14ac:dyDescent="0.2">
      <c r="A239" s="14">
        <v>42867</v>
      </c>
      <c r="B239" s="15">
        <v>44.6</v>
      </c>
      <c r="C239" s="16">
        <v>-0.46000000000000102</v>
      </c>
      <c r="D239" s="17">
        <v>-1.0208610741233901E-2</v>
      </c>
      <c r="E239" s="15">
        <v>45.01</v>
      </c>
      <c r="F239" s="15">
        <v>44.15</v>
      </c>
      <c r="G239" s="15">
        <v>45.11</v>
      </c>
      <c r="H239" s="18">
        <v>2515107</v>
      </c>
      <c r="J239" s="14">
        <v>42867</v>
      </c>
      <c r="K239" s="34">
        <v>917.02</v>
      </c>
      <c r="L239" s="35">
        <v>-3.58000000000004</v>
      </c>
      <c r="M239" s="36">
        <v>-3.8887681946556999E-3</v>
      </c>
      <c r="N239" s="23">
        <v>2399.94</v>
      </c>
      <c r="O239" s="23">
        <v>2381.7399999999998</v>
      </c>
      <c r="P239" s="23">
        <v>2403.87</v>
      </c>
      <c r="R239" s="38"/>
    </row>
    <row r="240" spans="1:18" x14ac:dyDescent="0.2">
      <c r="A240" s="14">
        <v>42860</v>
      </c>
      <c r="B240" s="15">
        <v>45.06</v>
      </c>
      <c r="C240" s="16">
        <v>0.18</v>
      </c>
      <c r="D240" s="17">
        <v>4.0106951871657697E-3</v>
      </c>
      <c r="E240" s="15">
        <v>44.87</v>
      </c>
      <c r="F240" s="15">
        <v>44.01</v>
      </c>
      <c r="G240" s="15">
        <v>45.4</v>
      </c>
      <c r="H240" s="18">
        <v>3045237</v>
      </c>
      <c r="J240" s="14">
        <v>42860</v>
      </c>
      <c r="K240" s="34">
        <v>920.6</v>
      </c>
      <c r="L240" s="35">
        <v>1.7000000000000499</v>
      </c>
      <c r="M240" s="36">
        <v>1.8500380890195301E-3</v>
      </c>
      <c r="N240" s="23">
        <v>2388.5</v>
      </c>
      <c r="O240" s="23">
        <v>2379.75</v>
      </c>
      <c r="P240" s="23">
        <v>2399.29</v>
      </c>
      <c r="R240" s="38"/>
    </row>
    <row r="241" spans="1:18" x14ac:dyDescent="0.2">
      <c r="A241" s="14">
        <v>42853</v>
      </c>
      <c r="B241" s="15">
        <v>44.88</v>
      </c>
      <c r="C241" s="16">
        <v>-0.109999999999999</v>
      </c>
      <c r="D241" s="17">
        <v>-2.4449877750611099E-3</v>
      </c>
      <c r="E241" s="15">
        <v>45.14</v>
      </c>
      <c r="F241" s="15">
        <v>43</v>
      </c>
      <c r="G241" s="15">
        <v>45.56</v>
      </c>
      <c r="H241" s="18">
        <v>2688023</v>
      </c>
      <c r="J241" s="14">
        <v>42853</v>
      </c>
      <c r="K241" s="34">
        <v>918.9</v>
      </c>
      <c r="L241" s="35">
        <v>-1.3600000000000101</v>
      </c>
      <c r="M241" s="36">
        <v>-1.4778432182209499E-3</v>
      </c>
      <c r="N241" s="23">
        <v>2370.33</v>
      </c>
      <c r="O241" s="23">
        <v>2369.19</v>
      </c>
      <c r="P241" s="23">
        <v>2398.16</v>
      </c>
      <c r="R241" s="38"/>
    </row>
    <row r="242" spans="1:18" x14ac:dyDescent="0.2">
      <c r="A242" s="14">
        <v>42846</v>
      </c>
      <c r="B242" s="15">
        <v>44.99</v>
      </c>
      <c r="C242" s="16">
        <v>-1.37</v>
      </c>
      <c r="D242" s="17">
        <v>-2.9551337359792901E-2</v>
      </c>
      <c r="E242" s="15">
        <v>46.47</v>
      </c>
      <c r="F242" s="15">
        <v>44.59</v>
      </c>
      <c r="G242" s="15">
        <v>47.21</v>
      </c>
      <c r="H242" s="18">
        <v>2201583</v>
      </c>
      <c r="J242" s="14">
        <v>42846</v>
      </c>
      <c r="K242" s="34">
        <v>920.26</v>
      </c>
      <c r="L242" s="35">
        <v>6.4500000000000499</v>
      </c>
      <c r="M242" s="36">
        <v>7.0583600529651102E-3</v>
      </c>
      <c r="N242" s="23">
        <v>2332.62</v>
      </c>
      <c r="O242" s="23">
        <v>2332.5100000000002</v>
      </c>
      <c r="P242" s="23">
        <v>2361.37</v>
      </c>
      <c r="R242" s="38"/>
    </row>
    <row r="243" spans="1:18" x14ac:dyDescent="0.2">
      <c r="A243" s="14">
        <v>42839</v>
      </c>
      <c r="B243" s="15">
        <v>46.36</v>
      </c>
      <c r="C243" s="16">
        <v>0.65999999999999703</v>
      </c>
      <c r="D243" s="17">
        <v>1.44420131291028E-2</v>
      </c>
      <c r="E243" s="15">
        <v>45.53</v>
      </c>
      <c r="F243" s="15">
        <v>45.41</v>
      </c>
      <c r="G243" s="15">
        <v>46.56</v>
      </c>
      <c r="H243" s="18">
        <v>1292049</v>
      </c>
      <c r="J243" s="14">
        <v>42839</v>
      </c>
      <c r="K243" s="34">
        <v>913.81</v>
      </c>
      <c r="L243" s="35">
        <v>-9.3100000000000591</v>
      </c>
      <c r="M243" s="36">
        <v>-1.0085362683074899E-2</v>
      </c>
      <c r="N243" s="23">
        <v>2357.16</v>
      </c>
      <c r="O243" s="23">
        <v>2328.9499999999998</v>
      </c>
      <c r="P243" s="23">
        <v>2366.37</v>
      </c>
      <c r="R243" s="38"/>
    </row>
    <row r="244" spans="1:18" x14ac:dyDescent="0.2">
      <c r="A244" s="14">
        <v>42832</v>
      </c>
      <c r="B244" s="15">
        <v>45.7</v>
      </c>
      <c r="C244" s="16">
        <v>-0.189999999999998</v>
      </c>
      <c r="D244" s="17">
        <v>-4.1403355850947402E-3</v>
      </c>
      <c r="E244" s="15">
        <v>45.37</v>
      </c>
      <c r="F244" s="15">
        <v>45.24</v>
      </c>
      <c r="G244" s="15">
        <v>46.13</v>
      </c>
      <c r="H244" s="18">
        <v>1542066</v>
      </c>
      <c r="J244" s="14">
        <v>42832</v>
      </c>
      <c r="K244" s="34">
        <v>923.12</v>
      </c>
      <c r="L244" s="35">
        <v>7.5399999999999601</v>
      </c>
      <c r="M244" s="36">
        <v>8.2352170209047393E-3</v>
      </c>
      <c r="N244" s="23">
        <v>2362.34</v>
      </c>
      <c r="O244" s="23">
        <v>2344.73</v>
      </c>
      <c r="P244" s="23">
        <v>2378.36</v>
      </c>
      <c r="R244" s="38"/>
    </row>
    <row r="245" spans="1:18" x14ac:dyDescent="0.2">
      <c r="A245" s="14">
        <v>42825</v>
      </c>
      <c r="B245" s="15">
        <v>45.89</v>
      </c>
      <c r="C245" s="16">
        <v>0</v>
      </c>
      <c r="D245" s="17">
        <v>0</v>
      </c>
      <c r="E245" s="15">
        <v>45.94</v>
      </c>
      <c r="F245" s="15">
        <v>45.57</v>
      </c>
      <c r="G245" s="15">
        <v>47.07</v>
      </c>
      <c r="H245" s="18">
        <v>1498123</v>
      </c>
      <c r="J245" s="14">
        <v>42825</v>
      </c>
      <c r="K245" s="34">
        <v>915.58</v>
      </c>
      <c r="L245" s="35">
        <v>4.8500000000000201</v>
      </c>
      <c r="M245" s="36">
        <v>5.32539830685277E-3</v>
      </c>
      <c r="N245" s="23">
        <v>2329.11</v>
      </c>
      <c r="O245" s="23">
        <v>2322.25</v>
      </c>
      <c r="P245" s="23">
        <v>2370.42</v>
      </c>
      <c r="R245" s="38"/>
    </row>
    <row r="246" spans="1:18" x14ac:dyDescent="0.2">
      <c r="A246" s="14">
        <v>42818</v>
      </c>
      <c r="B246" s="15">
        <v>45.89</v>
      </c>
      <c r="C246" s="16">
        <v>0.619999999999997</v>
      </c>
      <c r="D246" s="17">
        <v>1.3695604152860599E-2</v>
      </c>
      <c r="E246" s="15">
        <v>45.22</v>
      </c>
      <c r="F246" s="15">
        <v>44.7</v>
      </c>
      <c r="G246" s="15">
        <v>46.23</v>
      </c>
      <c r="H246" s="18">
        <v>1653799</v>
      </c>
      <c r="J246" s="14">
        <v>42818</v>
      </c>
      <c r="K246" s="34">
        <v>910.73</v>
      </c>
      <c r="L246" s="35">
        <v>-3.00999999999999</v>
      </c>
      <c r="M246" s="36">
        <v>-3.2941536979884801E-3</v>
      </c>
      <c r="N246" s="23">
        <v>2378.2399999999998</v>
      </c>
      <c r="O246" s="23">
        <v>2335.7399999999998</v>
      </c>
      <c r="P246" s="23">
        <v>2381.9299999999998</v>
      </c>
      <c r="R246" s="38"/>
    </row>
    <row r="247" spans="1:18" x14ac:dyDescent="0.2">
      <c r="A247" s="14">
        <v>42811</v>
      </c>
      <c r="B247" s="15">
        <v>45.27</v>
      </c>
      <c r="C247" s="16">
        <v>-0.19999999999999599</v>
      </c>
      <c r="D247" s="17">
        <v>-4.3985045084670299E-3</v>
      </c>
      <c r="E247" s="15">
        <v>45.4</v>
      </c>
      <c r="F247" s="15">
        <v>45</v>
      </c>
      <c r="G247" s="15">
        <v>45.72</v>
      </c>
      <c r="H247" s="18">
        <v>3497480</v>
      </c>
      <c r="J247" s="14">
        <v>42811</v>
      </c>
      <c r="K247" s="34">
        <v>913.74</v>
      </c>
      <c r="L247" s="35">
        <v>-2.9600000000000399</v>
      </c>
      <c r="M247" s="36">
        <v>-3.2289734918730601E-3</v>
      </c>
      <c r="N247" s="23">
        <v>2371.56</v>
      </c>
      <c r="O247" s="23">
        <v>2358.1799999999998</v>
      </c>
      <c r="P247" s="23">
        <v>2390.0100000000002</v>
      </c>
      <c r="R247" s="38"/>
    </row>
    <row r="248" spans="1:18" x14ac:dyDescent="0.2">
      <c r="A248" s="14">
        <v>42804</v>
      </c>
      <c r="B248" s="15">
        <v>45.47</v>
      </c>
      <c r="C248" s="16">
        <v>-0.80000000000000404</v>
      </c>
      <c r="D248" s="17">
        <v>-1.7289820618111199E-2</v>
      </c>
      <c r="E248" s="15">
        <v>46.2</v>
      </c>
      <c r="F248" s="15">
        <v>44.97</v>
      </c>
      <c r="G248" s="15">
        <v>46.204999999999998</v>
      </c>
      <c r="H248" s="18">
        <v>1753823</v>
      </c>
      <c r="J248" s="14">
        <v>42804</v>
      </c>
      <c r="K248" s="34">
        <v>916.7</v>
      </c>
      <c r="L248" s="35">
        <v>-5.0899999999999199</v>
      </c>
      <c r="M248" s="36">
        <v>-5.5218650668806503E-3</v>
      </c>
      <c r="N248" s="23">
        <v>2375.23</v>
      </c>
      <c r="O248" s="23">
        <v>2354.54</v>
      </c>
      <c r="P248" s="23">
        <v>2378.8000000000002</v>
      </c>
      <c r="R248" s="38"/>
    </row>
    <row r="249" spans="1:18" x14ac:dyDescent="0.2">
      <c r="A249" s="14">
        <v>42797</v>
      </c>
      <c r="B249" s="15">
        <v>46.27</v>
      </c>
      <c r="C249" s="16">
        <v>2.0000000000003099E-2</v>
      </c>
      <c r="D249" s="17">
        <v>4.3243243243249997E-4</v>
      </c>
      <c r="E249" s="15">
        <v>46.18</v>
      </c>
      <c r="F249" s="15">
        <v>45.555</v>
      </c>
      <c r="G249" s="15">
        <v>46.51</v>
      </c>
      <c r="H249" s="18">
        <v>2941870</v>
      </c>
      <c r="J249" s="14">
        <v>42797</v>
      </c>
      <c r="K249" s="34">
        <v>921.79</v>
      </c>
      <c r="L249" s="35">
        <v>6.8399999999999199</v>
      </c>
      <c r="M249" s="36">
        <v>7.4758183507294598E-3</v>
      </c>
      <c r="N249" s="23">
        <v>2365.23</v>
      </c>
      <c r="O249" s="23">
        <v>2358.96</v>
      </c>
      <c r="P249" s="23">
        <v>2400.98</v>
      </c>
      <c r="R249" s="38"/>
    </row>
    <row r="250" spans="1:18" x14ac:dyDescent="0.2">
      <c r="A250" s="14">
        <v>42790</v>
      </c>
      <c r="B250" s="15">
        <v>46.25</v>
      </c>
      <c r="C250" s="16">
        <v>0.47999999999999698</v>
      </c>
      <c r="D250" s="17">
        <v>1.04872187022066E-2</v>
      </c>
      <c r="E250" s="15">
        <v>45.74</v>
      </c>
      <c r="F250" s="15">
        <v>45.52</v>
      </c>
      <c r="G250" s="15">
        <v>47.13</v>
      </c>
      <c r="H250" s="18">
        <v>1944459</v>
      </c>
      <c r="J250" s="14">
        <v>42790</v>
      </c>
      <c r="K250" s="34">
        <v>914.95</v>
      </c>
      <c r="L250" s="35">
        <v>-19.63</v>
      </c>
      <c r="M250" s="36">
        <v>-2.10040873975476E-2</v>
      </c>
      <c r="N250" s="23">
        <v>2354.91</v>
      </c>
      <c r="O250" s="23">
        <v>2352.87</v>
      </c>
      <c r="P250" s="23">
        <v>2368.2600000000002</v>
      </c>
      <c r="R250" s="38"/>
    </row>
    <row r="251" spans="1:18" x14ac:dyDescent="0.2">
      <c r="A251" s="14">
        <v>42783</v>
      </c>
      <c r="B251" s="15">
        <v>45.77</v>
      </c>
      <c r="C251" s="16">
        <v>0.15000000000000599</v>
      </c>
      <c r="D251" s="17">
        <v>3.2880315651031499E-3</v>
      </c>
      <c r="E251" s="15">
        <v>45.61</v>
      </c>
      <c r="F251" s="15">
        <v>45.04</v>
      </c>
      <c r="G251" s="15">
        <v>46.06</v>
      </c>
      <c r="H251" s="18">
        <v>1789487</v>
      </c>
      <c r="J251" s="14">
        <v>42783</v>
      </c>
      <c r="K251" s="34">
        <v>934.58</v>
      </c>
      <c r="L251" s="35">
        <v>7.2000000000000499</v>
      </c>
      <c r="M251" s="36">
        <v>7.76380771636227E-3</v>
      </c>
      <c r="N251" s="23">
        <v>2321.7199999999998</v>
      </c>
      <c r="O251" s="23">
        <v>2321.42</v>
      </c>
      <c r="P251" s="23">
        <v>2351.31</v>
      </c>
      <c r="R251" s="38"/>
    </row>
    <row r="252" spans="1:18" x14ac:dyDescent="0.2">
      <c r="A252" s="14">
        <v>42776</v>
      </c>
      <c r="B252" s="15">
        <v>45.62</v>
      </c>
      <c r="C252" s="16">
        <v>7.0000000000000298E-2</v>
      </c>
      <c r="D252" s="17">
        <v>1.5367727771679501E-3</v>
      </c>
      <c r="E252" s="15">
        <v>45.44</v>
      </c>
      <c r="F252" s="15">
        <v>44.58</v>
      </c>
      <c r="G252" s="15">
        <v>45.66</v>
      </c>
      <c r="H252" s="18">
        <v>2300343</v>
      </c>
      <c r="J252" s="14">
        <v>42776</v>
      </c>
      <c r="K252" s="34">
        <v>927.38</v>
      </c>
      <c r="L252" s="35">
        <v>14</v>
      </c>
      <c r="M252" s="36">
        <v>1.53276839869496E-2</v>
      </c>
      <c r="N252" s="23">
        <v>2294.2800000000002</v>
      </c>
      <c r="O252" s="23">
        <v>2285.38</v>
      </c>
      <c r="P252" s="23">
        <v>2319.23</v>
      </c>
      <c r="R252" s="38"/>
    </row>
    <row r="253" spans="1:18" x14ac:dyDescent="0.2">
      <c r="A253" s="14">
        <v>42769</v>
      </c>
      <c r="B253" s="15">
        <v>45.55</v>
      </c>
      <c r="C253" s="16">
        <v>-2.67</v>
      </c>
      <c r="D253" s="17">
        <v>-5.5371215263376197E-2</v>
      </c>
      <c r="E253" s="15">
        <v>48.23</v>
      </c>
      <c r="F253" s="15">
        <v>45.41</v>
      </c>
      <c r="G253" s="15">
        <v>48.33</v>
      </c>
      <c r="H253" s="18">
        <v>2109666</v>
      </c>
      <c r="J253" s="14">
        <v>42769</v>
      </c>
      <c r="K253" s="34">
        <v>913.38</v>
      </c>
      <c r="L253" s="35">
        <v>-7.2200000000000299</v>
      </c>
      <c r="M253" s="36">
        <v>-7.8427112752552999E-3</v>
      </c>
      <c r="N253" s="23">
        <v>2286.0100000000002</v>
      </c>
      <c r="O253" s="23">
        <v>2267.21</v>
      </c>
      <c r="P253" s="23">
        <v>2298.31</v>
      </c>
      <c r="R253" s="38"/>
    </row>
    <row r="254" spans="1:18" x14ac:dyDescent="0.2">
      <c r="A254" s="14">
        <v>42762</v>
      </c>
      <c r="B254" s="15">
        <v>48.22</v>
      </c>
      <c r="C254" s="16">
        <v>-3.0000000000001099E-2</v>
      </c>
      <c r="D254" s="17">
        <v>-6.2176165803111199E-4</v>
      </c>
      <c r="E254" s="15">
        <v>48.21</v>
      </c>
      <c r="F254" s="15">
        <v>47.63</v>
      </c>
      <c r="G254" s="15">
        <v>48.98</v>
      </c>
      <c r="H254" s="18">
        <v>1741640</v>
      </c>
      <c r="J254" s="14">
        <v>42762</v>
      </c>
      <c r="K254" s="34">
        <v>920.6</v>
      </c>
      <c r="L254" s="35">
        <v>-0.51999999999998203</v>
      </c>
      <c r="M254" s="36">
        <v>-5.6453013722422899E-4</v>
      </c>
      <c r="N254" s="23">
        <v>2267.7800000000002</v>
      </c>
      <c r="O254" s="23">
        <v>2257.02</v>
      </c>
      <c r="P254" s="23">
        <v>2300.9899999999998</v>
      </c>
      <c r="R254" s="38"/>
    </row>
    <row r="255" spans="1:18" x14ac:dyDescent="0.2">
      <c r="A255" s="14">
        <v>42755</v>
      </c>
      <c r="B255" s="15">
        <v>48.25</v>
      </c>
      <c r="C255" s="16">
        <v>0.99000000000000199</v>
      </c>
      <c r="D255" s="17">
        <v>2.0947947524333502E-2</v>
      </c>
      <c r="E255" s="15">
        <v>46.93</v>
      </c>
      <c r="F255" s="15">
        <v>46.91</v>
      </c>
      <c r="G255" s="15">
        <v>48.5</v>
      </c>
      <c r="H255" s="18">
        <v>2026939</v>
      </c>
      <c r="J255" s="14">
        <v>42755</v>
      </c>
      <c r="K255" s="34">
        <v>921.12</v>
      </c>
      <c r="L255" s="35">
        <v>4.75</v>
      </c>
      <c r="M255" s="36">
        <v>5.1834957495334897E-3</v>
      </c>
      <c r="N255" s="23">
        <v>2269.14</v>
      </c>
      <c r="O255" s="23">
        <v>2258.41</v>
      </c>
      <c r="P255" s="23">
        <v>2276.96</v>
      </c>
      <c r="R255" s="38"/>
    </row>
    <row r="256" spans="1:18" x14ac:dyDescent="0.2">
      <c r="A256" s="14">
        <v>42748</v>
      </c>
      <c r="B256" s="15">
        <v>47.26</v>
      </c>
      <c r="C256" s="16">
        <v>0.869999999999997</v>
      </c>
      <c r="D256" s="17">
        <v>1.8754041819357602E-2</v>
      </c>
      <c r="E256" s="15">
        <v>46.35</v>
      </c>
      <c r="F256" s="15">
        <v>46.28</v>
      </c>
      <c r="G256" s="15">
        <v>47.56</v>
      </c>
      <c r="H256" s="18">
        <v>1687339</v>
      </c>
      <c r="J256" s="14">
        <v>42748</v>
      </c>
      <c r="K256" s="34">
        <v>916.37</v>
      </c>
      <c r="L256" s="35">
        <v>2.67999999999995</v>
      </c>
      <c r="M256" s="36">
        <v>2.9331611378038002E-3</v>
      </c>
      <c r="N256" s="23">
        <v>2273.59</v>
      </c>
      <c r="O256" s="23">
        <v>2254.25</v>
      </c>
      <c r="P256" s="23">
        <v>2279.27</v>
      </c>
      <c r="R256" s="38"/>
    </row>
    <row r="257" spans="1:18" x14ac:dyDescent="0.2">
      <c r="A257" s="14">
        <v>42741</v>
      </c>
      <c r="B257" s="15">
        <v>46.39</v>
      </c>
      <c r="C257" s="16">
        <v>-1.1200000000000001</v>
      </c>
      <c r="D257" s="17">
        <v>-2.3573984424331701E-2</v>
      </c>
      <c r="E257" s="15">
        <v>47.53</v>
      </c>
      <c r="F257" s="15">
        <v>46.36</v>
      </c>
      <c r="G257" s="15">
        <v>47.6</v>
      </c>
      <c r="H257" s="18">
        <v>1797243</v>
      </c>
      <c r="J257" s="14">
        <v>42741</v>
      </c>
      <c r="K257" s="34">
        <v>913.69</v>
      </c>
      <c r="L257" s="35">
        <v>13.6400000000001</v>
      </c>
      <c r="M257" s="36">
        <v>1.51547136270208E-2</v>
      </c>
      <c r="N257" s="23">
        <v>2251.5700000000002</v>
      </c>
      <c r="O257" s="23">
        <v>2245.13</v>
      </c>
      <c r="P257" s="23">
        <v>2282.1</v>
      </c>
      <c r="R257" s="38"/>
    </row>
    <row r="258" spans="1:18" x14ac:dyDescent="0.2">
      <c r="A258" s="14">
        <v>42734</v>
      </c>
      <c r="B258" s="15">
        <v>47.51</v>
      </c>
      <c r="C258" s="16">
        <v>0.219999999999999</v>
      </c>
      <c r="D258" s="17">
        <v>4.6521463311482098E-3</v>
      </c>
      <c r="E258" s="15">
        <v>47.19</v>
      </c>
      <c r="F258" s="15">
        <v>46.99</v>
      </c>
      <c r="G258" s="15">
        <v>47.7</v>
      </c>
      <c r="H258" s="18">
        <v>983090</v>
      </c>
      <c r="J258" s="14">
        <v>42734</v>
      </c>
      <c r="K258" s="34">
        <v>900.05</v>
      </c>
      <c r="L258" s="35">
        <v>-5.6400000000001</v>
      </c>
      <c r="M258" s="36">
        <v>-6.2272963155164604E-3</v>
      </c>
      <c r="N258" s="23">
        <v>2266.23</v>
      </c>
      <c r="O258" s="23">
        <v>2233.62</v>
      </c>
      <c r="P258" s="23">
        <v>2273.8200000000002</v>
      </c>
      <c r="R258" s="38"/>
    </row>
    <row r="259" spans="1:18" x14ac:dyDescent="0.2">
      <c r="A259" s="14">
        <v>42727</v>
      </c>
      <c r="B259" s="15">
        <v>47.29</v>
      </c>
      <c r="C259" s="16">
        <v>0.79999999999999705</v>
      </c>
      <c r="D259" s="17">
        <v>1.7208001720800101E-2</v>
      </c>
      <c r="E259" s="15">
        <v>46.62</v>
      </c>
      <c r="F259" s="15">
        <v>46.25</v>
      </c>
      <c r="G259" s="15">
        <v>47.79</v>
      </c>
      <c r="H259" s="18">
        <v>2169976</v>
      </c>
      <c r="J259" s="14">
        <v>42727</v>
      </c>
      <c r="K259" s="34">
        <v>905.69</v>
      </c>
      <c r="L259" s="35">
        <v>3.4500000000000499</v>
      </c>
      <c r="M259" s="36">
        <v>3.8238162794822302E-3</v>
      </c>
      <c r="N259" s="23">
        <v>2259.2399999999998</v>
      </c>
      <c r="O259" s="23">
        <v>2256.08</v>
      </c>
      <c r="P259" s="23">
        <v>2272.56</v>
      </c>
      <c r="R259" s="38"/>
    </row>
    <row r="260" spans="1:18" x14ac:dyDescent="0.2">
      <c r="A260" s="14">
        <v>42720</v>
      </c>
      <c r="B260" s="15">
        <v>46.49</v>
      </c>
      <c r="C260" s="16">
        <v>0.99000000000000199</v>
      </c>
      <c r="D260" s="17">
        <v>2.17582417582418E-2</v>
      </c>
      <c r="E260" s="15">
        <v>45.4</v>
      </c>
      <c r="F260" s="15">
        <v>45.31</v>
      </c>
      <c r="G260" s="15">
        <v>47.16</v>
      </c>
      <c r="H260" s="18">
        <v>4078240</v>
      </c>
      <c r="J260" s="14">
        <v>42720</v>
      </c>
      <c r="K260" s="34">
        <v>902.24</v>
      </c>
      <c r="L260" s="35">
        <v>-0.67999999999994998</v>
      </c>
      <c r="M260" s="36">
        <v>-7.5311212510515899E-4</v>
      </c>
      <c r="N260" s="23">
        <v>2258.83</v>
      </c>
      <c r="O260" s="23">
        <v>2248.44</v>
      </c>
      <c r="P260" s="23">
        <v>2277.5300000000002</v>
      </c>
      <c r="R260" s="38"/>
    </row>
    <row r="261" spans="1:18" x14ac:dyDescent="0.2">
      <c r="A261" s="14">
        <v>42713</v>
      </c>
      <c r="B261" s="15">
        <v>45.5</v>
      </c>
      <c r="C261" s="16">
        <v>-0.869999999999997</v>
      </c>
      <c r="D261" s="17">
        <v>-1.87621306879447E-2</v>
      </c>
      <c r="E261" s="15">
        <v>46.17</v>
      </c>
      <c r="F261" s="15">
        <v>44.93</v>
      </c>
      <c r="G261" s="15">
        <v>46.55</v>
      </c>
      <c r="H261" s="18">
        <v>3425818</v>
      </c>
      <c r="J261" s="14">
        <v>42713</v>
      </c>
      <c r="K261" s="34">
        <v>902.92</v>
      </c>
      <c r="L261" s="35">
        <v>17.079999999999899</v>
      </c>
      <c r="M261" s="36">
        <v>1.9281134290616699E-2</v>
      </c>
      <c r="N261" s="23">
        <v>2200.65</v>
      </c>
      <c r="O261" s="23">
        <v>2199.9699999999998</v>
      </c>
      <c r="P261" s="23">
        <v>2259.8000000000002</v>
      </c>
      <c r="R261" s="38"/>
    </row>
    <row r="262" spans="1:18" x14ac:dyDescent="0.2">
      <c r="A262" s="14">
        <v>42706</v>
      </c>
      <c r="B262" s="15">
        <v>46.37</v>
      </c>
      <c r="C262" s="16">
        <v>0.21000000000000099</v>
      </c>
      <c r="D262" s="17">
        <v>4.5493934142114599E-3</v>
      </c>
      <c r="E262" s="15">
        <v>46.16</v>
      </c>
      <c r="F262" s="15">
        <v>44.17</v>
      </c>
      <c r="G262" s="15">
        <v>46.795000000000002</v>
      </c>
      <c r="H262" s="18">
        <v>4254506</v>
      </c>
      <c r="J262" s="14">
        <v>42706</v>
      </c>
      <c r="K262" s="34">
        <v>885.84</v>
      </c>
      <c r="L262" s="35">
        <v>-5.3399999999999199</v>
      </c>
      <c r="M262" s="36">
        <v>-5.9920554770079197E-3</v>
      </c>
      <c r="N262" s="23">
        <v>2210.21</v>
      </c>
      <c r="O262" s="23">
        <v>2187.44</v>
      </c>
      <c r="P262" s="23">
        <v>2214.1</v>
      </c>
      <c r="R262" s="38"/>
    </row>
    <row r="263" spans="1:18" x14ac:dyDescent="0.2">
      <c r="A263" s="14">
        <v>42699</v>
      </c>
      <c r="B263" s="15">
        <v>46.16</v>
      </c>
      <c r="C263" s="16">
        <v>-9.0000000000003397E-2</v>
      </c>
      <c r="D263" s="17">
        <v>-1.94594594594602E-3</v>
      </c>
      <c r="E263" s="15">
        <v>46.24</v>
      </c>
      <c r="F263" s="15">
        <v>45.97</v>
      </c>
      <c r="G263" s="15">
        <v>46.73</v>
      </c>
      <c r="H263" s="18">
        <v>2885232</v>
      </c>
      <c r="J263" s="14">
        <v>42699</v>
      </c>
      <c r="K263" s="34">
        <v>891.18</v>
      </c>
      <c r="L263" s="35">
        <v>12.91</v>
      </c>
      <c r="M263" s="36">
        <v>1.46993521354481E-2</v>
      </c>
      <c r="N263" s="23">
        <v>2186.4299999999998</v>
      </c>
      <c r="O263" s="23">
        <v>2186.4299999999998</v>
      </c>
      <c r="P263" s="23">
        <v>2213.35</v>
      </c>
      <c r="R263" s="38"/>
    </row>
    <row r="264" spans="1:18" x14ac:dyDescent="0.2">
      <c r="A264" s="14">
        <v>42692</v>
      </c>
      <c r="B264" s="15">
        <v>46.25</v>
      </c>
      <c r="C264" s="16">
        <v>0.97999999999999698</v>
      </c>
      <c r="D264" s="17">
        <v>2.1647890435166701E-2</v>
      </c>
      <c r="E264" s="15">
        <v>45.32</v>
      </c>
      <c r="F264" s="15">
        <v>44.19</v>
      </c>
      <c r="G264" s="15">
        <v>46.27</v>
      </c>
      <c r="H264" s="18">
        <v>4508386</v>
      </c>
      <c r="J264" s="14">
        <v>42692</v>
      </c>
      <c r="K264" s="34">
        <v>878.27</v>
      </c>
      <c r="L264" s="35">
        <v>19.37</v>
      </c>
      <c r="M264" s="36">
        <v>2.2552101525206699E-2</v>
      </c>
      <c r="N264" s="23">
        <v>2165.64</v>
      </c>
      <c r="O264" s="23">
        <v>2156.08</v>
      </c>
      <c r="P264" s="23">
        <v>2189.89</v>
      </c>
      <c r="R264" s="38"/>
    </row>
    <row r="265" spans="1:18" x14ac:dyDescent="0.2">
      <c r="A265" s="14">
        <v>42685</v>
      </c>
      <c r="B265" s="15">
        <v>45.27</v>
      </c>
      <c r="C265" s="16">
        <v>-2.19</v>
      </c>
      <c r="D265" s="17">
        <v>-4.6144121365360301E-2</v>
      </c>
      <c r="E265" s="15">
        <v>47.47</v>
      </c>
      <c r="F265" s="15">
        <v>44.85</v>
      </c>
      <c r="G265" s="15">
        <v>48.564999999999998</v>
      </c>
      <c r="H265" s="18">
        <v>3704917</v>
      </c>
      <c r="J265" s="14">
        <v>42685</v>
      </c>
      <c r="K265" s="34">
        <v>858.9</v>
      </c>
      <c r="L265" s="35">
        <v>7.0399999999999601</v>
      </c>
      <c r="M265" s="36">
        <v>8.2642687765594903E-3</v>
      </c>
      <c r="N265" s="23">
        <v>2100.59</v>
      </c>
      <c r="O265" s="23">
        <v>2100.59</v>
      </c>
      <c r="P265" s="23">
        <v>2182.3000000000002</v>
      </c>
      <c r="R265" s="38"/>
    </row>
    <row r="266" spans="1:18" x14ac:dyDescent="0.2">
      <c r="A266" s="14">
        <v>42678</v>
      </c>
      <c r="B266" s="15">
        <v>47.46</v>
      </c>
      <c r="C266" s="16">
        <v>5.0000000000004298E-2</v>
      </c>
      <c r="D266" s="17">
        <v>1.05462982493154E-3</v>
      </c>
      <c r="E266" s="15">
        <v>47.39</v>
      </c>
      <c r="F266" s="15">
        <v>45.86</v>
      </c>
      <c r="G266" s="15">
        <v>48.69</v>
      </c>
      <c r="H266" s="18">
        <v>2840207</v>
      </c>
      <c r="J266" s="14">
        <v>42678</v>
      </c>
      <c r="K266" s="34">
        <v>851.86</v>
      </c>
      <c r="L266" s="35">
        <v>-16.75</v>
      </c>
      <c r="M266" s="36">
        <v>-1.92836831259138E-2</v>
      </c>
      <c r="N266" s="23">
        <v>2129.7800000000002</v>
      </c>
      <c r="O266" s="23">
        <v>2083.79</v>
      </c>
      <c r="P266" s="23">
        <v>2133.25</v>
      </c>
      <c r="R266" s="38"/>
    </row>
    <row r="267" spans="1:18" x14ac:dyDescent="0.2">
      <c r="A267" s="14">
        <v>42671</v>
      </c>
      <c r="B267" s="15">
        <v>47.41</v>
      </c>
      <c r="C267" s="16">
        <v>0.55999999999999495</v>
      </c>
      <c r="D267" s="17">
        <v>1.19530416221984E-2</v>
      </c>
      <c r="E267" s="15">
        <v>47.02</v>
      </c>
      <c r="F267" s="15">
        <v>46.61</v>
      </c>
      <c r="G267" s="15">
        <v>47.66</v>
      </c>
      <c r="H267" s="18">
        <v>1891386</v>
      </c>
      <c r="J267" s="14">
        <v>42671</v>
      </c>
      <c r="K267" s="34">
        <v>868.61</v>
      </c>
      <c r="L267" s="35">
        <v>-4.08000000000004</v>
      </c>
      <c r="M267" s="36">
        <v>-4.6751996699859501E-3</v>
      </c>
      <c r="N267" s="23">
        <v>2148.5</v>
      </c>
      <c r="O267" s="23">
        <v>2119.36</v>
      </c>
      <c r="P267" s="23">
        <v>2154.79</v>
      </c>
      <c r="R267" s="38"/>
    </row>
    <row r="268" spans="1:18" x14ac:dyDescent="0.2">
      <c r="A268" s="14">
        <v>42664</v>
      </c>
      <c r="B268" s="15">
        <v>46.85</v>
      </c>
      <c r="C268" s="16">
        <v>0.32999999999999802</v>
      </c>
      <c r="D268" s="17">
        <v>7.09372312983659E-3</v>
      </c>
      <c r="E268" s="15">
        <v>46.61</v>
      </c>
      <c r="F268" s="15">
        <v>45.75</v>
      </c>
      <c r="G268" s="15">
        <v>47.66</v>
      </c>
      <c r="H268" s="18">
        <v>3100511</v>
      </c>
      <c r="J268" s="14">
        <v>42664</v>
      </c>
      <c r="K268" s="34">
        <v>872.69</v>
      </c>
      <c r="L268" s="35">
        <v>20.5500000000001</v>
      </c>
      <c r="M268" s="36">
        <v>2.41157556270097E-2</v>
      </c>
      <c r="N268" s="23">
        <v>2132.9499999999998</v>
      </c>
      <c r="O268" s="23">
        <v>2124.4299999999998</v>
      </c>
      <c r="P268" s="23">
        <v>2148.44</v>
      </c>
      <c r="R268" s="38"/>
    </row>
    <row r="269" spans="1:18" x14ac:dyDescent="0.2">
      <c r="A269" s="14">
        <v>42657</v>
      </c>
      <c r="B269" s="15">
        <v>46.52</v>
      </c>
      <c r="C269" s="16">
        <v>0.97000000000000597</v>
      </c>
      <c r="D269" s="17">
        <v>2.1295279912184498E-2</v>
      </c>
      <c r="E269" s="15">
        <v>45.62</v>
      </c>
      <c r="F269" s="15">
        <v>45.33</v>
      </c>
      <c r="G269" s="15">
        <v>47.17</v>
      </c>
      <c r="H269" s="18">
        <v>1626551</v>
      </c>
      <c r="J269" s="14">
        <v>42657</v>
      </c>
      <c r="K269" s="34">
        <v>852.14</v>
      </c>
      <c r="L269" s="35">
        <v>1.1399999999999899</v>
      </c>
      <c r="M269" s="36">
        <v>1.3396004700352399E-3</v>
      </c>
      <c r="N269" s="23">
        <v>2160.39</v>
      </c>
      <c r="O269" s="23">
        <v>2114.7199999999998</v>
      </c>
      <c r="P269" s="23">
        <v>2169.6</v>
      </c>
      <c r="R269" s="38"/>
    </row>
    <row r="270" spans="1:18" x14ac:dyDescent="0.2">
      <c r="A270" s="14">
        <v>42650</v>
      </c>
      <c r="B270" s="15">
        <v>45.55</v>
      </c>
      <c r="C270" s="16"/>
      <c r="D270" s="17"/>
      <c r="E270" s="15">
        <v>45.59</v>
      </c>
      <c r="F270" s="15">
        <v>44.78</v>
      </c>
      <c r="G270" s="15">
        <v>45.82</v>
      </c>
      <c r="H270" s="18">
        <v>1489806</v>
      </c>
      <c r="J270" s="14">
        <v>42650</v>
      </c>
      <c r="K270" s="34">
        <v>851</v>
      </c>
      <c r="L270" s="35"/>
      <c r="M270" s="36"/>
      <c r="N270" s="23">
        <v>2164.33</v>
      </c>
      <c r="O270" s="23">
        <v>2144.0100000000002</v>
      </c>
      <c r="P270" s="23">
        <v>2165.86</v>
      </c>
    </row>
  </sheetData>
  <pageMargins left="0.5" right="0.5" top="1" bottom="1" header="0.5" footer="0.75"/>
  <pageSetup fitToHeight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488E5-BA9D-4276-820D-0AD059949AF8}">
  <dimension ref="B2:J19"/>
  <sheetViews>
    <sheetView workbookViewId="0">
      <selection activeCell="H30" sqref="H30"/>
    </sheetView>
  </sheetViews>
  <sheetFormatPr defaultColWidth="8.7109375" defaultRowHeight="16.5" x14ac:dyDescent="0.3"/>
  <cols>
    <col min="1" max="1" width="8.7109375" style="44"/>
    <col min="2" max="2" width="16.42578125" style="44" bestFit="1" customWidth="1"/>
    <col min="3" max="3" width="11.42578125" style="44" bestFit="1" customWidth="1"/>
    <col min="4" max="4" width="12.28515625" style="44" bestFit="1" customWidth="1"/>
    <col min="5" max="5" width="11.42578125" style="44" bestFit="1" customWidth="1"/>
    <col min="6" max="6" width="11.140625" style="44" bestFit="1" customWidth="1"/>
    <col min="7" max="7" width="11.85546875" style="44" bestFit="1" customWidth="1"/>
    <col min="8" max="8" width="10.85546875" style="44" bestFit="1" customWidth="1"/>
    <col min="9" max="9" width="11.42578125" style="44" bestFit="1" customWidth="1"/>
    <col min="10" max="10" width="11.28515625" style="44" bestFit="1" customWidth="1"/>
    <col min="11" max="16384" width="8.7109375" style="44"/>
  </cols>
  <sheetData>
    <row r="2" spans="2:7" x14ac:dyDescent="0.3">
      <c r="B2" s="44" t="s">
        <v>188</v>
      </c>
    </row>
    <row r="3" spans="2:7" ht="17.25" thickBot="1" x14ac:dyDescent="0.35"/>
    <row r="4" spans="2:7" x14ac:dyDescent="0.3">
      <c r="B4" s="46" t="s">
        <v>189</v>
      </c>
      <c r="C4" s="46"/>
    </row>
    <row r="5" spans="2:7" x14ac:dyDescent="0.3">
      <c r="B5" s="44" t="s">
        <v>190</v>
      </c>
      <c r="C5" s="44">
        <v>0.44548301569247728</v>
      </c>
    </row>
    <row r="6" spans="2:7" x14ac:dyDescent="0.3">
      <c r="B6" s="44" t="s">
        <v>191</v>
      </c>
      <c r="C6" s="44">
        <v>0.19845511727046394</v>
      </c>
    </row>
    <row r="7" spans="2:7" x14ac:dyDescent="0.3">
      <c r="B7" s="44" t="s">
        <v>192</v>
      </c>
      <c r="C7" s="44">
        <v>0.19537225233688882</v>
      </c>
    </row>
    <row r="8" spans="2:7" x14ac:dyDescent="0.3">
      <c r="B8" s="44" t="s">
        <v>193</v>
      </c>
      <c r="C8" s="44">
        <v>2.5657594672962442E-2</v>
      </c>
    </row>
    <row r="9" spans="2:7" ht="17.25" thickBot="1" x14ac:dyDescent="0.35">
      <c r="B9" s="60" t="s">
        <v>194</v>
      </c>
      <c r="C9" s="60">
        <v>262</v>
      </c>
    </row>
    <row r="11" spans="2:7" ht="17.25" thickBot="1" x14ac:dyDescent="0.35">
      <c r="B11" s="44" t="s">
        <v>195</v>
      </c>
    </row>
    <row r="12" spans="2:7" x14ac:dyDescent="0.3">
      <c r="B12" s="48"/>
      <c r="C12" s="48" t="s">
        <v>196</v>
      </c>
      <c r="D12" s="48" t="s">
        <v>197</v>
      </c>
      <c r="E12" s="48" t="s">
        <v>198</v>
      </c>
      <c r="F12" s="48" t="s">
        <v>199</v>
      </c>
      <c r="G12" s="48" t="s">
        <v>200</v>
      </c>
    </row>
    <row r="13" spans="2:7" x14ac:dyDescent="0.3">
      <c r="B13" s="44" t="s">
        <v>186</v>
      </c>
      <c r="C13" s="44">
        <v>1</v>
      </c>
      <c r="D13" s="44">
        <v>4.2377924625932595E-2</v>
      </c>
      <c r="E13" s="44">
        <v>4.2377924625932595E-2</v>
      </c>
      <c r="F13" s="44">
        <v>64.373601032309708</v>
      </c>
      <c r="G13" s="44">
        <v>3.5429742865118362E-14</v>
      </c>
    </row>
    <row r="14" spans="2:7" x14ac:dyDescent="0.3">
      <c r="B14" s="44" t="s">
        <v>201</v>
      </c>
      <c r="C14" s="44">
        <v>260</v>
      </c>
      <c r="D14" s="44">
        <v>0.17116116274452794</v>
      </c>
      <c r="E14" s="44">
        <v>6.583121644020306E-4</v>
      </c>
    </row>
    <row r="15" spans="2:7" ht="17.25" thickBot="1" x14ac:dyDescent="0.35">
      <c r="B15" s="60" t="s">
        <v>163</v>
      </c>
      <c r="C15" s="60">
        <v>261</v>
      </c>
      <c r="D15" s="60">
        <v>0.21353908737046054</v>
      </c>
      <c r="E15" s="60"/>
      <c r="F15" s="60"/>
      <c r="G15" s="60"/>
    </row>
    <row r="16" spans="2:7" ht="17.25" thickBot="1" x14ac:dyDescent="0.35"/>
    <row r="17" spans="2:10" x14ac:dyDescent="0.3">
      <c r="B17" s="48"/>
      <c r="C17" s="48" t="s">
        <v>202</v>
      </c>
      <c r="D17" s="48" t="s">
        <v>193</v>
      </c>
      <c r="E17" s="48" t="s">
        <v>203</v>
      </c>
      <c r="F17" s="48" t="s">
        <v>204</v>
      </c>
      <c r="G17" s="48" t="s">
        <v>205</v>
      </c>
      <c r="H17" s="48" t="s">
        <v>206</v>
      </c>
      <c r="I17" s="48" t="s">
        <v>207</v>
      </c>
      <c r="J17" s="48" t="s">
        <v>208</v>
      </c>
    </row>
    <row r="18" spans="2:10" x14ac:dyDescent="0.3">
      <c r="B18" s="44" t="s">
        <v>209</v>
      </c>
      <c r="C18" s="44">
        <v>-2.0636938663147588E-3</v>
      </c>
      <c r="D18" s="44">
        <v>1.590296322683947E-3</v>
      </c>
      <c r="E18" s="44">
        <v>-1.2976788268188018</v>
      </c>
      <c r="F18" s="44">
        <v>0.19554783995064165</v>
      </c>
      <c r="G18" s="44">
        <v>-5.19519406954508E-3</v>
      </c>
      <c r="H18" s="44">
        <v>1.0678063369155624E-3</v>
      </c>
      <c r="I18" s="44">
        <v>-5.19519406954508E-3</v>
      </c>
      <c r="J18" s="44">
        <v>1.0678063369155624E-3</v>
      </c>
    </row>
    <row r="19" spans="2:10" ht="17.25" thickBot="1" x14ac:dyDescent="0.35">
      <c r="B19" s="60" t="s">
        <v>210</v>
      </c>
      <c r="C19" s="61">
        <v>0.62060248704602106</v>
      </c>
      <c r="D19" s="60">
        <v>7.7349873832050262E-2</v>
      </c>
      <c r="E19" s="60">
        <v>8.0233160870247175</v>
      </c>
      <c r="F19" s="60">
        <v>3.5429742865119751E-14</v>
      </c>
      <c r="G19" s="60">
        <v>0.46829052972720647</v>
      </c>
      <c r="H19" s="60">
        <v>0.7729144443648357</v>
      </c>
      <c r="I19" s="60">
        <v>0.46829052972720647</v>
      </c>
      <c r="J19" s="60">
        <v>0.7729144443648357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CBD8A-EEAD-497F-AE25-09BC7366C639}">
  <dimension ref="A1:N63"/>
  <sheetViews>
    <sheetView topLeftCell="B1" workbookViewId="0">
      <pane ySplit="1" topLeftCell="A2" activePane="bottomLeft" state="frozen"/>
      <selection pane="bottomLeft" activeCell="G22" sqref="G22"/>
    </sheetView>
  </sheetViews>
  <sheetFormatPr defaultRowHeight="15" x14ac:dyDescent="0.25"/>
  <cols>
    <col min="1" max="1" width="49.42578125" bestFit="1" customWidth="1"/>
    <col min="2" max="2" width="8.42578125" bestFit="1" customWidth="1"/>
    <col min="3" max="3" width="18.42578125" bestFit="1" customWidth="1"/>
    <col min="4" max="4" width="4.140625" bestFit="1" customWidth="1"/>
    <col min="5" max="5" width="12.28515625" bestFit="1" customWidth="1"/>
    <col min="6" max="6" width="23" bestFit="1" customWidth="1"/>
    <col min="7" max="7" width="21.7109375" bestFit="1" customWidth="1"/>
    <col min="8" max="8" width="20.7109375" bestFit="1" customWidth="1"/>
    <col min="9" max="9" width="15.85546875" bestFit="1" customWidth="1"/>
    <col min="12" max="12" width="44" bestFit="1" customWidth="1"/>
  </cols>
  <sheetData>
    <row r="1" spans="1:14" x14ac:dyDescent="0.25">
      <c r="A1" s="51" t="s">
        <v>222</v>
      </c>
      <c r="B1" s="51" t="s">
        <v>223</v>
      </c>
      <c r="C1" s="51" t="s">
        <v>224</v>
      </c>
      <c r="D1" s="51" t="s">
        <v>225</v>
      </c>
      <c r="E1" s="51" t="s">
        <v>226</v>
      </c>
      <c r="F1" s="51" t="s">
        <v>227</v>
      </c>
      <c r="G1" s="51" t="s">
        <v>228</v>
      </c>
      <c r="H1" s="51" t="s">
        <v>229</v>
      </c>
      <c r="I1" s="51" t="s">
        <v>230</v>
      </c>
    </row>
    <row r="2" spans="1:14" x14ac:dyDescent="0.25">
      <c r="A2" s="52" t="s">
        <v>231</v>
      </c>
      <c r="B2" s="52" t="s">
        <v>232</v>
      </c>
      <c r="C2" s="53">
        <v>1.7313799999999999</v>
      </c>
      <c r="D2" s="52" t="s">
        <v>233</v>
      </c>
      <c r="E2" s="53">
        <v>2.4344983727182701</v>
      </c>
      <c r="F2" s="53">
        <v>29.063303353106999</v>
      </c>
      <c r="G2" s="54">
        <v>44545</v>
      </c>
      <c r="H2" s="54">
        <v>44530</v>
      </c>
      <c r="I2" s="47">
        <v>17.294906064310002</v>
      </c>
    </row>
    <row r="3" spans="1:14" x14ac:dyDescent="0.25">
      <c r="A3" s="55" t="s">
        <v>234</v>
      </c>
      <c r="B3" s="55" t="s">
        <v>235</v>
      </c>
      <c r="C3" s="56">
        <v>0.84392407999999997</v>
      </c>
      <c r="D3" s="55" t="s">
        <v>233</v>
      </c>
      <c r="E3" s="56">
        <v>4.6265334045964703</v>
      </c>
      <c r="F3" s="56">
        <v>8.2097695658135592</v>
      </c>
      <c r="G3" s="57">
        <v>44484</v>
      </c>
      <c r="H3" s="57">
        <v>44467</v>
      </c>
      <c r="I3" s="47">
        <v>11.586416511389999</v>
      </c>
      <c r="L3" t="s">
        <v>236</v>
      </c>
      <c r="M3" s="43">
        <f>E63/100</f>
        <v>2.5302269443852343E-2</v>
      </c>
    </row>
    <row r="4" spans="1:14" x14ac:dyDescent="0.25">
      <c r="A4" s="55" t="s">
        <v>237</v>
      </c>
      <c r="B4" s="55" t="s">
        <v>238</v>
      </c>
      <c r="C4" s="56">
        <v>0.35</v>
      </c>
      <c r="D4" s="55" t="s">
        <v>233</v>
      </c>
      <c r="E4" s="56">
        <v>0.72314049586776896</v>
      </c>
      <c r="F4" s="56">
        <v>21.741147247882999</v>
      </c>
      <c r="G4" s="57">
        <v>44462</v>
      </c>
      <c r="H4" s="57">
        <v>44447</v>
      </c>
      <c r="I4" s="47">
        <v>52.137957962999998</v>
      </c>
      <c r="L4" t="s">
        <v>239</v>
      </c>
      <c r="M4" s="43">
        <f>F63/100</f>
        <v>6.3675789458528739E-2</v>
      </c>
    </row>
    <row r="5" spans="1:14" x14ac:dyDescent="0.25">
      <c r="A5" s="52" t="s">
        <v>240</v>
      </c>
      <c r="B5" s="52" t="s">
        <v>241</v>
      </c>
      <c r="C5" s="53">
        <v>4.24</v>
      </c>
      <c r="D5" s="52" t="s">
        <v>233</v>
      </c>
      <c r="E5" s="53">
        <v>3.1298442459585201</v>
      </c>
      <c r="F5" s="53">
        <v>4.7623702639621799</v>
      </c>
      <c r="G5" s="54">
        <v>44526</v>
      </c>
      <c r="H5" s="54">
        <v>44498</v>
      </c>
      <c r="I5" s="47">
        <v>87.642246868420003</v>
      </c>
      <c r="L5" t="s">
        <v>242</v>
      </c>
      <c r="M5" s="42">
        <v>1290</v>
      </c>
      <c r="N5" t="s">
        <v>243</v>
      </c>
    </row>
    <row r="6" spans="1:14" x14ac:dyDescent="0.25">
      <c r="A6" s="55" t="s">
        <v>244</v>
      </c>
      <c r="B6" s="55" t="s">
        <v>245</v>
      </c>
      <c r="C6" s="56">
        <v>3.6</v>
      </c>
      <c r="D6" s="55" t="s">
        <v>233</v>
      </c>
      <c r="E6" s="56">
        <v>4.4036697247706398</v>
      </c>
      <c r="F6" s="56">
        <v>5.7661557194869104</v>
      </c>
      <c r="G6" s="57">
        <v>44496</v>
      </c>
      <c r="H6" s="57">
        <v>44473</v>
      </c>
      <c r="I6" s="47">
        <v>99.336632249999994</v>
      </c>
      <c r="L6" t="s">
        <v>246</v>
      </c>
      <c r="M6" s="91">
        <f>WACC!I10</f>
        <v>1.6399999999999998E-2</v>
      </c>
    </row>
    <row r="7" spans="1:14" x14ac:dyDescent="0.25">
      <c r="A7" s="52" t="s">
        <v>247</v>
      </c>
      <c r="B7" s="52" t="s">
        <v>248</v>
      </c>
      <c r="C7" s="53">
        <v>0.445212</v>
      </c>
      <c r="D7" s="52" t="s">
        <v>233</v>
      </c>
      <c r="E7" s="53">
        <v>1.88230705394191</v>
      </c>
      <c r="F7" s="53">
        <v>16.235851279146601</v>
      </c>
      <c r="G7" s="54">
        <v>44454</v>
      </c>
      <c r="H7" s="54">
        <v>44438</v>
      </c>
      <c r="I7" s="47">
        <v>42.858749366300003</v>
      </c>
    </row>
    <row r="8" spans="1:14" x14ac:dyDescent="0.25">
      <c r="A8" s="52" t="s">
        <v>249</v>
      </c>
      <c r="B8" s="52" t="s">
        <v>250</v>
      </c>
      <c r="C8" s="53" t="s">
        <v>251</v>
      </c>
      <c r="D8" s="52" t="s">
        <v>251</v>
      </c>
      <c r="E8" s="53" t="s">
        <v>251</v>
      </c>
      <c r="F8" s="53" t="s">
        <v>251</v>
      </c>
      <c r="G8" s="54" t="s">
        <v>251</v>
      </c>
      <c r="H8" s="54" t="s">
        <v>251</v>
      </c>
      <c r="I8" s="47">
        <v>12.7448869776</v>
      </c>
      <c r="L8" t="s">
        <v>252</v>
      </c>
      <c r="M8">
        <v>8.8999999999999996E-2</v>
      </c>
    </row>
    <row r="9" spans="1:14" x14ac:dyDescent="0.25">
      <c r="A9" s="52" t="s">
        <v>253</v>
      </c>
      <c r="B9" s="52" t="s">
        <v>254</v>
      </c>
      <c r="C9" s="53">
        <v>3.5</v>
      </c>
      <c r="D9" s="52" t="s">
        <v>233</v>
      </c>
      <c r="E9" s="53">
        <v>5.5397277619499796</v>
      </c>
      <c r="F9" s="53">
        <v>5.0896987485877103</v>
      </c>
      <c r="G9" s="54">
        <v>44484</v>
      </c>
      <c r="H9" s="54">
        <v>44453</v>
      </c>
      <c r="I9" s="47">
        <v>57.224814245819999</v>
      </c>
    </row>
    <row r="10" spans="1:14" x14ac:dyDescent="0.25">
      <c r="A10" s="55" t="s">
        <v>255</v>
      </c>
      <c r="B10" s="55" t="s">
        <v>256</v>
      </c>
      <c r="C10" s="56">
        <v>0.64308399999999999</v>
      </c>
      <c r="D10" s="55" t="s">
        <v>233</v>
      </c>
      <c r="E10" s="56">
        <v>0.86834349324145199</v>
      </c>
      <c r="F10" s="56">
        <v>8.7509447261518805</v>
      </c>
      <c r="G10" s="57">
        <v>44468</v>
      </c>
      <c r="H10" s="57">
        <v>44438</v>
      </c>
      <c r="I10" s="47">
        <v>118.32445401846699</v>
      </c>
      <c r="L10" s="47" t="s">
        <v>257</v>
      </c>
      <c r="M10">
        <f>(M5*M3)/(M8-M4)</f>
        <v>1288.8823337303229</v>
      </c>
    </row>
    <row r="11" spans="1:14" x14ac:dyDescent="0.25">
      <c r="A11" s="52" t="s">
        <v>6</v>
      </c>
      <c r="B11" s="52" t="s">
        <v>258</v>
      </c>
      <c r="C11" s="53">
        <v>2.5228679999999999</v>
      </c>
      <c r="D11" s="52" t="s">
        <v>233</v>
      </c>
      <c r="E11" s="53">
        <v>3.5952503496503501</v>
      </c>
      <c r="F11" s="53">
        <v>7.1101684234174698</v>
      </c>
      <c r="G11" s="54">
        <v>44468</v>
      </c>
      <c r="H11" s="54">
        <v>44438</v>
      </c>
      <c r="I11" s="47">
        <v>29.852836208424701</v>
      </c>
    </row>
    <row r="12" spans="1:14" x14ac:dyDescent="0.25">
      <c r="A12" s="52" t="s">
        <v>259</v>
      </c>
      <c r="B12" s="52" t="s">
        <v>260</v>
      </c>
      <c r="C12" s="53">
        <v>0</v>
      </c>
      <c r="D12" s="52" t="s">
        <v>233</v>
      </c>
      <c r="E12" s="53">
        <v>0</v>
      </c>
      <c r="F12" s="53">
        <v>10.0665080852097</v>
      </c>
      <c r="G12" s="54" t="s">
        <v>251</v>
      </c>
      <c r="H12" s="54" t="s">
        <v>251</v>
      </c>
      <c r="I12" s="47">
        <v>11.865604128260001</v>
      </c>
      <c r="L12" t="s">
        <v>261</v>
      </c>
      <c r="M12" s="3">
        <f>M8-M6</f>
        <v>7.2599999999999998E-2</v>
      </c>
    </row>
    <row r="13" spans="1:14" x14ac:dyDescent="0.25">
      <c r="A13" s="55" t="s">
        <v>262</v>
      </c>
      <c r="B13" s="55" t="s">
        <v>263</v>
      </c>
      <c r="C13" s="56">
        <v>0.08</v>
      </c>
      <c r="D13" s="55" t="s">
        <v>233</v>
      </c>
      <c r="E13" s="56">
        <v>0.24953212726138499</v>
      </c>
      <c r="F13" s="56">
        <v>-27.522033632230499</v>
      </c>
      <c r="G13" s="57">
        <v>44180</v>
      </c>
      <c r="H13" s="57">
        <v>44162</v>
      </c>
      <c r="I13" s="47">
        <v>12.751953806200001</v>
      </c>
    </row>
    <row r="14" spans="1:14" x14ac:dyDescent="0.25">
      <c r="A14" s="52" t="s">
        <v>264</v>
      </c>
      <c r="B14" s="52" t="s">
        <v>265</v>
      </c>
      <c r="C14" s="53">
        <v>1.45008</v>
      </c>
      <c r="D14" s="52" t="s">
        <v>233</v>
      </c>
      <c r="E14" s="53">
        <v>2.3659324522760699</v>
      </c>
      <c r="F14" s="53">
        <v>2.7775229796698002</v>
      </c>
      <c r="G14" s="54">
        <v>44515</v>
      </c>
      <c r="H14" s="54">
        <v>44497</v>
      </c>
      <c r="I14" s="47">
        <v>10.663111987739999</v>
      </c>
      <c r="L14" t="s">
        <v>266</v>
      </c>
    </row>
    <row r="15" spans="1:14" x14ac:dyDescent="0.25">
      <c r="A15" s="52" t="s">
        <v>267</v>
      </c>
      <c r="B15" s="52" t="s">
        <v>268</v>
      </c>
      <c r="C15" s="53">
        <v>5.84</v>
      </c>
      <c r="D15" s="52" t="s">
        <v>233</v>
      </c>
      <c r="E15" s="53">
        <v>3.8930737950803298</v>
      </c>
      <c r="F15" s="53">
        <v>4.2182670719427904</v>
      </c>
      <c r="G15" s="54">
        <v>44497</v>
      </c>
      <c r="H15" s="54">
        <v>44466</v>
      </c>
      <c r="I15" s="47">
        <v>66.778197183040007</v>
      </c>
    </row>
    <row r="16" spans="1:14" x14ac:dyDescent="0.25">
      <c r="A16" s="52" t="s">
        <v>269</v>
      </c>
      <c r="B16" s="52" t="s">
        <v>270</v>
      </c>
      <c r="C16" s="53">
        <v>2.46</v>
      </c>
      <c r="D16" s="52" t="s">
        <v>233</v>
      </c>
      <c r="E16" s="53">
        <v>1.4686567164179101</v>
      </c>
      <c r="F16" s="53">
        <v>10.3999227765869</v>
      </c>
      <c r="G16" s="54">
        <v>44560</v>
      </c>
      <c r="H16" s="54">
        <v>44538</v>
      </c>
      <c r="I16" s="47">
        <v>118.47275</v>
      </c>
    </row>
    <row r="17" spans="1:9" x14ac:dyDescent="0.25">
      <c r="A17" s="55" t="s">
        <v>271</v>
      </c>
      <c r="B17" s="55" t="s">
        <v>272</v>
      </c>
      <c r="C17" s="56">
        <v>1.88</v>
      </c>
      <c r="D17" s="55" t="s">
        <v>233</v>
      </c>
      <c r="E17" s="56">
        <v>3.5558918101002499</v>
      </c>
      <c r="F17" s="56">
        <v>13.066049634005701</v>
      </c>
      <c r="G17" s="57">
        <v>44474</v>
      </c>
      <c r="H17" s="57">
        <v>44455</v>
      </c>
      <c r="I17" s="47">
        <v>62.642332189999998</v>
      </c>
    </row>
    <row r="18" spans="1:9" x14ac:dyDescent="0.25">
      <c r="A18" s="52" t="s">
        <v>273</v>
      </c>
      <c r="B18" s="52" t="s">
        <v>274</v>
      </c>
      <c r="C18" s="53">
        <v>0.76</v>
      </c>
      <c r="D18" s="52" t="s">
        <v>233</v>
      </c>
      <c r="E18" s="53">
        <v>0.80713678844519998</v>
      </c>
      <c r="F18" s="53">
        <v>15.4841477375171</v>
      </c>
      <c r="G18" s="54">
        <v>44592</v>
      </c>
      <c r="H18" s="54">
        <v>44560</v>
      </c>
      <c r="I18" s="47">
        <v>62.801379674000003</v>
      </c>
    </row>
    <row r="19" spans="1:9" x14ac:dyDescent="0.25">
      <c r="A19" s="52" t="s">
        <v>275</v>
      </c>
      <c r="B19" s="52" t="s">
        <v>276</v>
      </c>
      <c r="C19" s="53">
        <v>4.7</v>
      </c>
      <c r="D19" s="52" t="s">
        <v>233</v>
      </c>
      <c r="E19" s="53">
        <v>2.5681656740068899</v>
      </c>
      <c r="F19" s="53">
        <v>15.3649824607312</v>
      </c>
      <c r="G19" s="54">
        <v>44531</v>
      </c>
      <c r="H19" s="54">
        <v>44497</v>
      </c>
      <c r="I19" s="47">
        <v>11.42611037158</v>
      </c>
    </row>
    <row r="20" spans="1:9" x14ac:dyDescent="0.25">
      <c r="A20" s="55" t="s">
        <v>277</v>
      </c>
      <c r="B20" s="55" t="s">
        <v>278</v>
      </c>
      <c r="C20" s="56" t="s">
        <v>251</v>
      </c>
      <c r="D20" s="55" t="s">
        <v>251</v>
      </c>
      <c r="E20" s="56" t="s">
        <v>251</v>
      </c>
      <c r="F20" s="56" t="s">
        <v>251</v>
      </c>
      <c r="G20" s="57" t="s">
        <v>251</v>
      </c>
      <c r="H20" s="57" t="s">
        <v>251</v>
      </c>
      <c r="I20" s="47">
        <v>6.4992560936099997</v>
      </c>
    </row>
    <row r="21" spans="1:9" x14ac:dyDescent="0.25">
      <c r="A21" s="55" t="s">
        <v>279</v>
      </c>
      <c r="B21" s="55" t="s">
        <v>280</v>
      </c>
      <c r="C21" s="56">
        <v>0.84</v>
      </c>
      <c r="D21" s="55" t="s">
        <v>233</v>
      </c>
      <c r="E21" s="56">
        <v>1.24907063197026</v>
      </c>
      <c r="F21" s="56">
        <v>19.135789816709199</v>
      </c>
      <c r="G21" s="57">
        <v>44469</v>
      </c>
      <c r="H21" s="57">
        <v>44454</v>
      </c>
      <c r="I21" s="47">
        <v>12.103865133879999</v>
      </c>
    </row>
    <row r="22" spans="1:9" x14ac:dyDescent="0.25">
      <c r="A22" s="52" t="s">
        <v>281</v>
      </c>
      <c r="B22" s="52" t="s">
        <v>282</v>
      </c>
      <c r="C22" s="53">
        <v>7.0000000000000007E-2</v>
      </c>
      <c r="D22" s="52" t="s">
        <v>233</v>
      </c>
      <c r="E22" s="53">
        <v>0.48275862068965503</v>
      </c>
      <c r="F22" s="53">
        <v>-35.185491069508799</v>
      </c>
      <c r="G22" s="54">
        <v>44469</v>
      </c>
      <c r="H22" s="54">
        <v>44453</v>
      </c>
      <c r="I22" s="47">
        <v>29.255279691999998</v>
      </c>
    </row>
    <row r="23" spans="1:9" x14ac:dyDescent="0.25">
      <c r="A23" s="55" t="s">
        <v>283</v>
      </c>
      <c r="B23" s="55" t="s">
        <v>284</v>
      </c>
      <c r="C23" s="56" t="s">
        <v>251</v>
      </c>
      <c r="D23" s="55" t="s">
        <v>251</v>
      </c>
      <c r="E23" s="56" t="s">
        <v>251</v>
      </c>
      <c r="F23" s="56" t="s">
        <v>251</v>
      </c>
      <c r="G23" s="57" t="s">
        <v>251</v>
      </c>
      <c r="H23" s="57" t="s">
        <v>251</v>
      </c>
      <c r="I23" s="47">
        <v>25.048818754959999</v>
      </c>
    </row>
    <row r="24" spans="1:9" x14ac:dyDescent="0.25">
      <c r="A24" s="52" t="s">
        <v>285</v>
      </c>
      <c r="B24" s="52" t="s">
        <v>286</v>
      </c>
      <c r="C24" s="53">
        <v>4.9467999999999996</v>
      </c>
      <c r="D24" s="52" t="s">
        <v>233</v>
      </c>
      <c r="E24" s="53">
        <v>0.226006523017698</v>
      </c>
      <c r="F24" s="53">
        <v>-1.6356628691911601</v>
      </c>
      <c r="G24" s="54">
        <v>44477</v>
      </c>
      <c r="H24" s="54">
        <v>44455</v>
      </c>
      <c r="I24" s="47">
        <v>47.561422270800001</v>
      </c>
    </row>
    <row r="25" spans="1:9" x14ac:dyDescent="0.25">
      <c r="A25" s="55" t="s">
        <v>287</v>
      </c>
      <c r="B25" s="55" t="s">
        <v>288</v>
      </c>
      <c r="C25" s="56">
        <v>0.20119999999999999</v>
      </c>
      <c r="D25" s="55" t="s">
        <v>233</v>
      </c>
      <c r="E25" s="56">
        <v>0.35845358988063403</v>
      </c>
      <c r="F25" s="56">
        <v>8.7678578299919394</v>
      </c>
      <c r="G25" s="57">
        <v>44505</v>
      </c>
      <c r="H25" s="57">
        <v>44476</v>
      </c>
      <c r="I25" s="47">
        <v>17.103099957240001</v>
      </c>
    </row>
    <row r="26" spans="1:9" x14ac:dyDescent="0.25">
      <c r="A26" s="52" t="s">
        <v>289</v>
      </c>
      <c r="B26" s="52" t="s">
        <v>290</v>
      </c>
      <c r="C26" s="53">
        <v>2.65</v>
      </c>
      <c r="D26" s="52" t="s">
        <v>233</v>
      </c>
      <c r="E26" s="53">
        <v>4.4999150959415903</v>
      </c>
      <c r="F26" s="53">
        <v>5.2366141227761798</v>
      </c>
      <c r="G26" s="54">
        <v>44515</v>
      </c>
      <c r="H26" s="54">
        <v>44498</v>
      </c>
      <c r="I26" s="47">
        <v>15.229290497459999</v>
      </c>
    </row>
    <row r="27" spans="1:9" x14ac:dyDescent="0.25">
      <c r="A27" s="52" t="s">
        <v>291</v>
      </c>
      <c r="B27" s="52" t="s">
        <v>292</v>
      </c>
      <c r="C27" s="53">
        <v>3.34</v>
      </c>
      <c r="D27" s="52" t="s">
        <v>233</v>
      </c>
      <c r="E27" s="53">
        <v>6.3066465256797599</v>
      </c>
      <c r="F27" s="53">
        <v>11.7394201125741</v>
      </c>
      <c r="G27" s="54">
        <v>44440</v>
      </c>
      <c r="H27" s="54">
        <v>44420</v>
      </c>
      <c r="I27" s="47">
        <v>107.2839951272</v>
      </c>
    </row>
    <row r="28" spans="1:9" x14ac:dyDescent="0.25">
      <c r="A28" s="55" t="s">
        <v>293</v>
      </c>
      <c r="B28" s="55" t="s">
        <v>294</v>
      </c>
      <c r="C28" s="56">
        <v>0.01</v>
      </c>
      <c r="D28" s="55" t="s">
        <v>233</v>
      </c>
      <c r="E28" s="56">
        <v>3.4106412005456999E-2</v>
      </c>
      <c r="F28" s="56">
        <v>-7.7892088518272198</v>
      </c>
      <c r="G28" s="57">
        <v>44460</v>
      </c>
      <c r="H28" s="57">
        <v>44435</v>
      </c>
      <c r="I28" s="47">
        <v>20.261196161279997</v>
      </c>
    </row>
    <row r="29" spans="1:9" x14ac:dyDescent="0.25">
      <c r="A29" s="55" t="s">
        <v>295</v>
      </c>
      <c r="B29" s="55" t="s">
        <v>296</v>
      </c>
      <c r="C29" s="56">
        <v>0.90279100000000001</v>
      </c>
      <c r="D29" s="55" t="s">
        <v>233</v>
      </c>
      <c r="E29" s="56">
        <v>0.37139734488428999</v>
      </c>
      <c r="F29" s="56" t="s">
        <v>251</v>
      </c>
      <c r="G29" s="57">
        <v>44476</v>
      </c>
      <c r="H29" s="57">
        <v>44467</v>
      </c>
      <c r="I29" s="47">
        <v>10.937740834229999</v>
      </c>
    </row>
    <row r="30" spans="1:9" x14ac:dyDescent="0.25">
      <c r="A30" s="52" t="s">
        <v>297</v>
      </c>
      <c r="B30" s="52" t="s">
        <v>298</v>
      </c>
      <c r="C30" s="53">
        <v>2.14</v>
      </c>
      <c r="D30" s="52" t="s">
        <v>233</v>
      </c>
      <c r="E30" s="53">
        <v>3.8859633194116601</v>
      </c>
      <c r="F30" s="53">
        <v>6.0954608193515298</v>
      </c>
      <c r="G30" s="54">
        <v>44531</v>
      </c>
      <c r="H30" s="54">
        <v>44516</v>
      </c>
      <c r="I30" s="47">
        <v>25.948983999999999</v>
      </c>
    </row>
    <row r="31" spans="1:9" x14ac:dyDescent="0.25">
      <c r="A31" s="52" t="s">
        <v>299</v>
      </c>
      <c r="B31" s="52" t="s">
        <v>300</v>
      </c>
      <c r="C31" s="53">
        <v>1.48404</v>
      </c>
      <c r="D31" s="52" t="s">
        <v>233</v>
      </c>
      <c r="E31" s="53">
        <v>0.85430262045646699</v>
      </c>
      <c r="F31" s="53">
        <v>3.5249895765419699</v>
      </c>
      <c r="G31" s="54">
        <v>44469</v>
      </c>
      <c r="H31" s="54">
        <v>44454</v>
      </c>
      <c r="I31" s="47">
        <v>33.911696527799997</v>
      </c>
    </row>
    <row r="32" spans="1:9" x14ac:dyDescent="0.25">
      <c r="A32" s="52" t="s">
        <v>8</v>
      </c>
      <c r="B32" s="52" t="s">
        <v>301</v>
      </c>
      <c r="C32" s="53">
        <v>2.4</v>
      </c>
      <c r="D32" s="52" t="s">
        <v>233</v>
      </c>
      <c r="E32" s="53">
        <v>1.74304597283753</v>
      </c>
      <c r="F32" s="53">
        <v>5.3967654735271902</v>
      </c>
      <c r="G32" s="54">
        <v>44470</v>
      </c>
      <c r="H32" s="54">
        <v>44453</v>
      </c>
      <c r="I32" s="47">
        <v>20.632439075290002</v>
      </c>
    </row>
    <row r="33" spans="1:9" x14ac:dyDescent="0.25">
      <c r="A33" s="52" t="s">
        <v>302</v>
      </c>
      <c r="B33" s="52" t="s">
        <v>303</v>
      </c>
      <c r="C33" s="53">
        <v>0.76180720000000002</v>
      </c>
      <c r="D33" s="52" t="s">
        <v>233</v>
      </c>
      <c r="E33" s="53">
        <v>1.7077348601629601</v>
      </c>
      <c r="F33" s="53">
        <v>18.209003011440799</v>
      </c>
      <c r="G33" s="54">
        <v>44459</v>
      </c>
      <c r="H33" s="54">
        <v>44433</v>
      </c>
      <c r="I33" s="47">
        <v>9.0149544963199997</v>
      </c>
    </row>
    <row r="34" spans="1:9" x14ac:dyDescent="0.25">
      <c r="A34" s="55" t="s">
        <v>304</v>
      </c>
      <c r="B34" s="55" t="s">
        <v>305</v>
      </c>
      <c r="C34" s="56">
        <v>1.08</v>
      </c>
      <c r="D34" s="55" t="s">
        <v>233</v>
      </c>
      <c r="E34" s="56">
        <v>2.5023169601482902</v>
      </c>
      <c r="F34" s="56">
        <v>11.0604979718845</v>
      </c>
      <c r="G34" s="57">
        <v>44470</v>
      </c>
      <c r="H34" s="57">
        <v>44441</v>
      </c>
      <c r="I34" s="47">
        <v>30.40960063648</v>
      </c>
    </row>
    <row r="35" spans="1:9" x14ac:dyDescent="0.25">
      <c r="A35" s="55" t="s">
        <v>306</v>
      </c>
      <c r="B35" s="55" t="s">
        <v>307</v>
      </c>
      <c r="C35" s="56">
        <v>0.14840400000000001</v>
      </c>
      <c r="D35" s="55" t="s">
        <v>233</v>
      </c>
      <c r="E35" s="56">
        <v>1.94443021766965</v>
      </c>
      <c r="F35" s="56">
        <v>0</v>
      </c>
      <c r="G35" s="57">
        <v>44441</v>
      </c>
      <c r="H35" s="57">
        <v>44426</v>
      </c>
      <c r="I35" s="47">
        <v>9.8557009395899993</v>
      </c>
    </row>
    <row r="36" spans="1:9" x14ac:dyDescent="0.25">
      <c r="A36" s="55" t="s">
        <v>308</v>
      </c>
      <c r="B36" s="55" t="s">
        <v>309</v>
      </c>
      <c r="C36" s="56">
        <v>0.92752500000000004</v>
      </c>
      <c r="D36" s="55" t="s">
        <v>233</v>
      </c>
      <c r="E36" s="56">
        <v>1.68923117897727</v>
      </c>
      <c r="F36" s="56" t="s">
        <v>251</v>
      </c>
      <c r="G36" s="57">
        <v>44482</v>
      </c>
      <c r="H36" s="57">
        <v>44467</v>
      </c>
      <c r="I36" s="47">
        <v>14.857034086399999</v>
      </c>
    </row>
    <row r="37" spans="1:9" x14ac:dyDescent="0.25">
      <c r="A37" s="55" t="s">
        <v>7</v>
      </c>
      <c r="B37" s="55" t="s">
        <v>310</v>
      </c>
      <c r="C37" s="56">
        <v>1.46</v>
      </c>
      <c r="D37" s="55" t="s">
        <v>233</v>
      </c>
      <c r="E37" s="56">
        <v>1.5530262738006599</v>
      </c>
      <c r="F37" s="56">
        <v>5.1664896319777904</v>
      </c>
      <c r="G37" s="57">
        <v>44470</v>
      </c>
      <c r="H37" s="57">
        <v>44453</v>
      </c>
      <c r="I37" s="47">
        <v>32.226251489950002</v>
      </c>
    </row>
    <row r="38" spans="1:9" x14ac:dyDescent="0.25">
      <c r="A38" s="55" t="s">
        <v>311</v>
      </c>
      <c r="B38" s="55" t="s">
        <v>312</v>
      </c>
      <c r="C38" s="56">
        <v>2.1271239999999998</v>
      </c>
      <c r="D38" s="55" t="s">
        <v>233</v>
      </c>
      <c r="E38" s="56">
        <v>2.2231905673687402</v>
      </c>
      <c r="F38" s="56">
        <v>11.743129744875899</v>
      </c>
      <c r="G38" s="57">
        <v>44442</v>
      </c>
      <c r="H38" s="57">
        <v>44427</v>
      </c>
      <c r="I38" s="47">
        <v>29.834050424959997</v>
      </c>
    </row>
    <row r="39" spans="1:9" x14ac:dyDescent="0.25">
      <c r="A39" s="55" t="s">
        <v>313</v>
      </c>
      <c r="B39" s="55" t="s">
        <v>314</v>
      </c>
      <c r="C39" s="56">
        <v>1.1200000000000001</v>
      </c>
      <c r="D39" s="55" t="s">
        <v>233</v>
      </c>
      <c r="E39" s="56">
        <v>4.45682451253482</v>
      </c>
      <c r="F39" s="56">
        <v>10.0136676825057</v>
      </c>
      <c r="G39" s="57">
        <v>44459</v>
      </c>
      <c r="H39" s="57">
        <v>44424</v>
      </c>
      <c r="I39" s="47">
        <v>48.805677645199999</v>
      </c>
    </row>
    <row r="40" spans="1:9" x14ac:dyDescent="0.25">
      <c r="A40" s="55" t="s">
        <v>9</v>
      </c>
      <c r="B40" s="55" t="s">
        <v>315</v>
      </c>
      <c r="C40" s="56">
        <v>1</v>
      </c>
      <c r="D40" s="55" t="s">
        <v>233</v>
      </c>
      <c r="E40" s="56">
        <v>1.5948963317384399</v>
      </c>
      <c r="F40" s="56">
        <v>12.2955107056821</v>
      </c>
      <c r="G40" s="57">
        <v>44509</v>
      </c>
      <c r="H40" s="57">
        <v>44490</v>
      </c>
      <c r="I40" s="47">
        <v>15.3323009862</v>
      </c>
    </row>
    <row r="41" spans="1:9" x14ac:dyDescent="0.25">
      <c r="A41" s="55" t="s">
        <v>316</v>
      </c>
      <c r="B41" s="55" t="s">
        <v>317</v>
      </c>
      <c r="C41" s="56">
        <v>2.84</v>
      </c>
      <c r="D41" s="55" t="s">
        <v>233</v>
      </c>
      <c r="E41" s="56">
        <v>2.74290129418582</v>
      </c>
      <c r="F41" s="56">
        <v>12.160431512572201</v>
      </c>
      <c r="G41" s="57">
        <v>44501</v>
      </c>
      <c r="H41" s="57">
        <v>44463</v>
      </c>
      <c r="I41" s="47">
        <v>34.972991984559997</v>
      </c>
    </row>
    <row r="42" spans="1:9" x14ac:dyDescent="0.25">
      <c r="A42" s="52" t="s">
        <v>318</v>
      </c>
      <c r="B42" s="52" t="s">
        <v>319</v>
      </c>
      <c r="C42" s="53">
        <v>2.275528</v>
      </c>
      <c r="D42" s="52" t="s">
        <v>233</v>
      </c>
      <c r="E42" s="53">
        <v>2.69239820048448</v>
      </c>
      <c r="F42" s="53" t="s">
        <v>251</v>
      </c>
      <c r="G42" s="54">
        <v>44484</v>
      </c>
      <c r="H42" s="54">
        <v>44467</v>
      </c>
      <c r="I42" s="47">
        <v>49.473017880230003</v>
      </c>
    </row>
    <row r="43" spans="1:9" x14ac:dyDescent="0.25">
      <c r="A43" s="52" t="s">
        <v>320</v>
      </c>
      <c r="B43" s="52" t="s">
        <v>321</v>
      </c>
      <c r="C43" s="53">
        <v>1.09274812</v>
      </c>
      <c r="D43" s="52" t="s">
        <v>233</v>
      </c>
      <c r="E43" s="53">
        <v>1.7823953069752501</v>
      </c>
      <c r="F43" s="53">
        <v>12.444789671706699</v>
      </c>
      <c r="G43" s="54">
        <v>44463</v>
      </c>
      <c r="H43" s="54">
        <v>44441</v>
      </c>
      <c r="I43" s="47">
        <v>16.908557399159999</v>
      </c>
    </row>
    <row r="44" spans="1:9" x14ac:dyDescent="0.25">
      <c r="A44" s="55" t="s">
        <v>322</v>
      </c>
      <c r="B44" s="55" t="s">
        <v>323</v>
      </c>
      <c r="C44" s="56">
        <v>2.52</v>
      </c>
      <c r="D44" s="55" t="s">
        <v>233</v>
      </c>
      <c r="E44" s="56">
        <v>6.05187319884726</v>
      </c>
      <c r="F44" s="56">
        <v>6.96529947783071</v>
      </c>
      <c r="G44" s="57">
        <v>44515</v>
      </c>
      <c r="H44" s="57">
        <v>44491</v>
      </c>
      <c r="I44" s="47">
        <v>22.900246622880001</v>
      </c>
    </row>
    <row r="45" spans="1:9" x14ac:dyDescent="0.25">
      <c r="A45" s="55" t="s">
        <v>324</v>
      </c>
      <c r="B45" s="55" t="s">
        <v>325</v>
      </c>
      <c r="C45" s="56">
        <v>1.79</v>
      </c>
      <c r="D45" s="55" t="s">
        <v>233</v>
      </c>
      <c r="E45" s="56">
        <v>4.2276806802078397</v>
      </c>
      <c r="F45" s="56">
        <v>6.3415360912482601</v>
      </c>
      <c r="G45" s="57">
        <v>44501</v>
      </c>
      <c r="H45" s="57">
        <v>44467</v>
      </c>
      <c r="I45" s="47">
        <v>26.33817168082</v>
      </c>
    </row>
    <row r="46" spans="1:9" x14ac:dyDescent="0.25">
      <c r="A46" s="52" t="s">
        <v>326</v>
      </c>
      <c r="B46" s="52" t="s">
        <v>327</v>
      </c>
      <c r="C46" s="53">
        <v>2.621804</v>
      </c>
      <c r="D46" s="52" t="s">
        <v>233</v>
      </c>
      <c r="E46" s="53">
        <v>3.5499412455934198</v>
      </c>
      <c r="F46" s="53">
        <v>36.433849095210398</v>
      </c>
      <c r="G46" s="54">
        <v>44474</v>
      </c>
      <c r="H46" s="54">
        <v>44459</v>
      </c>
      <c r="I46" s="47">
        <v>35.477534187437698</v>
      </c>
    </row>
    <row r="47" spans="1:9" x14ac:dyDescent="0.25">
      <c r="A47" s="52" t="s">
        <v>328</v>
      </c>
      <c r="B47" s="52" t="s">
        <v>329</v>
      </c>
      <c r="C47" s="53">
        <v>2</v>
      </c>
      <c r="D47" s="52" t="s">
        <v>233</v>
      </c>
      <c r="E47" s="53">
        <v>3.3322225924691802</v>
      </c>
      <c r="F47" s="53">
        <v>0.81978184971665002</v>
      </c>
      <c r="G47" s="54">
        <v>44565</v>
      </c>
      <c r="H47" s="54">
        <v>44539</v>
      </c>
      <c r="I47" s="47">
        <v>30.414547929139999</v>
      </c>
    </row>
    <row r="48" spans="1:9" x14ac:dyDescent="0.25">
      <c r="A48" s="52" t="s">
        <v>330</v>
      </c>
      <c r="B48" s="52" t="s">
        <v>331</v>
      </c>
      <c r="C48" s="53">
        <v>4.32</v>
      </c>
      <c r="D48" s="52" t="s">
        <v>233</v>
      </c>
      <c r="E48" s="53">
        <v>3.2425129475343399</v>
      </c>
      <c r="F48" s="53">
        <v>2.1103165305408602</v>
      </c>
      <c r="G48" s="54">
        <v>44524</v>
      </c>
      <c r="H48" s="54">
        <v>44494</v>
      </c>
      <c r="I48" s="47">
        <v>189.86559243939001</v>
      </c>
    </row>
    <row r="49" spans="1:9" x14ac:dyDescent="0.25">
      <c r="A49" s="52" t="s">
        <v>10</v>
      </c>
      <c r="B49" s="52" t="s">
        <v>332</v>
      </c>
      <c r="C49" s="53">
        <v>0.72</v>
      </c>
      <c r="D49" s="52" t="s">
        <v>233</v>
      </c>
      <c r="E49" s="53">
        <v>2.31958762886598</v>
      </c>
      <c r="F49" s="53">
        <v>5.3722380942027499</v>
      </c>
      <c r="G49" s="54">
        <v>44456</v>
      </c>
      <c r="H49" s="54">
        <v>44442</v>
      </c>
      <c r="I49" s="47">
        <v>12.86175125472</v>
      </c>
    </row>
    <row r="50" spans="1:9" x14ac:dyDescent="0.25">
      <c r="A50" s="55" t="s">
        <v>333</v>
      </c>
      <c r="B50" s="55" t="s">
        <v>334</v>
      </c>
      <c r="C50" s="56">
        <v>1.1850000000000001</v>
      </c>
      <c r="D50" s="55" t="s">
        <v>233</v>
      </c>
      <c r="E50" s="56">
        <v>3.3295869626299499</v>
      </c>
      <c r="F50" s="56">
        <v>0.24081868751843999</v>
      </c>
      <c r="G50" s="57">
        <v>44468</v>
      </c>
      <c r="H50" s="57">
        <v>44453</v>
      </c>
      <c r="I50" s="47">
        <v>17.739851474580004</v>
      </c>
    </row>
    <row r="51" spans="1:9" x14ac:dyDescent="0.25">
      <c r="A51" s="55" t="s">
        <v>335</v>
      </c>
      <c r="B51" s="55" t="s">
        <v>336</v>
      </c>
      <c r="C51" s="56" t="s">
        <v>251</v>
      </c>
      <c r="D51" s="55" t="s">
        <v>251</v>
      </c>
      <c r="E51" s="56" t="s">
        <v>251</v>
      </c>
      <c r="F51" s="56" t="s">
        <v>251</v>
      </c>
      <c r="G51" s="57" t="s">
        <v>251</v>
      </c>
      <c r="H51" s="57" t="s">
        <v>251</v>
      </c>
      <c r="I51" s="47">
        <v>220.00144910771101</v>
      </c>
    </row>
    <row r="52" spans="1:9" x14ac:dyDescent="0.25">
      <c r="A52" s="52" t="s">
        <v>337</v>
      </c>
      <c r="B52" s="52" t="s">
        <v>338</v>
      </c>
      <c r="C52" s="53">
        <v>0.08</v>
      </c>
      <c r="D52" s="52" t="s">
        <v>233</v>
      </c>
      <c r="E52" s="53">
        <v>0.23068050749711599</v>
      </c>
      <c r="F52" s="53">
        <v>-39.658236634548402</v>
      </c>
      <c r="G52" s="54">
        <v>44435</v>
      </c>
      <c r="H52" s="54">
        <v>44420</v>
      </c>
      <c r="I52" s="47">
        <v>6.0882214593599997</v>
      </c>
    </row>
    <row r="53" spans="1:9" x14ac:dyDescent="0.25">
      <c r="A53" s="52" t="s">
        <v>339</v>
      </c>
      <c r="B53" s="52" t="s">
        <v>340</v>
      </c>
      <c r="C53" s="53">
        <v>2.2000000000000002</v>
      </c>
      <c r="D53" s="52" t="s">
        <v>233</v>
      </c>
      <c r="E53" s="53">
        <v>3.1187978451942202</v>
      </c>
      <c r="F53" s="53">
        <v>7.8174724993901998</v>
      </c>
      <c r="G53" s="54">
        <v>44468</v>
      </c>
      <c r="H53" s="54">
        <v>44432</v>
      </c>
      <c r="I53" s="47">
        <v>41.318617998459999</v>
      </c>
    </row>
    <row r="54" spans="1:9" x14ac:dyDescent="0.25">
      <c r="A54" s="55" t="s">
        <v>341</v>
      </c>
      <c r="B54" s="55" t="s">
        <v>342</v>
      </c>
      <c r="C54" s="56">
        <v>0.84</v>
      </c>
      <c r="D54" s="55" t="s">
        <v>233</v>
      </c>
      <c r="E54" s="56">
        <v>2.9734513274336298</v>
      </c>
      <c r="F54" s="56">
        <v>-0.80224270117638097</v>
      </c>
      <c r="G54" s="57">
        <v>44463</v>
      </c>
      <c r="H54" s="57">
        <v>44441</v>
      </c>
      <c r="I54" s="47">
        <v>41.937243056749999</v>
      </c>
    </row>
    <row r="55" spans="1:9" x14ac:dyDescent="0.25">
      <c r="A55" s="55" t="s">
        <v>343</v>
      </c>
      <c r="B55" s="55" t="s">
        <v>344</v>
      </c>
      <c r="C55" s="56">
        <v>3.48</v>
      </c>
      <c r="D55" s="55" t="s">
        <v>233</v>
      </c>
      <c r="E55" s="56">
        <v>5.11614231108498</v>
      </c>
      <c r="F55" s="56">
        <v>14.358525124956699</v>
      </c>
      <c r="G55" s="57">
        <v>44498</v>
      </c>
      <c r="H55" s="57">
        <v>44467</v>
      </c>
      <c r="I55" s="47">
        <v>66.591579999999993</v>
      </c>
    </row>
    <row r="56" spans="1:9" x14ac:dyDescent="0.25">
      <c r="A56" s="52" t="s">
        <v>345</v>
      </c>
      <c r="B56" s="52" t="s">
        <v>346</v>
      </c>
      <c r="C56" s="53">
        <v>0.2</v>
      </c>
      <c r="D56" s="52" t="s">
        <v>233</v>
      </c>
      <c r="E56" s="53">
        <v>0.58072009291521498</v>
      </c>
      <c r="F56" s="53">
        <v>0.85713588576172794</v>
      </c>
      <c r="G56" s="54">
        <v>44468</v>
      </c>
      <c r="H56" s="54">
        <v>44453</v>
      </c>
      <c r="I56" s="47">
        <v>18.3538784307</v>
      </c>
    </row>
    <row r="57" spans="1:9" x14ac:dyDescent="0.25">
      <c r="A57" s="55" t="s">
        <v>347</v>
      </c>
      <c r="B57" s="55" t="s">
        <v>348</v>
      </c>
      <c r="C57" s="56">
        <v>1.2647999999999999</v>
      </c>
      <c r="D57" s="55" t="s">
        <v>233</v>
      </c>
      <c r="E57" s="56">
        <v>4.53821313240043</v>
      </c>
      <c r="F57" s="56">
        <v>6.8726061689114299</v>
      </c>
      <c r="G57" s="57">
        <v>44470</v>
      </c>
      <c r="H57" s="57">
        <v>44448</v>
      </c>
      <c r="I57" s="47">
        <v>35.62343296881</v>
      </c>
    </row>
    <row r="58" spans="1:9" x14ac:dyDescent="0.25">
      <c r="A58" s="55" t="s">
        <v>349</v>
      </c>
      <c r="B58" s="55" t="s">
        <v>350</v>
      </c>
      <c r="C58" s="56">
        <v>2.0034540000000001</v>
      </c>
      <c r="D58" s="55" t="s">
        <v>233</v>
      </c>
      <c r="E58" s="56">
        <v>1.39396885836676</v>
      </c>
      <c r="F58" s="56">
        <v>-0.136481752044215</v>
      </c>
      <c r="G58" s="57">
        <v>44454</v>
      </c>
      <c r="H58" s="57">
        <v>44426</v>
      </c>
      <c r="I58" s="47">
        <v>72.924817159039989</v>
      </c>
    </row>
    <row r="59" spans="1:9" x14ac:dyDescent="0.25">
      <c r="A59" s="55" t="s">
        <v>351</v>
      </c>
      <c r="B59" s="55" t="s">
        <v>352</v>
      </c>
      <c r="C59" s="56">
        <v>3.16</v>
      </c>
      <c r="D59" s="55" t="s">
        <v>233</v>
      </c>
      <c r="E59" s="56">
        <v>3.5445877734155902</v>
      </c>
      <c r="F59" s="56">
        <v>7.9062664641615301</v>
      </c>
      <c r="G59" s="57">
        <v>44500</v>
      </c>
      <c r="H59" s="57">
        <v>44476</v>
      </c>
      <c r="I59" s="47">
        <v>162.475875</v>
      </c>
    </row>
    <row r="60" spans="1:9" x14ac:dyDescent="0.25">
      <c r="A60" s="55" t="s">
        <v>353</v>
      </c>
      <c r="B60" s="55" t="s">
        <v>354</v>
      </c>
      <c r="C60" s="56">
        <v>1.0140940000000001</v>
      </c>
      <c r="D60" s="55" t="s">
        <v>233</v>
      </c>
      <c r="E60" s="56">
        <v>0.62419238187078097</v>
      </c>
      <c r="F60" s="56">
        <v>5.8082549511415902</v>
      </c>
      <c r="G60" s="57">
        <v>44440</v>
      </c>
      <c r="H60" s="57">
        <v>44425</v>
      </c>
      <c r="I60" s="47">
        <v>43.22513146128</v>
      </c>
    </row>
    <row r="61" spans="1:9" x14ac:dyDescent="0.25">
      <c r="A61" s="52" t="s">
        <v>355</v>
      </c>
      <c r="B61" s="52" t="s">
        <v>356</v>
      </c>
      <c r="C61" s="53">
        <v>0.74202000000000001</v>
      </c>
      <c r="D61" s="52" t="s">
        <v>233</v>
      </c>
      <c r="E61" s="53">
        <v>1.4855915657946099</v>
      </c>
      <c r="F61" s="53">
        <v>15.010430195822799</v>
      </c>
      <c r="G61" s="54">
        <v>44448</v>
      </c>
      <c r="H61" s="54">
        <v>44434</v>
      </c>
      <c r="I61" s="47">
        <v>23.063269072480001</v>
      </c>
    </row>
    <row r="62" spans="1:9" x14ac:dyDescent="0.25">
      <c r="A62" s="50"/>
    </row>
    <row r="63" spans="1:9" x14ac:dyDescent="0.25">
      <c r="E63" s="3">
        <f>SUMPRODUCT(E2:E61,$I$2:$I$61)/$I$63</f>
        <v>2.5302269443852343</v>
      </c>
      <c r="F63" s="3">
        <f>SUMPRODUCT(F2:F61,$I$2:$I$61)/$I$63</f>
        <v>6.3675789458528733</v>
      </c>
      <c r="I63" s="47">
        <f>SUM(I2:I61)</f>
        <v>2617.0737732129105</v>
      </c>
    </row>
  </sheetData>
  <autoFilter ref="A1:H62" xr:uid="{CF9CBD8A-EEAD-497F-AE25-09BC7366C639}">
    <sortState xmlns:xlrd2="http://schemas.microsoft.com/office/spreadsheetml/2017/richdata2" ref="A2:H62">
      <sortCondition ref="A1:A62"/>
    </sortState>
  </autoFilter>
  <phoneticPr fontId="2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12</vt:i4>
      </vt:variant>
    </vt:vector>
  </HeadingPairs>
  <TitlesOfParts>
    <vt:vector size="22" baseType="lpstr">
      <vt:lpstr>Eikon</vt:lpstr>
      <vt:lpstr>Inputs</vt:lpstr>
      <vt:lpstr>Model</vt:lpstr>
      <vt:lpstr>Valuation</vt:lpstr>
      <vt:lpstr>WACC</vt:lpstr>
      <vt:lpstr>Debt Schedule</vt:lpstr>
      <vt:lpstr>Bottom up beta</vt:lpstr>
      <vt:lpstr>Regression beta</vt:lpstr>
      <vt:lpstr>Regression 1</vt:lpstr>
      <vt:lpstr>TSX 60</vt:lpstr>
      <vt:lpstr>CLS</vt:lpstr>
      <vt:lpstr>DAT</vt:lpstr>
      <vt:lpstr>HIG</vt:lpstr>
      <vt:lpstr>LOW</vt:lpstr>
      <vt:lpstr>NET</vt:lpstr>
      <vt:lpstr>OPN</vt:lpstr>
      <vt:lpstr>PCC</vt:lpstr>
      <vt:lpstr>phTableData</vt:lpstr>
      <vt:lpstr>phTableHeader</vt:lpstr>
      <vt:lpstr>phTableName</vt:lpstr>
      <vt:lpstr>sheetHeader</vt:lpstr>
      <vt:lpstr>VOL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Ryan Whitcher</dc:creator>
  <cp:keywords/>
  <dc:description/>
  <cp:lastModifiedBy>Owner</cp:lastModifiedBy>
  <cp:revision/>
  <dcterms:created xsi:type="dcterms:W3CDTF">2021-10-04T19:09:18Z</dcterms:created>
  <dcterms:modified xsi:type="dcterms:W3CDTF">2021-12-06T19:01:59Z</dcterms:modified>
  <cp:category/>
  <cp:contentStatus/>
</cp:coreProperties>
</file>