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industry/"/>
    </mc:Choice>
  </mc:AlternateContent>
  <xr:revisionPtr revIDLastSave="0" documentId="13_ncr:1_{E223B3B1-C283-1B44-98C1-5F326C632F51}" xr6:coauthVersionLast="43" xr6:coauthVersionMax="43" xr10:uidLastSave="{00000000-0000-0000-0000-000000000000}"/>
  <bookViews>
    <workbookView xWindow="0" yWindow="460" windowWidth="2770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12" l="1"/>
  <c r="E11" i="12"/>
  <c r="G23" i="13"/>
  <c r="G21" i="13"/>
  <c r="G22" i="13"/>
  <c r="I22" i="13"/>
  <c r="G20" i="13"/>
  <c r="G19" i="13"/>
  <c r="I19" i="13"/>
  <c r="G17" i="13"/>
  <c r="G18" i="13"/>
  <c r="I18" i="13"/>
  <c r="E64" i="16"/>
  <c r="E65" i="16" l="1"/>
  <c r="G12" i="13"/>
  <c r="G24" i="13"/>
  <c r="I24" i="13"/>
  <c r="I8" i="13"/>
  <c r="G8" i="13" s="1"/>
  <c r="I7" i="13"/>
  <c r="G7" i="13" s="1"/>
  <c r="I6" i="13"/>
  <c r="G6" i="13" s="1"/>
  <c r="E14" i="16"/>
  <c r="E51" i="16"/>
  <c r="E50" i="16"/>
  <c r="E21" i="12" l="1"/>
  <c r="E33" i="12"/>
  <c r="M14" i="13"/>
  <c r="M13" i="13"/>
  <c r="K14" i="13"/>
  <c r="G14" i="13" s="1"/>
  <c r="E34" i="12" s="1"/>
  <c r="K13" i="13"/>
  <c r="G13" i="13" s="1"/>
  <c r="E32" i="12"/>
  <c r="Q12" i="13"/>
  <c r="O12" i="13"/>
  <c r="E17" i="12" l="1"/>
  <c r="E18" i="12" s="1"/>
  <c r="G25" i="13"/>
  <c r="E26" i="12" l="1"/>
  <c r="E25" i="12"/>
</calcChain>
</file>

<file path=xl/sharedStrings.xml><?xml version="1.0" encoding="utf-8"?>
<sst xmlns="http://schemas.openxmlformats.org/spreadsheetml/2006/main" count="295" uniqueCount="190">
  <si>
    <t>Source</t>
  </si>
  <si>
    <t>Construction time</t>
  </si>
  <si>
    <t>years</t>
  </si>
  <si>
    <t>%</t>
  </si>
  <si>
    <t>km2</t>
  </si>
  <si>
    <t>-</t>
  </si>
  <si>
    <t>Technical lifetime</t>
  </si>
  <si>
    <t>Value</t>
  </si>
  <si>
    <t>Other</t>
  </si>
  <si>
    <t>Initial investment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</si>
  <si>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</si>
  <si>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</si>
  <si>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</si>
  <si>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</si>
  <si>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</si>
  <si>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</si>
  <si>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</si>
  <si>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</si>
  <si>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</si>
  <si>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</si>
  <si>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</si>
  <si>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</si>
  <si>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</si>
  <si>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</si>
  <si>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</si>
  <si>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</si>
  <si>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</si>
  <si>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</si>
  <si>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</si>
  <si>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</si>
  <si>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</si>
  <si>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</si>
  <si>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</si>
  <si>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</si>
  <si>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</si>
  <si>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</si>
  <si>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</si>
  <si>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</si>
  <si>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</si>
  <si>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</si>
  <si>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</si>
  <si>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</si>
  <si>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</si>
  <si>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</si>
  <si>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</si>
  <si>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</si>
  <si>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</si>
  <si>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</si>
  <si>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</si>
  <si>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</si>
  <si>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</si>
  <si>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</si>
  <si>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</si>
  <si>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</si>
  <si>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</si>
  <si>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</si>
  <si>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</si>
  <si>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</si>
  <si>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</si>
  <si>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</si>
  <si>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input.coal</t>
  </si>
  <si>
    <t>euro/FLH</t>
  </si>
  <si>
    <t>euro/year</t>
  </si>
  <si>
    <t>Energymatters</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</si>
  <si>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</si>
  <si>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</si>
  <si>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</si>
  <si>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</si>
  <si>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</si>
  <si>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</si>
  <si>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</si>
  <si>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Maasvlakte</t>
  </si>
  <si>
    <t>Google maps</t>
  </si>
  <si>
    <r>
      <t>Maasvlakte</t>
    </r>
    <r>
      <rPr>
        <sz val="12"/>
        <color theme="1"/>
        <rFont val="Calibri"/>
        <family val="2"/>
        <scheme val="minor"/>
      </rPr>
      <t>,</t>
    </r>
    <r>
      <rPr>
        <sz val="12"/>
        <color theme="1"/>
        <rFont val="Calibri"/>
        <family val="2"/>
        <scheme val="minor"/>
      </rPr>
      <t xml:space="preserve"> Eemshaven</t>
    </r>
  </si>
  <si>
    <t>2012</t>
  </si>
  <si>
    <t>http://www.iea.org/publications/freepublications/publication/projected_costs.pdf</t>
  </si>
  <si>
    <t>2010</t>
  </si>
  <si>
    <t>GitHub</t>
  </si>
  <si>
    <t xml:space="preserve">Maasvlakte </t>
  </si>
  <si>
    <t xml:space="preserve"> Eemshaven</t>
  </si>
  <si>
    <t xml:space="preserve">           Land use</t>
  </si>
  <si>
    <t>Date retrived</t>
  </si>
  <si>
    <t>06.10.2014</t>
  </si>
  <si>
    <t>https://www.google.de/maps/@51.9617895,4.0232499,1210m/data=!3m1!1e3</t>
  </si>
  <si>
    <t>https://www.google.nl/maps/place/9979+Eemshaven/@53.4341869,6.8799872,725m/data=!3m1!1e3!4m2!3m1!1s0x47c9d89588648bd3:0xaa167e96d56b025e?hl=en</t>
  </si>
  <si>
    <t>Eemshaven</t>
  </si>
  <si>
    <t xml:space="preserve">  Initial investment costs</t>
  </si>
  <si>
    <t>https://github.com/quintel/etsource/issues/272#issuecomment-18286997</t>
  </si>
  <si>
    <t xml:space="preserve">  Fixed operational and maintenance costs</t>
  </si>
  <si>
    <t xml:space="preserve">  Variable operational and maintenance costs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</si>
  <si>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</si>
  <si>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</si>
  <si>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</si>
  <si>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</si>
  <si>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</si>
  <si>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</si>
  <si>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</si>
  <si>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</si>
  <si>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</si>
  <si>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</si>
  <si>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</si>
  <si>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</si>
  <si>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</si>
  <si>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</si>
  <si>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</si>
  <si>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</si>
  <si>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</si>
  <si>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Technical</t>
  </si>
  <si>
    <r>
      <t>M</t>
    </r>
    <r>
      <rPr>
        <sz val="12"/>
        <color theme="1"/>
        <rFont val="Calibri"/>
        <family val="2"/>
        <scheme val="minor"/>
      </rPr>
      <t>W</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</si>
  <si>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</si>
  <si>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</si>
  <si>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</si>
  <si>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</si>
  <si>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Parameter</t>
  </si>
  <si>
    <t>Costs</t>
  </si>
  <si>
    <t>Production Electicity yearly</t>
  </si>
  <si>
    <t>MW</t>
  </si>
  <si>
    <t xml:space="preserve">  Initial investment costs </t>
  </si>
  <si>
    <r>
      <rPr>
        <sz val="12"/>
        <color theme="1"/>
        <rFont val="Calibri"/>
        <family val="2"/>
        <scheme val="minor"/>
      </rPr>
      <t xml:space="preserve"> </t>
    </r>
    <r>
      <rPr>
        <sz val="12"/>
        <color theme="1"/>
        <rFont val="Calibri"/>
        <family val="2"/>
        <scheme val="minor"/>
      </rPr>
      <t>Initial investment costs</t>
    </r>
  </si>
  <si>
    <t xml:space="preserve"> Fixed operational and maintenance costs </t>
  </si>
  <si>
    <t>Fixed operational and maintenance costs</t>
  </si>
  <si>
    <t>Full load hours</t>
  </si>
  <si>
    <t>Cost</t>
  </si>
  <si>
    <t>industry_chp_ultra_supercritical_coal.central_producer.ad</t>
  </si>
  <si>
    <t>output.steam_hot_water</t>
  </si>
  <si>
    <t>Comments</t>
  </si>
  <si>
    <t>Notes</t>
  </si>
  <si>
    <t>p.1</t>
  </si>
  <si>
    <t>euro/KW</t>
  </si>
  <si>
    <t>Harvard</t>
  </si>
  <si>
    <t>p.32</t>
  </si>
  <si>
    <t>yr</t>
  </si>
  <si>
    <t>Lifetime</t>
  </si>
  <si>
    <t>p.43</t>
  </si>
  <si>
    <t>p.44</t>
  </si>
  <si>
    <r>
      <t xml:space="preserve">The </t>
    </r>
    <r>
      <rPr>
        <sz val="12"/>
        <color theme="1"/>
        <rFont val="Calibri"/>
        <family val="2"/>
        <scheme val="minor"/>
      </rPr>
      <t xml:space="preserve">Initial investment and O&amp;M </t>
    </r>
    <r>
      <rPr>
        <sz val="12"/>
        <color theme="1"/>
        <rFont val="Calibri"/>
        <family val="2"/>
        <scheme val="minor"/>
      </rPr>
      <t>costs are the same with the ''energy_chp_ultra_supercritical_coal'' plant</t>
    </r>
  </si>
  <si>
    <r>
      <t xml:space="preserve">IEA, </t>
    </r>
    <r>
      <rPr>
        <sz val="12"/>
        <color theme="1"/>
        <rFont val="Calibri"/>
        <family val="2"/>
        <scheme val="minor"/>
      </rPr>
      <t>Harvard</t>
    </r>
  </si>
  <si>
    <t>Subject year</t>
  </si>
  <si>
    <t>GER</t>
  </si>
  <si>
    <t>http://www.hks.harvard.edu/hepg/Papers/2010/Michael_Hogan_May2010.pdf</t>
  </si>
  <si>
    <r>
      <rPr>
        <sz val="12"/>
        <color theme="1"/>
        <rFont val="Calibri"/>
        <family val="2"/>
        <scheme val="minor"/>
      </rPr>
      <t xml:space="preserve">        </t>
    </r>
    <r>
      <rPr>
        <sz val="12"/>
        <color theme="1"/>
        <rFont val="Calibri"/>
        <family val="2"/>
        <scheme val="minor"/>
      </rPr>
      <t>Technical lifetime</t>
    </r>
  </si>
  <si>
    <r>
      <rPr>
        <sz val="12"/>
        <color theme="1"/>
        <rFont val="Calibri"/>
        <family val="2"/>
        <scheme val="minor"/>
      </rPr>
      <t xml:space="preserve">         </t>
    </r>
    <r>
      <rPr>
        <sz val="12"/>
        <color theme="1"/>
        <rFont val="Calibri"/>
        <family val="2"/>
        <scheme val="minor"/>
      </rPr>
      <t>Construction time</t>
    </r>
  </si>
  <si>
    <t>2013</t>
  </si>
  <si>
    <t>ETM Library URL</t>
  </si>
  <si>
    <t>http://refman.et-model.com/publications/1937</t>
  </si>
  <si>
    <t>http://refman.et-model.com/publications/1442</t>
  </si>
  <si>
    <t>http://refman.et-model.com/publications/1682</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</si>
  <si>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</si>
  <si>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MWe</t>
  </si>
  <si>
    <t>Electrical output efficiency</t>
  </si>
  <si>
    <t>Heat output efficiency</t>
  </si>
  <si>
    <t>FLH as CHP</t>
  </si>
  <si>
    <t>hrs</t>
  </si>
  <si>
    <t>Correction on Energymatters data</t>
  </si>
  <si>
    <t>https://github.com/quintel/etdataset/issues/275</t>
  </si>
  <si>
    <t>CHPs with steam cycle should have technical efficiencies instead of 'year-averaged' ones</t>
  </si>
  <si>
    <t>The CHPs mentioned in #233 should just get technical efficiencies. Now that we use IEA statistics we have to let go of the concept of 'machine statistics and specs' and just look at the CHP as a simultaneous producer of power and heat. Any power produced when no heat is produced will come from a proper power plant.</t>
  </si>
  <si>
    <t>The EnergyMatters specs were provided with a 'machine statistics' approach. The CHPs mentioned therefore have the wrong efficiencies.</t>
  </si>
  <si>
    <r>
      <rPr>
        <sz val="12"/>
        <color theme="1"/>
        <rFont val="Calibri"/>
        <family val="2"/>
        <scheme val="minor"/>
      </rPr>
      <t xml:space="preserve">Corrected </t>
    </r>
    <r>
      <rPr>
        <sz val="12"/>
        <color theme="1"/>
        <rFont val="Calibri"/>
        <family val="2"/>
        <scheme val="minor"/>
      </rPr>
      <t>El. efficiency</t>
    </r>
  </si>
  <si>
    <t>Agriculture: 20% / 85%</t>
  </si>
  <si>
    <t>Corrected heat efficiency</t>
  </si>
  <si>
    <t>Industry STAG: 42% / 40%</t>
  </si>
  <si>
    <t>Small city heat: 20% / 75%</t>
  </si>
  <si>
    <t>Large city heat STAG: 42% / 43%</t>
  </si>
  <si>
    <t>p.5</t>
  </si>
  <si>
    <t>Total O&amp;M cost</t>
  </si>
  <si>
    <t>euro/yr</t>
  </si>
  <si>
    <t>Fixed O&amp;M</t>
  </si>
  <si>
    <t>Var O&amp;M</t>
  </si>
  <si>
    <t>https://github.com/quintel/etsource/issues/272</t>
  </si>
  <si>
    <t>EnergyMatters data requires some interpretation. We have settled on following the advice given in this comment from EnergyMatters specialist</t>
  </si>
  <si>
    <t>https://github.com/quintel/etsource/issues/272#issuecomment-17880519</t>
  </si>
  <si>
    <t>O&amp;M split fixed</t>
  </si>
  <si>
    <t>Correspondence with EnergyMatters got the following reply from Peter Goudswaard:</t>
  </si>
  <si>
    <t>O&amp;M split variable</t>
  </si>
  <si>
    <t>De O&amp;M kosten van gasgestookte WKK zijn voor een groot deel variabel, maar dit verschilt wel per type. Je kunt uitgaan van:</t>
  </si>
  <si>
    <t>Gasmotoren: 100% variabel</t>
  </si>
  <si>
    <t>Gasturbine &amp; STEG:2/3 variabel; 1/3 vast</t>
  </si>
  <si>
    <t>Voor biowkk’s hebben we dit in de tabel al opgesplitst</t>
  </si>
  <si>
    <t>Voor kolencentrales en AVI’s is het grootste deel van de O&amp;M-kosten juist weer vast.</t>
  </si>
  <si>
    <t>GitHub issue: https://github.com/quintel/etdataset/issues/275#issuecomment-27776298</t>
  </si>
  <si>
    <t xml:space="preserve">       Output electricity</t>
  </si>
  <si>
    <t xml:space="preserve">       Output steam hot water</t>
  </si>
  <si>
    <t>kWe</t>
  </si>
  <si>
    <t>New efficiencies are cited in this comment on GitHub: https://github.com/quintel/etdataset/issues/275#issuecomment-27776298</t>
  </si>
  <si>
    <t>De rendementen van Coal en Waste blijven staan, want een hoger vermogen aan warmte is niet realistische vanwege de schaalgrootte</t>
  </si>
  <si>
    <r>
      <t>Maasvlakte and  Eemshaven power coal plants are used for the calculation of land use. Dimensions are taken from</t>
    </r>
    <r>
      <rPr>
        <sz val="12"/>
        <color theme="1"/>
        <rFont val="Calibri"/>
        <family val="2"/>
        <scheme val="minor"/>
      </rPr>
      <t xml:space="preserve">: </t>
    </r>
  </si>
  <si>
    <t>Also see: https://github.com/quintel/etsource/issues/272#issuecomment-18286997</t>
  </si>
  <si>
    <t xml:space="preserve">       Initial investment costs</t>
  </si>
  <si>
    <t>input.torrefied_biomass_pellets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</si>
</sst>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3">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05">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17" fillId="2" borderId="0" xfId="0" applyFont="1" applyFill="1"/>
    <xf numFmtId="0" fontId="0" fillId="2" borderId="12" xfId="0" applyFill="1" applyBorder="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3" fillId="2" borderId="0" xfId="0" applyFont="1" applyFill="1"/>
    <xf numFmtId="0" fontId="13" fillId="2"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7" fillId="2" borderId="5" xfId="0" applyFont="1" applyFill="1" applyBorder="1"/>
    <xf numFmtId="0" fontId="18" fillId="2" borderId="0" xfId="0" applyFont="1" applyFill="1" applyBorder="1"/>
    <xf numFmtId="0" fontId="18" fillId="2" borderId="9" xfId="0" applyFont="1" applyFill="1" applyBorder="1"/>
    <xf numFmtId="0" fontId="0" fillId="2" borderId="15" xfId="0" applyFill="1" applyBorder="1"/>
    <xf numFmtId="0" fontId="18" fillId="2" borderId="4" xfId="0" applyFont="1" applyFill="1" applyBorder="1"/>
    <xf numFmtId="0" fontId="12" fillId="2" borderId="3" xfId="0" applyFont="1" applyFill="1" applyBorder="1"/>
    <xf numFmtId="0" fontId="12" fillId="0" borderId="0" xfId="0" applyFont="1" applyFill="1" applyBorder="1"/>
    <xf numFmtId="0" fontId="20" fillId="0" borderId="0" xfId="0" applyFont="1" applyFill="1" applyBorder="1"/>
    <xf numFmtId="0" fontId="12" fillId="2" borderId="0" xfId="0" applyFont="1" applyFill="1" applyBorder="1"/>
    <xf numFmtId="0" fontId="12" fillId="2" borderId="18" xfId="0" applyFont="1" applyFill="1" applyBorder="1"/>
    <xf numFmtId="0" fontId="12" fillId="2" borderId="6" xfId="0" applyFont="1" applyFill="1" applyBorder="1"/>
    <xf numFmtId="0" fontId="19" fillId="0" borderId="0" xfId="0" applyFont="1" applyFill="1" applyBorder="1"/>
    <xf numFmtId="0" fontId="12" fillId="2" borderId="10" xfId="0" applyFont="1" applyFill="1" applyBorder="1"/>
    <xf numFmtId="0" fontId="12" fillId="2" borderId="11" xfId="0" applyFont="1" applyFill="1" applyBorder="1"/>
    <xf numFmtId="0" fontId="12" fillId="2" borderId="0" xfId="0" applyFont="1" applyFill="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2" fillId="2" borderId="2" xfId="0" applyFont="1" applyFill="1" applyBorder="1"/>
    <xf numFmtId="0" fontId="22" fillId="3" borderId="0" xfId="0" applyFont="1" applyFill="1" applyBorder="1"/>
    <xf numFmtId="0" fontId="12"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1" fillId="0" borderId="0" xfId="0" applyFont="1" applyFill="1" applyBorder="1"/>
    <xf numFmtId="0" fontId="10" fillId="0" borderId="0" xfId="0" applyFont="1" applyFill="1" applyBorder="1"/>
    <xf numFmtId="164" fontId="12" fillId="2" borderId="18" xfId="0" applyNumberFormat="1" applyFont="1" applyFill="1" applyBorder="1"/>
    <xf numFmtId="0" fontId="23" fillId="0" borderId="0" xfId="177" applyFont="1" applyFill="1" applyBorder="1" applyAlignment="1" applyProtection="1"/>
    <xf numFmtId="0" fontId="9" fillId="0" borderId="0" xfId="0" applyFont="1" applyFill="1" applyBorder="1"/>
    <xf numFmtId="0" fontId="9" fillId="2" borderId="18" xfId="0" applyFont="1" applyFill="1" applyBorder="1"/>
    <xf numFmtId="2" fontId="12" fillId="2" borderId="18" xfId="0" applyNumberFormat="1" applyFont="1" applyFill="1" applyBorder="1"/>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8" fillId="2" borderId="0" xfId="0"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164" fontId="24" fillId="0" borderId="0" xfId="0" applyNumberFormat="1" applyFont="1" applyAlignment="1">
      <alignment horizontal="left" vertical="center" indent="2"/>
    </xf>
    <xf numFmtId="0" fontId="24" fillId="0" borderId="0" xfId="0" applyFont="1" applyAlignment="1">
      <alignment horizontal="left" vertical="center" indent="2"/>
    </xf>
    <xf numFmtId="0" fontId="24" fillId="0" borderId="0" xfId="0" applyFont="1" applyFill="1" applyBorder="1" applyAlignment="1">
      <alignment vertical="top"/>
    </xf>
    <xf numFmtId="0" fontId="24" fillId="2" borderId="0" xfId="0" applyFont="1" applyFill="1" applyBorder="1" applyAlignment="1">
      <alignment vertical="top" wrapText="1"/>
    </xf>
    <xf numFmtId="0" fontId="24" fillId="2" borderId="0" xfId="0" applyNumberFormat="1" applyFont="1" applyFill="1" applyBorder="1" applyAlignment="1">
      <alignment vertical="top" wrapText="1"/>
    </xf>
    <xf numFmtId="49" fontId="24" fillId="2" borderId="0" xfId="0" applyNumberFormat="1" applyFont="1" applyFill="1" applyBorder="1" applyAlignment="1">
      <alignment vertical="top" wrapText="1"/>
    </xf>
    <xf numFmtId="0" fontId="24" fillId="2" borderId="0" xfId="177" applyFont="1" applyFill="1" applyBorder="1" applyAlignment="1" applyProtection="1">
      <alignment vertical="top"/>
    </xf>
    <xf numFmtId="49" fontId="24" fillId="2" borderId="0" xfId="0" applyNumberFormat="1" applyFont="1" applyFill="1" applyBorder="1" applyAlignment="1">
      <alignment vertical="top"/>
    </xf>
    <xf numFmtId="2" fontId="8" fillId="2" borderId="0" xfId="0" applyNumberFormat="1" applyFont="1" applyFill="1"/>
    <xf numFmtId="2" fontId="8" fillId="2" borderId="4" xfId="0" applyNumberFormat="1" applyFont="1" applyFill="1" applyBorder="1"/>
    <xf numFmtId="0" fontId="8" fillId="2" borderId="0" xfId="0" applyNumberFormat="1" applyFont="1" applyFill="1" applyBorder="1" applyAlignment="1" applyProtection="1">
      <alignment horizontal="left" vertical="center"/>
    </xf>
    <xf numFmtId="1" fontId="8" fillId="2" borderId="0" xfId="0" applyNumberFormat="1" applyFont="1" applyFill="1" applyBorder="1" applyAlignment="1" applyProtection="1">
      <alignment vertical="center"/>
    </xf>
    <xf numFmtId="0" fontId="8" fillId="0" borderId="0" xfId="0" applyFont="1" applyFill="1" applyBorder="1"/>
    <xf numFmtId="0" fontId="8" fillId="0" borderId="0" xfId="0" applyNumberFormat="1" applyFont="1" applyFill="1" applyBorder="1" applyAlignment="1" applyProtection="1">
      <alignment horizontal="left" vertical="center"/>
    </xf>
    <xf numFmtId="166" fontId="8" fillId="0" borderId="0" xfId="0" applyNumberFormat="1" applyFont="1" applyFill="1" applyBorder="1" applyAlignment="1" applyProtection="1">
      <alignment vertical="center"/>
    </xf>
    <xf numFmtId="2" fontId="8" fillId="2" borderId="18" xfId="0" applyNumberFormat="1" applyFont="1" applyFill="1" applyBorder="1" applyAlignment="1" applyProtection="1">
      <alignment vertical="center"/>
    </xf>
    <xf numFmtId="166" fontId="8" fillId="2" borderId="0" xfId="0" applyNumberFormat="1" applyFont="1" applyFill="1" applyBorder="1" applyAlignment="1" applyProtection="1">
      <alignment vertical="center"/>
    </xf>
    <xf numFmtId="1" fontId="8" fillId="2" borderId="18" xfId="0" applyNumberFormat="1" applyFont="1" applyFill="1" applyBorder="1" applyAlignment="1" applyProtection="1">
      <alignment vertical="center"/>
    </xf>
    <xf numFmtId="2" fontId="8" fillId="2" borderId="0" xfId="0" applyNumberFormat="1" applyFont="1" applyFill="1" applyBorder="1" applyAlignment="1" applyProtection="1">
      <alignment vertical="center"/>
    </xf>
    <xf numFmtId="10" fontId="8" fillId="0" borderId="0" xfId="0" applyNumberFormat="1" applyFont="1" applyFill="1" applyBorder="1" applyAlignment="1" applyProtection="1">
      <alignment horizontal="left" vertical="center" indent="2"/>
    </xf>
    <xf numFmtId="165" fontId="8" fillId="2" borderId="0"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164" fontId="8" fillId="2" borderId="18" xfId="0" applyNumberFormat="1" applyFont="1" applyFill="1" applyBorder="1"/>
    <xf numFmtId="10" fontId="8" fillId="2" borderId="0" xfId="0" applyNumberFormat="1" applyFont="1" applyFill="1" applyBorder="1" applyAlignment="1" applyProtection="1">
      <alignment horizontal="left" vertical="center" indent="2"/>
    </xf>
    <xf numFmtId="2" fontId="8" fillId="2" borderId="0" xfId="0" applyNumberFormat="1" applyFont="1" applyFill="1" applyBorder="1"/>
    <xf numFmtId="164" fontId="8" fillId="0" borderId="0" xfId="0" applyNumberFormat="1" applyFont="1" applyFill="1" applyBorder="1" applyAlignment="1" applyProtection="1">
      <alignment horizontal="left" vertical="center" indent="2"/>
    </xf>
    <xf numFmtId="164" fontId="8" fillId="2" borderId="18" xfId="0" applyNumberFormat="1" applyFont="1" applyFill="1" applyBorder="1" applyAlignment="1" applyProtection="1">
      <alignment horizontal="right" vertical="center"/>
    </xf>
    <xf numFmtId="0" fontId="8" fillId="0" borderId="0" xfId="0" applyNumberFormat="1" applyFont="1" applyFill="1" applyBorder="1" applyAlignment="1" applyProtection="1">
      <alignment horizontal="left" vertical="center" indent="2"/>
    </xf>
    <xf numFmtId="1" fontId="8" fillId="2" borderId="21" xfId="0" applyNumberFormat="1" applyFont="1" applyFill="1" applyBorder="1" applyAlignment="1" applyProtection="1">
      <alignment horizontal="right" vertical="center"/>
    </xf>
    <xf numFmtId="2" fontId="8" fillId="2" borderId="18" xfId="0" applyNumberFormat="1" applyFont="1" applyFill="1" applyBorder="1" applyAlignment="1" applyProtection="1">
      <alignment horizontal="right" vertical="center"/>
    </xf>
    <xf numFmtId="3" fontId="8" fillId="0" borderId="0" xfId="0" applyNumberFormat="1" applyFont="1" applyFill="1" applyBorder="1" applyAlignment="1" applyProtection="1">
      <alignment horizontal="left" vertical="center" indent="2"/>
    </xf>
    <xf numFmtId="1" fontId="8" fillId="2" borderId="0" xfId="0" applyNumberFormat="1" applyFont="1" applyFill="1" applyBorder="1" applyAlignment="1" applyProtection="1">
      <alignment horizontal="right" vertical="center"/>
    </xf>
    <xf numFmtId="2" fontId="8" fillId="2" borderId="20" xfId="0" applyNumberFormat="1" applyFont="1" applyFill="1" applyBorder="1" applyAlignment="1" applyProtection="1">
      <alignment horizontal="right" vertical="center"/>
    </xf>
    <xf numFmtId="3" fontId="8" fillId="0" borderId="0" xfId="0" applyNumberFormat="1" applyFont="1" applyFill="1" applyBorder="1" applyAlignment="1" applyProtection="1">
      <alignment horizontal="left" vertical="center" indent="3"/>
    </xf>
    <xf numFmtId="3" fontId="8" fillId="0" borderId="11" xfId="0" applyNumberFormat="1" applyFont="1" applyFill="1" applyBorder="1" applyAlignment="1" applyProtection="1">
      <alignment horizontal="left" vertical="center" indent="3"/>
    </xf>
    <xf numFmtId="0" fontId="8" fillId="2" borderId="18" xfId="0" applyFont="1" applyFill="1" applyBorder="1"/>
    <xf numFmtId="2" fontId="8" fillId="2" borderId="21" xfId="0" applyNumberFormat="1" applyFont="1" applyFill="1" applyBorder="1" applyAlignment="1" applyProtection="1">
      <alignment horizontal="right" vertical="center"/>
    </xf>
    <xf numFmtId="2" fontId="8" fillId="2" borderId="11" xfId="0" applyNumberFormat="1" applyFont="1" applyFill="1" applyBorder="1" applyAlignment="1" applyProtection="1">
      <alignment horizontal="right" vertical="center"/>
    </xf>
    <xf numFmtId="0" fontId="18" fillId="2" borderId="17" xfId="0" applyFont="1" applyFill="1" applyBorder="1"/>
    <xf numFmtId="0" fontId="7" fillId="2" borderId="2" xfId="0" applyFont="1" applyFill="1" applyBorder="1"/>
    <xf numFmtId="0" fontId="18" fillId="2" borderId="7" xfId="0" applyFont="1" applyFill="1" applyBorder="1"/>
    <xf numFmtId="0" fontId="7" fillId="2" borderId="0" xfId="0" applyFont="1" applyFill="1" applyBorder="1"/>
    <xf numFmtId="0" fontId="27" fillId="2" borderId="0" xfId="0" applyFont="1" applyFill="1" applyBorder="1"/>
    <xf numFmtId="0" fontId="7" fillId="2" borderId="18" xfId="0" applyFont="1" applyFill="1" applyBorder="1"/>
    <xf numFmtId="0" fontId="7" fillId="4" borderId="0" xfId="0" applyFont="1" applyFill="1" applyBorder="1"/>
    <xf numFmtId="0" fontId="7" fillId="5" borderId="0" xfId="0" applyFont="1" applyFill="1" applyBorder="1"/>
    <xf numFmtId="0" fontId="7" fillId="6" borderId="0" xfId="0" applyFont="1" applyFill="1" applyBorder="1"/>
    <xf numFmtId="0" fontId="7" fillId="7" borderId="0" xfId="0" applyFont="1" applyFill="1" applyBorder="1"/>
    <xf numFmtId="0" fontId="7" fillId="2" borderId="7" xfId="0" applyFont="1" applyFill="1" applyBorder="1"/>
    <xf numFmtId="0" fontId="7" fillId="8" borderId="0" xfId="0" applyFont="1" applyFill="1" applyBorder="1"/>
    <xf numFmtId="0" fontId="7" fillId="9" borderId="0" xfId="0" applyFont="1" applyFill="1" applyBorder="1"/>
    <xf numFmtId="0" fontId="7" fillId="10" borderId="0" xfId="0" applyFont="1" applyFill="1" applyBorder="1"/>
    <xf numFmtId="0" fontId="7" fillId="11" borderId="0" xfId="0" applyFont="1" applyFill="1" applyBorder="1"/>
    <xf numFmtId="166" fontId="7" fillId="0"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0" fontId="7" fillId="2" borderId="0" xfId="0" applyNumberFormat="1" applyFont="1" applyFill="1" applyBorder="1" applyAlignment="1" applyProtection="1">
      <alignment horizontal="left" vertical="center"/>
    </xf>
    <xf numFmtId="0" fontId="7" fillId="0" borderId="0" xfId="0" applyFont="1" applyFill="1" applyBorder="1"/>
    <xf numFmtId="0" fontId="18" fillId="2" borderId="9" xfId="0" applyNumberFormat="1" applyFont="1" applyFill="1" applyBorder="1" applyAlignment="1" applyProtection="1">
      <alignment vertical="center"/>
    </xf>
    <xf numFmtId="2" fontId="18" fillId="2" borderId="9" xfId="0" applyNumberFormat="1" applyFont="1" applyFill="1" applyBorder="1" applyAlignment="1" applyProtection="1">
      <alignment vertical="center"/>
    </xf>
    <xf numFmtId="2" fontId="18" fillId="2" borderId="0" xfId="0" applyNumberFormat="1" applyFont="1" applyFill="1" applyBorder="1" applyAlignment="1" applyProtection="1">
      <alignment vertical="center"/>
    </xf>
    <xf numFmtId="0" fontId="8" fillId="0" borderId="0" xfId="0" applyFont="1" applyFill="1"/>
    <xf numFmtId="164" fontId="12" fillId="2" borderId="21" xfId="0" applyNumberFormat="1" applyFont="1" applyFill="1" applyBorder="1"/>
    <xf numFmtId="164" fontId="12" fillId="2" borderId="0" xfId="0" applyNumberFormat="1" applyFont="1" applyFill="1" applyBorder="1"/>
    <xf numFmtId="10" fontId="7" fillId="0" borderId="0" xfId="0" applyNumberFormat="1" applyFont="1" applyFill="1" applyBorder="1" applyAlignment="1" applyProtection="1">
      <alignment horizontal="left" vertical="center" indent="2"/>
    </xf>
    <xf numFmtId="0" fontId="18" fillId="2" borderId="16" xfId="0" applyFont="1" applyFill="1" applyBorder="1"/>
    <xf numFmtId="0" fontId="20" fillId="2" borderId="9" xfId="0" applyFont="1" applyFill="1" applyBorder="1"/>
    <xf numFmtId="0" fontId="17" fillId="2" borderId="19" xfId="0" applyFont="1" applyFill="1" applyBorder="1"/>
    <xf numFmtId="0" fontId="10" fillId="2" borderId="0" xfId="0" applyFont="1" applyFill="1" applyBorder="1"/>
    <xf numFmtId="0" fontId="19" fillId="2" borderId="0" xfId="0" applyFont="1" applyFill="1" applyBorder="1"/>
    <xf numFmtId="0" fontId="9" fillId="2" borderId="0" xfId="0" applyFont="1" applyFill="1" applyBorder="1"/>
    <xf numFmtId="0" fontId="0" fillId="2" borderId="5" xfId="0" applyFill="1" applyBorder="1"/>
    <xf numFmtId="0" fontId="0" fillId="2" borderId="5" xfId="0" applyFont="1" applyFill="1" applyBorder="1"/>
    <xf numFmtId="0" fontId="14" fillId="2" borderId="5" xfId="0" applyFont="1" applyFill="1" applyBorder="1"/>
    <xf numFmtId="0" fontId="6" fillId="0" borderId="0" xfId="0" applyFont="1" applyFill="1" applyBorder="1"/>
    <xf numFmtId="0" fontId="5" fillId="0" borderId="0" xfId="0" applyFont="1" applyFill="1" applyBorder="1"/>
    <xf numFmtId="10" fontId="5" fillId="0" borderId="0" xfId="0" applyNumberFormat="1" applyFont="1" applyFill="1" applyBorder="1" applyAlignment="1" applyProtection="1">
      <alignment horizontal="left" vertical="center" indent="2"/>
    </xf>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0" fontId="4" fillId="2" borderId="10" xfId="0" applyFont="1" applyFill="1" applyBorder="1"/>
    <xf numFmtId="0" fontId="4" fillId="2" borderId="11" xfId="0" applyFont="1" applyFill="1" applyBorder="1"/>
    <xf numFmtId="0" fontId="26" fillId="3" borderId="0" xfId="0" applyFont="1" applyFill="1"/>
    <xf numFmtId="0" fontId="4" fillId="0" borderId="0" xfId="0" applyFont="1" applyFill="1" applyBorder="1"/>
    <xf numFmtId="0" fontId="4" fillId="2" borderId="18" xfId="0" applyFont="1" applyFill="1" applyBorder="1"/>
    <xf numFmtId="0" fontId="26" fillId="2" borderId="0" xfId="0" applyFont="1" applyFill="1" applyAlignment="1">
      <alignment horizontal="left" vertical="center" indent="2"/>
    </xf>
    <xf numFmtId="0" fontId="4" fillId="2" borderId="0" xfId="0" applyFont="1" applyFill="1" applyBorder="1" applyAlignment="1">
      <alignment vertical="top"/>
    </xf>
    <xf numFmtId="0" fontId="4" fillId="2" borderId="0" xfId="0" applyFont="1" applyFill="1" applyBorder="1" applyAlignment="1">
      <alignment vertical="top" wrapText="1"/>
    </xf>
    <xf numFmtId="49" fontId="4" fillId="2" borderId="0" xfId="0" applyNumberFormat="1" applyFont="1" applyFill="1" applyBorder="1" applyAlignment="1">
      <alignment vertical="top" wrapText="1"/>
    </xf>
    <xf numFmtId="0" fontId="4" fillId="2" borderId="0" xfId="0" applyNumberFormat="1" applyFont="1" applyFill="1" applyBorder="1" applyAlignment="1">
      <alignment vertical="top" wrapText="1"/>
    </xf>
    <xf numFmtId="0" fontId="4" fillId="0" borderId="0" xfId="0" applyFont="1" applyFill="1" applyBorder="1" applyAlignment="1">
      <alignment vertical="top"/>
    </xf>
    <xf numFmtId="49" fontId="4" fillId="2" borderId="0" xfId="0" applyNumberFormat="1" applyFont="1" applyFill="1" applyBorder="1"/>
    <xf numFmtId="0" fontId="4" fillId="2" borderId="0" xfId="0" applyNumberFormat="1" applyFont="1" applyFill="1" applyBorder="1"/>
    <xf numFmtId="0" fontId="4" fillId="2" borderId="0" xfId="177" applyFont="1" applyFill="1" applyBorder="1" applyAlignment="1" applyProtection="1">
      <alignment vertical="top"/>
    </xf>
    <xf numFmtId="0" fontId="24" fillId="2" borderId="0" xfId="0" applyNumberFormat="1" applyFont="1" applyFill="1" applyBorder="1" applyAlignment="1">
      <alignment horizontal="left" vertical="top" wrapText="1"/>
    </xf>
    <xf numFmtId="0" fontId="4" fillId="0" borderId="0" xfId="0" quotePrefix="1" applyFont="1" applyFill="1" applyBorder="1"/>
    <xf numFmtId="49" fontId="3" fillId="2" borderId="0" xfId="0" applyNumberFormat="1" applyFont="1" applyFill="1" applyBorder="1" applyAlignment="1">
      <alignment vertical="top" wrapText="1"/>
    </xf>
    <xf numFmtId="0" fontId="2" fillId="2" borderId="0" xfId="0" applyFont="1" applyFill="1" applyBorder="1"/>
    <xf numFmtId="0" fontId="2" fillId="2" borderId="0" xfId="0" applyFont="1" applyFill="1"/>
    <xf numFmtId="0" fontId="2" fillId="2" borderId="6" xfId="0" applyFont="1" applyFill="1" applyBorder="1"/>
    <xf numFmtId="0" fontId="2" fillId="2" borderId="5" xfId="0" applyFont="1" applyFill="1" applyBorder="1"/>
    <xf numFmtId="0" fontId="2" fillId="2" borderId="0" xfId="0" applyFont="1" applyFill="1" applyBorder="1" applyAlignment="1">
      <alignment horizontal="left" indent="1"/>
    </xf>
    <xf numFmtId="2" fontId="2" fillId="2" borderId="0" xfId="0" applyNumberFormat="1" applyFont="1" applyFill="1" applyBorder="1"/>
    <xf numFmtId="166" fontId="2" fillId="2" borderId="0" xfId="0" applyNumberFormat="1" applyFont="1" applyFill="1" applyBorder="1"/>
    <xf numFmtId="0" fontId="2" fillId="2" borderId="0" xfId="0" applyFont="1" applyFill="1" applyAlignment="1">
      <alignment horizontal="left" indent="1"/>
    </xf>
    <xf numFmtId="0" fontId="18" fillId="2" borderId="0" xfId="0" applyFont="1" applyFill="1" applyAlignment="1">
      <alignment horizontal="left" indent="1"/>
    </xf>
    <xf numFmtId="0" fontId="2" fillId="0" borderId="5" xfId="0" applyFont="1" applyFill="1" applyBorder="1"/>
    <xf numFmtId="0" fontId="26" fillId="0" borderId="0" xfId="0" applyFont="1" applyBorder="1" applyAlignment="1">
      <alignment horizontal="left" vertical="center"/>
    </xf>
    <xf numFmtId="166" fontId="26" fillId="0" borderId="0" xfId="0" applyNumberFormat="1" applyFont="1" applyBorder="1" applyAlignment="1">
      <alignment vertical="center"/>
    </xf>
    <xf numFmtId="0" fontId="2" fillId="0" borderId="0" xfId="0" applyNumberFormat="1" applyFont="1" applyFill="1" applyBorder="1" applyAlignment="1" applyProtection="1">
      <alignment horizontal="left" vertical="center"/>
    </xf>
    <xf numFmtId="166" fontId="2" fillId="0" borderId="0" xfId="0" applyNumberFormat="1" applyFont="1" applyFill="1" applyBorder="1" applyAlignment="1" applyProtection="1">
      <alignment vertical="center"/>
    </xf>
    <xf numFmtId="164" fontId="2" fillId="2" borderId="18" xfId="0" applyNumberFormat="1" applyFont="1" applyFill="1" applyBorder="1" applyAlignment="1" applyProtection="1">
      <alignment vertical="center"/>
    </xf>
    <xf numFmtId="166" fontId="2" fillId="2" borderId="0" xfId="0" applyNumberFormat="1" applyFont="1" applyFill="1" applyBorder="1" applyAlignment="1" applyProtection="1">
      <alignment vertical="center"/>
    </xf>
    <xf numFmtId="1" fontId="2" fillId="2" borderId="0" xfId="0" applyNumberFormat="1" applyFont="1" applyFill="1" applyBorder="1" applyAlignment="1" applyProtection="1">
      <alignment vertical="center"/>
    </xf>
    <xf numFmtId="1" fontId="8" fillId="2" borderId="18" xfId="0" applyNumberFormat="1" applyFont="1" applyFill="1" applyBorder="1"/>
    <xf numFmtId="1" fontId="8" fillId="2" borderId="18" xfId="0" applyNumberFormat="1" applyFont="1" applyFill="1" applyBorder="1" applyAlignment="1" applyProtection="1">
      <alignment horizontal="right" vertical="center"/>
    </xf>
    <xf numFmtId="0" fontId="2" fillId="0" borderId="0" xfId="177" applyFont="1" applyFill="1" applyBorder="1" applyAlignment="1" applyProtection="1"/>
    <xf numFmtId="1" fontId="2" fillId="2" borderId="0" xfId="0" applyNumberFormat="1" applyFont="1" applyFill="1" applyBorder="1"/>
    <xf numFmtId="1" fontId="8" fillId="2" borderId="20" xfId="0" applyNumberFormat="1" applyFont="1" applyFill="1" applyBorder="1" applyAlignment="1" applyProtection="1">
      <alignment horizontal="right" vertical="center"/>
    </xf>
    <xf numFmtId="0" fontId="28" fillId="0" borderId="0" xfId="0" applyFont="1" applyFill="1" applyBorder="1" applyAlignment="1">
      <alignment vertical="top"/>
    </xf>
    <xf numFmtId="0" fontId="28" fillId="2" borderId="0" xfId="0" applyFont="1" applyFill="1" applyBorder="1" applyAlignment="1">
      <alignment vertical="top"/>
    </xf>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xf numFmtId="0" fontId="1" fillId="0" borderId="0" xfId="0" applyFont="1" applyFill="1" applyBorder="1"/>
  </cellXfs>
  <cellStyles count="2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946522</xdr:colOff>
      <xdr:row>72</xdr:row>
      <xdr:rowOff>50800</xdr:rowOff>
    </xdr:from>
    <xdr:to>
      <xdr:col>14</xdr:col>
      <xdr:colOff>546100</xdr:colOff>
      <xdr:row>92</xdr:row>
      <xdr:rowOff>24608</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4032622" y="14693900"/>
          <a:ext cx="9124578" cy="4037808"/>
        </a:xfrm>
        <a:prstGeom prst="rect">
          <a:avLst/>
        </a:prstGeom>
      </xdr:spPr>
    </xdr:pic>
    <xdr:clientData/>
  </xdr:twoCellAnchor>
  <xdr:twoCellAnchor editAs="oneCell">
    <xdr:from>
      <xdr:col>5</xdr:col>
      <xdr:colOff>88900</xdr:colOff>
      <xdr:row>93</xdr:row>
      <xdr:rowOff>38100</xdr:rowOff>
    </xdr:from>
    <xdr:to>
      <xdr:col>12</xdr:col>
      <xdr:colOff>88900</xdr:colOff>
      <xdr:row>108</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4699000" y="9004300"/>
          <a:ext cx="7556500" cy="2743200"/>
        </a:xfrm>
        <a:prstGeom prst="rect">
          <a:avLst/>
        </a:prstGeom>
      </xdr:spPr>
    </xdr:pic>
    <xdr:clientData/>
  </xdr:twoCellAnchor>
  <xdr:twoCellAnchor editAs="oneCell">
    <xdr:from>
      <xdr:col>4</xdr:col>
      <xdr:colOff>1028700</xdr:colOff>
      <xdr:row>108</xdr:row>
      <xdr:rowOff>38100</xdr:rowOff>
    </xdr:from>
    <xdr:to>
      <xdr:col>12</xdr:col>
      <xdr:colOff>177800</xdr:colOff>
      <xdr:row>118</xdr:row>
      <xdr:rowOff>63500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a:srcRect b="14124"/>
        <a:stretch/>
      </xdr:blipFill>
      <xdr:spPr>
        <a:xfrm>
          <a:off x="4559300" y="11861800"/>
          <a:ext cx="7785100" cy="1930400"/>
        </a:xfrm>
        <a:prstGeom prst="rect">
          <a:avLst/>
        </a:prstGeom>
      </xdr:spPr>
    </xdr:pic>
    <xdr:clientData/>
  </xdr:twoCellAnchor>
  <xdr:twoCellAnchor editAs="oneCell">
    <xdr:from>
      <xdr:col>5</xdr:col>
      <xdr:colOff>863600</xdr:colOff>
      <xdr:row>37</xdr:row>
      <xdr:rowOff>109222</xdr:rowOff>
    </xdr:from>
    <xdr:to>
      <xdr:col>15</xdr:col>
      <xdr:colOff>342900</xdr:colOff>
      <xdr:row>58</xdr:row>
      <xdr:rowOff>169522</xdr:rowOff>
    </xdr:to>
    <xdr:pic>
      <xdr:nvPicPr>
        <xdr:cNvPr id="6" name="Picture 5">
          <a:extLst>
            <a:ext uri="{FF2B5EF4-FFF2-40B4-BE49-F238E27FC236}">
              <a16:creationId xmlns:a16="http://schemas.microsoft.com/office/drawing/2014/main" id="{6744CC1C-8235-BD41-887D-E97A40AA9916}"/>
            </a:ext>
          </a:extLst>
        </xdr:cNvPr>
        <xdr:cNvPicPr>
          <a:picLocks noChangeAspect="1"/>
        </xdr:cNvPicPr>
      </xdr:nvPicPr>
      <xdr:blipFill rotWithShape="1">
        <a:blip xmlns:r="http://schemas.openxmlformats.org/officeDocument/2006/relationships" r:embed="rId4"/>
        <a:srcRect t="-16" b="15708"/>
        <a:stretch/>
      </xdr:blipFill>
      <xdr:spPr>
        <a:xfrm>
          <a:off x="5295900" y="8046722"/>
          <a:ext cx="9004300" cy="4327500"/>
        </a:xfrm>
        <a:prstGeom prst="rect">
          <a:avLst/>
        </a:prstGeom>
      </xdr:spPr>
    </xdr:pic>
    <xdr:clientData/>
  </xdr:twoCellAnchor>
  <xdr:twoCellAnchor editAs="oneCell">
    <xdr:from>
      <xdr:col>5</xdr:col>
      <xdr:colOff>711200</xdr:colOff>
      <xdr:row>3</xdr:row>
      <xdr:rowOff>12700</xdr:rowOff>
    </xdr:from>
    <xdr:to>
      <xdr:col>15</xdr:col>
      <xdr:colOff>520700</xdr:colOff>
      <xdr:row>23</xdr:row>
      <xdr:rowOff>101600</xdr:rowOff>
    </xdr:to>
    <xdr:pic>
      <xdr:nvPicPr>
        <xdr:cNvPr id="7" name="Picture 6">
          <a:extLst>
            <a:ext uri="{FF2B5EF4-FFF2-40B4-BE49-F238E27FC236}">
              <a16:creationId xmlns:a16="http://schemas.microsoft.com/office/drawing/2014/main" id="{13EC8169-6455-7749-842E-2A2E1BDE53D4}"/>
            </a:ext>
          </a:extLst>
        </xdr:cNvPr>
        <xdr:cNvPicPr>
          <a:picLocks noChangeAspect="1"/>
        </xdr:cNvPicPr>
      </xdr:nvPicPr>
      <xdr:blipFill>
        <a:blip xmlns:r="http://schemas.openxmlformats.org/officeDocument/2006/relationships" r:embed="rId5"/>
        <a:stretch>
          <a:fillRect/>
        </a:stretch>
      </xdr:blipFill>
      <xdr:spPr>
        <a:xfrm>
          <a:off x="5143500" y="1041400"/>
          <a:ext cx="9334500" cy="4152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hyperlink" Target="https://www.google.de/maps/@51.9617895,4.0232499,1210m/data=!3m1!1e3" TargetMode="External"/><Relationship Id="rId1" Type="http://schemas.openxmlformats.org/officeDocument/2006/relationships/hyperlink" Target="https://www.google.nl/maps/place/9979+Eemshaven/@53.4341869,6.8799872,725m/data=!3m1!1e3!4m2!3m1!1s0x47c9d89588648bd3:0xaa167e96d56b025e?hl=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heetViews>
  <sheetFormatPr baseColWidth="10" defaultColWidth="10.6640625" defaultRowHeight="16"/>
  <cols>
    <col min="1" max="1" width="4.83203125" style="43" customWidth="1"/>
    <col min="2" max="2" width="9.33203125" style="30" customWidth="1"/>
    <col min="3" max="3" width="38.5" style="30" customWidth="1"/>
    <col min="4" max="16384" width="10.6640625" style="30"/>
  </cols>
  <sheetData>
    <row r="1" spans="1:3" s="41" customFormat="1">
      <c r="A1" s="39"/>
      <c r="B1" s="40"/>
      <c r="C1" s="40"/>
    </row>
    <row r="2" spans="1:3" ht="21">
      <c r="A2" s="7"/>
      <c r="B2" s="42" t="s">
        <v>18</v>
      </c>
      <c r="C2" s="42"/>
    </row>
    <row r="3" spans="1:3">
      <c r="A3" s="7"/>
      <c r="B3" s="14"/>
      <c r="C3" s="14"/>
    </row>
    <row r="4" spans="1:3">
      <c r="A4" s="7"/>
      <c r="B4" s="8" t="s">
        <v>19</v>
      </c>
      <c r="C4" s="9" t="s">
        <v>123</v>
      </c>
    </row>
    <row r="5" spans="1:3">
      <c r="A5" s="7"/>
      <c r="B5" s="10" t="s">
        <v>105</v>
      </c>
      <c r="C5" s="11" t="s">
        <v>106</v>
      </c>
    </row>
    <row r="6" spans="1:3">
      <c r="A6" s="7"/>
      <c r="B6" s="12" t="s">
        <v>21</v>
      </c>
      <c r="C6" s="13" t="s">
        <v>22</v>
      </c>
    </row>
    <row r="7" spans="1:3">
      <c r="A7" s="7"/>
      <c r="B7" s="14"/>
      <c r="C7" s="14"/>
    </row>
    <row r="8" spans="1:3">
      <c r="A8" s="7"/>
      <c r="B8" s="14"/>
      <c r="C8" s="14"/>
    </row>
    <row r="9" spans="1:3">
      <c r="A9" s="7"/>
      <c r="B9" s="111" t="s">
        <v>90</v>
      </c>
      <c r="C9" s="112"/>
    </row>
    <row r="10" spans="1:3">
      <c r="A10" s="7"/>
      <c r="B10" s="113"/>
      <c r="C10" s="114"/>
    </row>
    <row r="11" spans="1:3">
      <c r="A11" s="7"/>
      <c r="B11" s="113" t="s">
        <v>91</v>
      </c>
      <c r="C11" s="115" t="s">
        <v>92</v>
      </c>
    </row>
    <row r="12" spans="1:3" ht="17" thickBot="1">
      <c r="A12" s="7"/>
      <c r="B12" s="113"/>
      <c r="C12" s="23" t="s">
        <v>93</v>
      </c>
    </row>
    <row r="13" spans="1:3" ht="17" thickBot="1">
      <c r="A13" s="7"/>
      <c r="B13" s="113"/>
      <c r="C13" s="116" t="s">
        <v>94</v>
      </c>
    </row>
    <row r="14" spans="1:3">
      <c r="A14" s="7"/>
      <c r="B14" s="113"/>
      <c r="C14" s="114" t="s">
        <v>95</v>
      </c>
    </row>
    <row r="15" spans="1:3">
      <c r="A15" s="7"/>
      <c r="B15" s="113"/>
      <c r="C15" s="114"/>
    </row>
    <row r="16" spans="1:3">
      <c r="A16" s="7"/>
      <c r="B16" s="113" t="s">
        <v>96</v>
      </c>
      <c r="C16" s="117" t="s">
        <v>97</v>
      </c>
    </row>
    <row r="17" spans="1:3">
      <c r="A17" s="7"/>
      <c r="B17" s="113"/>
      <c r="C17" s="118" t="s">
        <v>98</v>
      </c>
    </row>
    <row r="18" spans="1:3">
      <c r="A18" s="7"/>
      <c r="B18" s="113"/>
      <c r="C18" s="119" t="s">
        <v>99</v>
      </c>
    </row>
    <row r="19" spans="1:3">
      <c r="A19" s="7"/>
      <c r="B19" s="113"/>
      <c r="C19" s="120" t="s">
        <v>100</v>
      </c>
    </row>
    <row r="20" spans="1:3">
      <c r="A20" s="7"/>
      <c r="B20" s="121"/>
      <c r="C20" s="122" t="s">
        <v>101</v>
      </c>
    </row>
    <row r="21" spans="1:3">
      <c r="A21" s="7"/>
      <c r="B21" s="121"/>
      <c r="C21" s="123" t="s">
        <v>102</v>
      </c>
    </row>
    <row r="22" spans="1:3">
      <c r="A22" s="7"/>
      <c r="B22" s="121"/>
      <c r="C22" s="124" t="s">
        <v>103</v>
      </c>
    </row>
    <row r="23" spans="1:3">
      <c r="B23" s="121"/>
      <c r="C23" s="125" t="s">
        <v>104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66"/>
  <sheetViews>
    <sheetView tabSelected="1" topLeftCell="A10" workbookViewId="0">
      <selection activeCell="C33" sqref="C33"/>
    </sheetView>
  </sheetViews>
  <sheetFormatPr baseColWidth="10" defaultColWidth="10.6640625" defaultRowHeight="16"/>
  <cols>
    <col min="1" max="1" width="3.33203125" style="4" customWidth="1"/>
    <col min="2" max="2" width="3.6640625" style="4" customWidth="1"/>
    <col min="3" max="3" width="62.33203125" style="4" customWidth="1"/>
    <col min="4" max="4" width="14.5" style="4" customWidth="1"/>
    <col min="5" max="5" width="17.5" style="4" customWidth="1"/>
    <col min="6" max="6" width="4.5" style="4" customWidth="1"/>
    <col min="7" max="7" width="45" style="4" customWidth="1"/>
    <col min="8" max="8" width="5.1640625" style="4" customWidth="1"/>
    <col min="9" max="9" width="49.5" style="4" customWidth="1"/>
    <col min="10" max="10" width="5.5" style="4" customWidth="1"/>
    <col min="11" max="16384" width="10.6640625" style="4"/>
  </cols>
  <sheetData>
    <row r="1" spans="2:11">
      <c r="B1" s="15"/>
      <c r="C1" s="15"/>
      <c r="D1" s="16"/>
      <c r="E1" s="16"/>
      <c r="F1" s="16"/>
      <c r="G1" s="16"/>
      <c r="H1" s="15"/>
      <c r="I1" s="15"/>
    </row>
    <row r="2" spans="2:11">
      <c r="B2" s="195" t="s">
        <v>147</v>
      </c>
      <c r="C2" s="196"/>
      <c r="D2" s="196"/>
      <c r="E2" s="197"/>
      <c r="F2" s="16"/>
      <c r="G2" s="16"/>
      <c r="H2" s="15"/>
      <c r="I2" s="15"/>
    </row>
    <row r="3" spans="2:11">
      <c r="B3" s="198"/>
      <c r="C3" s="199"/>
      <c r="D3" s="199"/>
      <c r="E3" s="200"/>
      <c r="F3" s="16"/>
      <c r="G3" s="16"/>
      <c r="H3" s="15"/>
      <c r="I3" s="15"/>
    </row>
    <row r="4" spans="2:11">
      <c r="B4" s="198"/>
      <c r="C4" s="199"/>
      <c r="D4" s="199"/>
      <c r="E4" s="200"/>
      <c r="F4" s="16"/>
      <c r="G4" s="16"/>
      <c r="H4" s="15"/>
      <c r="I4" s="15"/>
    </row>
    <row r="5" spans="2:11">
      <c r="B5" s="201"/>
      <c r="C5" s="202"/>
      <c r="D5" s="202"/>
      <c r="E5" s="203"/>
      <c r="F5" s="16"/>
      <c r="G5" s="16"/>
      <c r="H5" s="15"/>
      <c r="I5" s="15"/>
    </row>
    <row r="6" spans="2:11" ht="17" thickBot="1">
      <c r="B6" s="15"/>
      <c r="C6" s="15"/>
      <c r="D6" s="16"/>
      <c r="E6" s="15"/>
      <c r="F6" s="15"/>
      <c r="G6" s="15"/>
      <c r="H6" s="15"/>
      <c r="I6" s="15"/>
    </row>
    <row r="7" spans="2:11">
      <c r="B7" s="27"/>
      <c r="C7" s="26"/>
      <c r="D7" s="26"/>
      <c r="E7" s="26"/>
      <c r="F7" s="26"/>
      <c r="G7" s="26"/>
      <c r="H7" s="26"/>
      <c r="I7" s="26"/>
      <c r="J7" s="25"/>
    </row>
    <row r="8" spans="2:11" s="5" customFormat="1" ht="18">
      <c r="B8" s="137"/>
      <c r="C8" s="24" t="s">
        <v>35</v>
      </c>
      <c r="D8" s="138" t="s">
        <v>15</v>
      </c>
      <c r="E8" s="24" t="s">
        <v>7</v>
      </c>
      <c r="F8" s="24"/>
      <c r="G8" s="24" t="s">
        <v>14</v>
      </c>
      <c r="H8" s="24"/>
      <c r="I8" s="24" t="s">
        <v>0</v>
      </c>
      <c r="J8" s="139"/>
    </row>
    <row r="9" spans="2:11" s="5" customFormat="1" ht="18">
      <c r="B9" s="37"/>
      <c r="C9" s="23"/>
      <c r="D9" s="45"/>
      <c r="E9" s="23"/>
      <c r="F9" s="23"/>
      <c r="G9" s="23"/>
      <c r="H9" s="23"/>
      <c r="I9" s="23"/>
      <c r="J9" s="22"/>
    </row>
    <row r="10" spans="2:11" s="5" customFormat="1" ht="19" thickBot="1">
      <c r="B10" s="37"/>
      <c r="C10" s="23" t="s">
        <v>107</v>
      </c>
      <c r="D10" s="45"/>
      <c r="E10" s="23"/>
      <c r="F10" s="23"/>
      <c r="G10" s="23"/>
      <c r="H10" s="23"/>
      <c r="I10" s="23"/>
      <c r="J10" s="22"/>
    </row>
    <row r="11" spans="2:11" s="5" customFormat="1" ht="19" thickBot="1">
      <c r="B11" s="37"/>
      <c r="C11" s="48" t="s">
        <v>36</v>
      </c>
      <c r="D11" s="29" t="s">
        <v>5</v>
      </c>
      <c r="E11" s="53">
        <f>'Research data'!G7/100</f>
        <v>0.4</v>
      </c>
      <c r="F11" s="28"/>
      <c r="G11" s="28"/>
      <c r="H11" s="44"/>
      <c r="I11" s="31" t="s">
        <v>64</v>
      </c>
      <c r="J11" s="22"/>
    </row>
    <row r="12" spans="2:11" s="5" customFormat="1" ht="19" thickBot="1">
      <c r="B12" s="37"/>
      <c r="C12" s="146" t="s">
        <v>124</v>
      </c>
      <c r="D12" s="29" t="s">
        <v>5</v>
      </c>
      <c r="E12" s="53">
        <f>'Research data'!G8/100</f>
        <v>0.15</v>
      </c>
      <c r="F12" s="28"/>
      <c r="G12" s="28"/>
      <c r="H12" s="44"/>
      <c r="I12" s="31" t="s">
        <v>64</v>
      </c>
      <c r="J12" s="22"/>
    </row>
    <row r="13" spans="2:11" ht="17" thickBot="1">
      <c r="B13" s="32"/>
      <c r="C13" s="48" t="s">
        <v>38</v>
      </c>
      <c r="D13" s="33" t="s">
        <v>5</v>
      </c>
      <c r="E13" s="53">
        <v>0.9</v>
      </c>
      <c r="F13" s="28"/>
      <c r="G13" s="28"/>
      <c r="H13" s="28"/>
      <c r="I13" s="31" t="s">
        <v>64</v>
      </c>
      <c r="J13" s="143"/>
      <c r="K13" s="3"/>
    </row>
    <row r="14" spans="2:11" ht="17" thickBot="1">
      <c r="B14" s="32"/>
      <c r="C14" s="48" t="s">
        <v>40</v>
      </c>
      <c r="D14" s="33" t="s">
        <v>5</v>
      </c>
      <c r="E14" s="49">
        <v>0</v>
      </c>
      <c r="F14" s="28"/>
      <c r="G14" s="28"/>
      <c r="H14" s="28"/>
      <c r="I14" s="31" t="s">
        <v>64</v>
      </c>
      <c r="J14" s="143"/>
      <c r="K14" s="3"/>
    </row>
    <row r="15" spans="2:11" s="2" customFormat="1" ht="17" thickBot="1">
      <c r="B15" s="32"/>
      <c r="C15" s="47" t="s">
        <v>43</v>
      </c>
      <c r="D15" s="33" t="s">
        <v>5</v>
      </c>
      <c r="E15" s="31">
        <v>0.1</v>
      </c>
      <c r="F15" s="28"/>
      <c r="G15" s="28"/>
      <c r="H15" s="28"/>
      <c r="I15" s="31" t="s">
        <v>64</v>
      </c>
      <c r="J15" s="144"/>
      <c r="K15" s="1"/>
    </row>
    <row r="16" spans="2:11" s="2" customFormat="1" ht="17" thickBot="1">
      <c r="B16" s="32"/>
      <c r="C16" s="48" t="s">
        <v>44</v>
      </c>
      <c r="D16" s="33" t="s">
        <v>5</v>
      </c>
      <c r="E16" s="31">
        <v>0.7</v>
      </c>
      <c r="F16" s="28"/>
      <c r="G16" s="28"/>
      <c r="H16" s="28"/>
      <c r="I16" s="31" t="s">
        <v>64</v>
      </c>
      <c r="J16" s="144"/>
      <c r="K16" s="1"/>
    </row>
    <row r="17" spans="2:10" ht="17" thickBot="1">
      <c r="B17" s="32"/>
      <c r="C17" s="48" t="s">
        <v>45</v>
      </c>
      <c r="D17" s="33" t="s">
        <v>116</v>
      </c>
      <c r="E17" s="53">
        <f>'Research data'!G6</f>
        <v>600</v>
      </c>
      <c r="F17" s="28"/>
      <c r="G17" s="51" t="s">
        <v>31</v>
      </c>
      <c r="H17" s="28"/>
      <c r="I17" s="31" t="s">
        <v>64</v>
      </c>
      <c r="J17" s="143"/>
    </row>
    <row r="18" spans="2:10" ht="17" thickBot="1">
      <c r="B18" s="32"/>
      <c r="C18" s="48" t="s">
        <v>46</v>
      </c>
      <c r="D18" s="33" t="s">
        <v>116</v>
      </c>
      <c r="E18" s="53">
        <f>E17*E12/E11</f>
        <v>225</v>
      </c>
      <c r="F18" s="28"/>
      <c r="G18" s="51" t="s">
        <v>65</v>
      </c>
      <c r="H18" s="28"/>
      <c r="I18" s="31" t="s">
        <v>64</v>
      </c>
      <c r="J18" s="143"/>
    </row>
    <row r="19" spans="2:10">
      <c r="B19" s="32"/>
      <c r="C19" s="140"/>
      <c r="D19" s="141"/>
      <c r="E19" s="135"/>
      <c r="F19" s="30"/>
      <c r="G19" s="142"/>
      <c r="H19" s="30"/>
      <c r="I19" s="30"/>
      <c r="J19" s="143"/>
    </row>
    <row r="20" spans="2:10" ht="17" thickBot="1">
      <c r="B20" s="32"/>
      <c r="C20" s="23" t="s">
        <v>122</v>
      </c>
      <c r="D20" s="141"/>
      <c r="E20" s="135"/>
      <c r="F20" s="30"/>
      <c r="G20" s="142"/>
      <c r="H20" s="30"/>
      <c r="I20" s="30"/>
      <c r="J20" s="143"/>
    </row>
    <row r="21" spans="2:10" ht="17" thickBot="1">
      <c r="B21" s="32"/>
      <c r="C21" s="48" t="s">
        <v>47</v>
      </c>
      <c r="D21" s="33" t="s">
        <v>37</v>
      </c>
      <c r="E21" s="49">
        <f>'Research data'!G17</f>
        <v>840000000</v>
      </c>
      <c r="F21" s="28"/>
      <c r="G21" s="51" t="s">
        <v>9</v>
      </c>
      <c r="H21" s="28"/>
      <c r="I21" s="52" t="s">
        <v>87</v>
      </c>
      <c r="J21" s="145"/>
    </row>
    <row r="22" spans="2:10" ht="17" thickBot="1">
      <c r="B22" s="32"/>
      <c r="C22" s="48" t="s">
        <v>48</v>
      </c>
      <c r="D22" s="33" t="s">
        <v>37</v>
      </c>
      <c r="E22" s="49">
        <v>0</v>
      </c>
      <c r="F22" s="28"/>
      <c r="G22" s="51" t="s">
        <v>66</v>
      </c>
      <c r="H22" s="28"/>
      <c r="I22" s="31" t="s">
        <v>64</v>
      </c>
      <c r="J22" s="145"/>
    </row>
    <row r="23" spans="2:10" ht="17" thickBot="1">
      <c r="B23" s="32"/>
      <c r="C23" s="48" t="s">
        <v>12</v>
      </c>
      <c r="D23" s="33" t="s">
        <v>37</v>
      </c>
      <c r="E23" s="49">
        <v>0</v>
      </c>
      <c r="F23" s="28"/>
      <c r="G23" s="51" t="s">
        <v>27</v>
      </c>
      <c r="H23" s="28"/>
      <c r="I23" s="31" t="s">
        <v>64</v>
      </c>
      <c r="J23" s="143"/>
    </row>
    <row r="24" spans="2:10" ht="17" thickBot="1">
      <c r="B24" s="32"/>
      <c r="C24" s="48" t="s">
        <v>49</v>
      </c>
      <c r="D24" s="33" t="s">
        <v>37</v>
      </c>
      <c r="E24" s="49">
        <v>0</v>
      </c>
      <c r="F24" s="28"/>
      <c r="G24" s="51" t="s">
        <v>30</v>
      </c>
      <c r="H24" s="28"/>
      <c r="I24" s="31" t="s">
        <v>64</v>
      </c>
      <c r="J24" s="143"/>
    </row>
    <row r="25" spans="2:10" ht="17" thickBot="1">
      <c r="B25" s="32"/>
      <c r="C25" s="48" t="s">
        <v>50</v>
      </c>
      <c r="D25" s="33" t="s">
        <v>62</v>
      </c>
      <c r="E25" s="134">
        <f>'Research data'!G19</f>
        <v>25600000</v>
      </c>
      <c r="F25" s="28"/>
      <c r="G25" s="51" t="s">
        <v>67</v>
      </c>
      <c r="H25" s="28"/>
      <c r="I25" s="31" t="s">
        <v>87</v>
      </c>
      <c r="J25" s="143"/>
    </row>
    <row r="26" spans="2:10" ht="17" thickBot="1">
      <c r="B26" s="32"/>
      <c r="C26" s="48" t="s">
        <v>51</v>
      </c>
      <c r="D26" s="33" t="s">
        <v>61</v>
      </c>
      <c r="E26" s="49">
        <f>'Research data'!G21</f>
        <v>2844.44</v>
      </c>
      <c r="F26" s="28"/>
      <c r="G26" s="51" t="s">
        <v>68</v>
      </c>
      <c r="H26" s="28"/>
      <c r="I26" s="31" t="s">
        <v>87</v>
      </c>
      <c r="J26" s="143"/>
    </row>
    <row r="27" spans="2:10" ht="17" thickBot="1">
      <c r="B27" s="32"/>
      <c r="C27" s="48" t="s">
        <v>52</v>
      </c>
      <c r="D27" s="33" t="s">
        <v>61</v>
      </c>
      <c r="E27" s="49">
        <v>0</v>
      </c>
      <c r="F27" s="28"/>
      <c r="G27" s="51" t="s">
        <v>69</v>
      </c>
      <c r="H27" s="28"/>
      <c r="I27" s="31" t="s">
        <v>64</v>
      </c>
      <c r="J27" s="143"/>
    </row>
    <row r="28" spans="2:10" ht="17" thickBot="1">
      <c r="B28" s="32"/>
      <c r="C28" s="48" t="s">
        <v>55</v>
      </c>
      <c r="D28" s="33" t="s">
        <v>3</v>
      </c>
      <c r="E28" s="53">
        <v>0.1</v>
      </c>
      <c r="F28" s="28"/>
      <c r="G28" s="51" t="s">
        <v>26</v>
      </c>
      <c r="H28" s="28"/>
      <c r="I28" s="31" t="s">
        <v>64</v>
      </c>
      <c r="J28" s="143"/>
    </row>
    <row r="29" spans="2:10" ht="17" thickBot="1">
      <c r="B29" s="32"/>
      <c r="C29" s="48" t="s">
        <v>42</v>
      </c>
      <c r="D29" s="33" t="s">
        <v>11</v>
      </c>
      <c r="E29" s="49">
        <v>1</v>
      </c>
      <c r="F29" s="28"/>
      <c r="G29" s="28"/>
      <c r="H29" s="28"/>
      <c r="I29" s="31" t="s">
        <v>64</v>
      </c>
      <c r="J29" s="143"/>
    </row>
    <row r="30" spans="2:10">
      <c r="B30" s="32"/>
      <c r="C30" s="140"/>
      <c r="D30" s="141"/>
      <c r="E30" s="135"/>
      <c r="F30" s="30"/>
      <c r="G30" s="30"/>
      <c r="H30" s="30"/>
      <c r="I30" s="30"/>
      <c r="J30" s="143"/>
    </row>
    <row r="31" spans="2:10" ht="17" thickBot="1">
      <c r="B31" s="32"/>
      <c r="C31" s="23" t="s">
        <v>8</v>
      </c>
      <c r="D31" s="141"/>
      <c r="E31" s="135"/>
      <c r="F31" s="30"/>
      <c r="G31" s="142"/>
      <c r="H31" s="30"/>
      <c r="I31" s="30"/>
      <c r="J31" s="143"/>
    </row>
    <row r="32" spans="2:10" ht="17" thickBot="1">
      <c r="B32" s="32"/>
      <c r="C32" s="48" t="s">
        <v>41</v>
      </c>
      <c r="D32" s="33" t="s">
        <v>4</v>
      </c>
      <c r="E32" s="49">
        <f>'Research data'!G12</f>
        <v>0.3</v>
      </c>
      <c r="F32" s="28"/>
      <c r="G32" s="28" t="s">
        <v>16</v>
      </c>
      <c r="H32" s="28"/>
      <c r="I32" s="52" t="s">
        <v>73</v>
      </c>
      <c r="J32" s="143"/>
    </row>
    <row r="33" spans="2:10" ht="17" thickBot="1">
      <c r="B33" s="32"/>
      <c r="C33" s="48" t="s">
        <v>53</v>
      </c>
      <c r="D33" s="33" t="s">
        <v>2</v>
      </c>
      <c r="E33" s="49">
        <f>'Research data'!G13</f>
        <v>4</v>
      </c>
      <c r="F33" s="28"/>
      <c r="G33" s="51" t="s">
        <v>29</v>
      </c>
      <c r="H33" s="28"/>
      <c r="I33" s="158" t="s">
        <v>136</v>
      </c>
      <c r="J33" s="143"/>
    </row>
    <row r="34" spans="2:10" ht="17" thickBot="1">
      <c r="B34" s="32"/>
      <c r="C34" s="48" t="s">
        <v>54</v>
      </c>
      <c r="D34" s="33" t="s">
        <v>2</v>
      </c>
      <c r="E34" s="49">
        <f>'Research data'!G14</f>
        <v>40</v>
      </c>
      <c r="F34" s="28"/>
      <c r="G34" s="51" t="s">
        <v>28</v>
      </c>
      <c r="H34" s="28"/>
      <c r="I34" s="158" t="s">
        <v>136</v>
      </c>
      <c r="J34" s="143"/>
    </row>
    <row r="35" spans="2:10" ht="17" thickBot="1">
      <c r="B35" s="32"/>
      <c r="C35" s="48" t="s">
        <v>39</v>
      </c>
      <c r="D35" s="33" t="s">
        <v>5</v>
      </c>
      <c r="E35" s="49">
        <v>0</v>
      </c>
      <c r="F35" s="28"/>
      <c r="G35" s="28"/>
      <c r="H35" s="28"/>
      <c r="I35" s="31" t="s">
        <v>64</v>
      </c>
      <c r="J35" s="143"/>
    </row>
    <row r="36" spans="2:10" ht="17" thickBot="1">
      <c r="B36" s="32"/>
      <c r="C36" s="48" t="s">
        <v>56</v>
      </c>
      <c r="D36" s="33" t="s">
        <v>5</v>
      </c>
      <c r="E36" s="49">
        <v>26820</v>
      </c>
      <c r="F36" s="28"/>
      <c r="G36" s="28"/>
      <c r="H36" s="28"/>
      <c r="I36" s="31" t="s">
        <v>64</v>
      </c>
      <c r="J36" s="143"/>
    </row>
    <row r="37" spans="2:10" ht="17" thickBot="1">
      <c r="B37" s="32"/>
      <c r="C37" s="48" t="s">
        <v>13</v>
      </c>
      <c r="D37" s="33" t="s">
        <v>5</v>
      </c>
      <c r="E37" s="49">
        <v>0</v>
      </c>
      <c r="F37" s="28"/>
      <c r="G37" s="28"/>
      <c r="H37" s="28"/>
      <c r="I37" s="31" t="s">
        <v>64</v>
      </c>
      <c r="J37" s="143"/>
    </row>
    <row r="38" spans="2:10" ht="17" thickBot="1">
      <c r="B38" s="32"/>
      <c r="C38" s="48" t="s">
        <v>57</v>
      </c>
      <c r="D38" s="33" t="s">
        <v>5</v>
      </c>
      <c r="E38" s="49">
        <v>193680</v>
      </c>
      <c r="F38" s="28"/>
      <c r="G38" s="28"/>
      <c r="H38" s="28"/>
      <c r="I38" s="31" t="s">
        <v>64</v>
      </c>
      <c r="J38" s="143"/>
    </row>
    <row r="39" spans="2:10" ht="17" thickBot="1">
      <c r="B39" s="32"/>
      <c r="C39" s="48" t="s">
        <v>59</v>
      </c>
      <c r="D39" s="33" t="s">
        <v>5</v>
      </c>
      <c r="E39" s="49">
        <v>32040</v>
      </c>
      <c r="F39" s="28"/>
      <c r="G39" s="28"/>
      <c r="H39" s="28"/>
      <c r="I39" s="31" t="s">
        <v>64</v>
      </c>
      <c r="J39" s="143"/>
    </row>
    <row r="40" spans="2:10" ht="17" thickBot="1">
      <c r="B40" s="32"/>
      <c r="C40" s="48" t="s">
        <v>58</v>
      </c>
      <c r="D40" s="33" t="s">
        <v>5</v>
      </c>
      <c r="E40" s="49">
        <v>21600</v>
      </c>
      <c r="F40" s="28"/>
      <c r="G40" s="28"/>
      <c r="H40" s="28"/>
      <c r="I40" s="31" t="s">
        <v>64</v>
      </c>
      <c r="J40" s="143"/>
    </row>
    <row r="41" spans="2:10" ht="17" thickBot="1">
      <c r="B41" s="32"/>
      <c r="C41" s="48" t="s">
        <v>60</v>
      </c>
      <c r="D41" s="33" t="s">
        <v>5</v>
      </c>
      <c r="E41" s="49">
        <v>1</v>
      </c>
      <c r="F41" s="28"/>
      <c r="G41" s="28"/>
      <c r="H41" s="28"/>
      <c r="I41" s="31" t="s">
        <v>64</v>
      </c>
      <c r="J41" s="143"/>
    </row>
    <row r="42" spans="2:10" ht="17" thickBot="1">
      <c r="B42" s="32"/>
      <c r="C42" s="204" t="s">
        <v>189</v>
      </c>
      <c r="D42" s="33" t="s">
        <v>5</v>
      </c>
      <c r="E42" s="49">
        <v>0</v>
      </c>
      <c r="F42" s="28"/>
      <c r="G42" s="28"/>
      <c r="H42" s="28"/>
      <c r="I42" s="31" t="s">
        <v>64</v>
      </c>
      <c r="J42" s="143"/>
    </row>
    <row r="43" spans="2:10">
      <c r="B43" s="32"/>
      <c r="C43" s="48"/>
      <c r="D43" s="33"/>
      <c r="E43" s="135"/>
      <c r="F43" s="28"/>
      <c r="G43" s="28"/>
      <c r="H43" s="28"/>
      <c r="I43" s="30"/>
      <c r="J43" s="143"/>
    </row>
    <row r="44" spans="2:10" ht="20" customHeight="1" thickBot="1">
      <c r="B44" s="34"/>
      <c r="C44" s="35"/>
      <c r="D44" s="35"/>
      <c r="E44" s="35"/>
      <c r="F44" s="35"/>
      <c r="G44" s="35"/>
      <c r="H44" s="35"/>
      <c r="I44" s="35"/>
      <c r="J44" s="6"/>
    </row>
    <row r="45" spans="2:10">
      <c r="B45" s="36"/>
      <c r="C45" s="36"/>
      <c r="D45" s="36"/>
      <c r="E45" s="36"/>
      <c r="F45" s="36"/>
      <c r="G45" s="36"/>
      <c r="H45" s="36"/>
      <c r="I45" s="36"/>
    </row>
    <row r="46" spans="2:10">
      <c r="B46" s="15"/>
      <c r="C46" s="15"/>
      <c r="D46" s="15"/>
      <c r="E46" s="15"/>
      <c r="F46" s="15"/>
      <c r="G46" s="15"/>
      <c r="H46" s="15"/>
      <c r="I46" s="15"/>
    </row>
    <row r="47" spans="2:10">
      <c r="B47" s="15"/>
      <c r="F47" s="15"/>
      <c r="G47" s="15"/>
      <c r="H47" s="15"/>
      <c r="I47" s="15"/>
    </row>
    <row r="48" spans="2:10">
      <c r="B48" s="15"/>
      <c r="F48" s="15"/>
      <c r="G48" s="15"/>
      <c r="H48" s="15"/>
      <c r="I48" s="15"/>
    </row>
    <row r="49" spans="2:9">
      <c r="B49" s="15"/>
      <c r="F49" s="15"/>
      <c r="G49" s="15"/>
      <c r="H49" s="15"/>
      <c r="I49" s="15"/>
    </row>
    <row r="50" spans="2:9">
      <c r="B50" s="15"/>
      <c r="F50" s="15"/>
      <c r="G50" s="15"/>
      <c r="H50" s="15"/>
      <c r="I50" s="15"/>
    </row>
    <row r="51" spans="2:9">
      <c r="B51" s="15"/>
      <c r="F51" s="15"/>
      <c r="G51" s="15"/>
      <c r="H51" s="15"/>
      <c r="I51" s="15"/>
    </row>
    <row r="52" spans="2:9">
      <c r="B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row r="63" spans="2:9">
      <c r="B63" s="15"/>
      <c r="C63" s="15"/>
      <c r="D63" s="15"/>
      <c r="E63" s="15"/>
      <c r="F63" s="15"/>
      <c r="G63" s="15"/>
      <c r="H63" s="15"/>
      <c r="I63" s="15"/>
    </row>
    <row r="64" spans="2:9">
      <c r="B64" s="15"/>
      <c r="C64" s="15"/>
      <c r="D64" s="15"/>
      <c r="E64" s="15"/>
      <c r="F64" s="15"/>
      <c r="G64" s="15"/>
      <c r="H64" s="15"/>
      <c r="I64" s="15"/>
    </row>
    <row r="65" spans="2:9">
      <c r="B65" s="15"/>
      <c r="C65" s="15"/>
      <c r="D65" s="15"/>
      <c r="E65" s="15"/>
      <c r="F65" s="15"/>
      <c r="G65" s="15"/>
      <c r="H65" s="15"/>
      <c r="I65" s="15"/>
    </row>
    <row r="66" spans="2:9">
      <c r="B66" s="15"/>
      <c r="C66" s="15"/>
      <c r="D66" s="15"/>
      <c r="E66" s="15"/>
      <c r="F66" s="15"/>
      <c r="G66" s="15"/>
      <c r="H66" s="15"/>
      <c r="I66" s="1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S25"/>
  <sheetViews>
    <sheetView topLeftCell="C1" workbookViewId="0">
      <selection activeCell="C21" sqref="C21"/>
    </sheetView>
  </sheetViews>
  <sheetFormatPr baseColWidth="10" defaultColWidth="10.6640625" defaultRowHeight="16"/>
  <cols>
    <col min="1" max="1" width="3.5" style="54" customWidth="1"/>
    <col min="2" max="2" width="4.33203125" style="54" customWidth="1"/>
    <col min="3" max="3" width="35.83203125" style="54" customWidth="1"/>
    <col min="4" max="4" width="16.5" style="54" hidden="1" customWidth="1"/>
    <col min="5" max="5" width="13.83203125" style="54" hidden="1" customWidth="1"/>
    <col min="6" max="6" width="11.1640625" style="54" customWidth="1"/>
    <col min="7" max="7" width="12.5" style="54" customWidth="1"/>
    <col min="8" max="8" width="2.83203125" style="54" customWidth="1"/>
    <col min="9" max="9" width="11.83203125" style="81" customWidth="1"/>
    <col min="10" max="10" width="2.5" style="81" customWidth="1"/>
    <col min="11" max="11" width="9.33203125" style="81" customWidth="1"/>
    <col min="12" max="12" width="2.83203125" style="81" customWidth="1"/>
    <col min="13" max="13" width="8.5" style="81" customWidth="1"/>
    <col min="14" max="14" width="2.33203125" style="54" customWidth="1"/>
    <col min="15" max="15" width="10" style="81" customWidth="1"/>
    <col min="16" max="16" width="3.5" style="81" customWidth="1"/>
    <col min="17" max="17" width="10" style="81" customWidth="1"/>
    <col min="18" max="18" width="2.83203125" style="54" customWidth="1"/>
    <col min="19" max="19" width="73.83203125" style="54" customWidth="1"/>
    <col min="20" max="16384" width="10.6640625" style="54"/>
  </cols>
  <sheetData>
    <row r="1" spans="2:19" ht="17" thickBot="1"/>
    <row r="2" spans="2:19">
      <c r="B2" s="55"/>
      <c r="C2" s="56"/>
      <c r="D2" s="56"/>
      <c r="E2" s="56"/>
      <c r="F2" s="56"/>
      <c r="G2" s="56"/>
      <c r="H2" s="56"/>
      <c r="I2" s="82"/>
      <c r="J2" s="82"/>
      <c r="K2" s="82"/>
      <c r="L2" s="82"/>
      <c r="M2" s="82"/>
      <c r="N2" s="56"/>
      <c r="O2" s="82"/>
      <c r="P2" s="82"/>
      <c r="Q2" s="82"/>
      <c r="R2" s="56"/>
      <c r="S2" s="56"/>
    </row>
    <row r="3" spans="2:19" s="38" customFormat="1">
      <c r="B3" s="37"/>
      <c r="C3" s="130" t="s">
        <v>113</v>
      </c>
      <c r="D3" s="17"/>
      <c r="E3" s="17"/>
      <c r="F3" s="130" t="s">
        <v>15</v>
      </c>
      <c r="G3" s="130" t="s">
        <v>101</v>
      </c>
      <c r="H3" s="130"/>
      <c r="I3" s="131" t="s">
        <v>63</v>
      </c>
      <c r="J3" s="131"/>
      <c r="K3" s="131" t="s">
        <v>25</v>
      </c>
      <c r="L3" s="131"/>
      <c r="M3" s="131" t="s">
        <v>129</v>
      </c>
      <c r="N3" s="130"/>
      <c r="O3" s="131" t="s">
        <v>71</v>
      </c>
      <c r="P3" s="131"/>
      <c r="Q3" s="131" t="s">
        <v>85</v>
      </c>
      <c r="R3" s="130"/>
      <c r="S3" s="130" t="s">
        <v>125</v>
      </c>
    </row>
    <row r="4" spans="2:19">
      <c r="B4" s="57"/>
      <c r="C4" s="83"/>
      <c r="D4" s="83"/>
      <c r="E4" s="83"/>
      <c r="F4" s="83"/>
      <c r="G4" s="84"/>
      <c r="H4" s="84"/>
      <c r="I4" s="132"/>
      <c r="J4" s="132"/>
      <c r="K4" s="132"/>
      <c r="L4" s="132"/>
      <c r="M4" s="132"/>
      <c r="N4" s="18"/>
      <c r="O4" s="132"/>
      <c r="P4" s="132"/>
      <c r="Q4" s="132"/>
      <c r="R4" s="132"/>
      <c r="S4" s="17"/>
    </row>
    <row r="5" spans="2:19" ht="17" thickBot="1">
      <c r="B5" s="57"/>
      <c r="C5" s="46" t="s">
        <v>107</v>
      </c>
      <c r="D5" s="46"/>
      <c r="E5" s="46"/>
      <c r="F5" s="46"/>
      <c r="G5" s="18"/>
      <c r="H5" s="18"/>
      <c r="I5" s="18"/>
      <c r="J5" s="18"/>
      <c r="K5" s="18"/>
      <c r="L5" s="18"/>
      <c r="M5" s="18"/>
      <c r="N5" s="18"/>
      <c r="O5" s="18"/>
      <c r="P5" s="18"/>
      <c r="Q5" s="18"/>
      <c r="R5" s="18"/>
      <c r="S5" s="85"/>
    </row>
    <row r="6" spans="2:19" ht="17" thickBot="1">
      <c r="B6" s="57"/>
      <c r="C6" s="86" t="s">
        <v>32</v>
      </c>
      <c r="D6" s="86"/>
      <c r="E6" s="86"/>
      <c r="F6" s="126" t="s">
        <v>108</v>
      </c>
      <c r="G6" s="88">
        <f>I6</f>
        <v>600</v>
      </c>
      <c r="H6" s="89"/>
      <c r="I6" s="90">
        <f>Notes!E14</f>
        <v>600</v>
      </c>
      <c r="J6" s="91"/>
      <c r="K6" s="91"/>
      <c r="L6" s="91"/>
      <c r="M6" s="91"/>
      <c r="N6" s="84"/>
      <c r="S6" s="180"/>
    </row>
    <row r="7" spans="2:19" s="172" customFormat="1" ht="17" thickBot="1">
      <c r="B7" s="173"/>
      <c r="C7" s="181" t="s">
        <v>181</v>
      </c>
      <c r="D7" s="182" t="s">
        <v>3</v>
      </c>
      <c r="E7" s="183"/>
      <c r="F7" s="184" t="s">
        <v>3</v>
      </c>
      <c r="G7" s="185">
        <f>I7</f>
        <v>40</v>
      </c>
      <c r="H7" s="186"/>
      <c r="I7" s="185">
        <f>Notes!E16</f>
        <v>40</v>
      </c>
      <c r="J7" s="187"/>
      <c r="K7" s="187"/>
      <c r="L7" s="187"/>
      <c r="M7" s="187"/>
      <c r="N7" s="187"/>
      <c r="O7" s="176"/>
      <c r="P7" s="176"/>
      <c r="S7" s="180" t="s">
        <v>180</v>
      </c>
    </row>
    <row r="8" spans="2:19" s="172" customFormat="1" ht="17" thickBot="1">
      <c r="B8" s="173"/>
      <c r="C8" s="181" t="s">
        <v>182</v>
      </c>
      <c r="D8" s="182" t="s">
        <v>3</v>
      </c>
      <c r="E8" s="183"/>
      <c r="F8" s="184" t="s">
        <v>3</v>
      </c>
      <c r="G8" s="185">
        <f>I8</f>
        <v>15</v>
      </c>
      <c r="H8" s="186"/>
      <c r="I8" s="185">
        <f>Notes!E17</f>
        <v>15</v>
      </c>
      <c r="J8" s="187"/>
      <c r="K8" s="187"/>
      <c r="L8" s="187"/>
      <c r="M8" s="187"/>
      <c r="N8" s="187"/>
      <c r="O8" s="176"/>
      <c r="P8" s="176"/>
      <c r="S8" s="180" t="s">
        <v>180</v>
      </c>
    </row>
    <row r="9" spans="2:19">
      <c r="B9" s="57"/>
      <c r="C9" s="86"/>
      <c r="D9" s="86"/>
      <c r="E9" s="86"/>
      <c r="F9" s="126"/>
      <c r="G9" s="91"/>
      <c r="H9" s="89"/>
      <c r="I9" s="84"/>
      <c r="J9" s="91"/>
      <c r="K9" s="91"/>
      <c r="L9" s="91"/>
      <c r="M9" s="91"/>
      <c r="N9" s="84"/>
      <c r="S9" s="180"/>
    </row>
    <row r="10" spans="2:19">
      <c r="B10" s="57"/>
      <c r="C10" s="96"/>
      <c r="D10" s="96"/>
      <c r="E10" s="96"/>
      <c r="F10" s="58"/>
      <c r="G10" s="94"/>
      <c r="H10" s="94"/>
      <c r="I10" s="94"/>
      <c r="J10" s="94"/>
      <c r="K10" s="94"/>
      <c r="L10" s="94"/>
      <c r="M10" s="94"/>
      <c r="N10" s="94"/>
    </row>
    <row r="11" spans="2:19" ht="17" thickBot="1">
      <c r="B11" s="57"/>
      <c r="C11" s="46" t="s">
        <v>8</v>
      </c>
      <c r="D11" s="46"/>
      <c r="E11" s="46"/>
      <c r="F11" s="46"/>
      <c r="G11" s="19"/>
      <c r="H11" s="19"/>
      <c r="I11" s="20"/>
      <c r="J11" s="20"/>
      <c r="K11" s="20"/>
      <c r="L11" s="20"/>
      <c r="M11" s="20"/>
      <c r="N11" s="19"/>
      <c r="O11" s="97"/>
      <c r="P11" s="97"/>
      <c r="Q11" s="97"/>
      <c r="S11" s="133"/>
    </row>
    <row r="12" spans="2:19" ht="17" thickBot="1">
      <c r="B12" s="57"/>
      <c r="C12" s="92" t="s">
        <v>16</v>
      </c>
      <c r="D12" s="92"/>
      <c r="E12" s="92"/>
      <c r="F12" s="87" t="s">
        <v>4</v>
      </c>
      <c r="G12" s="99">
        <f>ROUND(AVERAGE(O12,Q12),1)</f>
        <v>0.3</v>
      </c>
      <c r="H12" s="93"/>
      <c r="I12" s="94"/>
      <c r="J12" s="94"/>
      <c r="K12" s="94"/>
      <c r="L12" s="94"/>
      <c r="M12" s="94"/>
      <c r="N12" s="93"/>
      <c r="O12" s="95">
        <f>568*594/1000000</f>
        <v>0.33739200000000003</v>
      </c>
      <c r="Q12" s="95">
        <f>579*489/1000000</f>
        <v>0.28313100000000002</v>
      </c>
      <c r="S12" s="190" t="s">
        <v>186</v>
      </c>
    </row>
    <row r="13" spans="2:19" ht="17" thickBot="1">
      <c r="B13" s="57"/>
      <c r="C13" s="98" t="s">
        <v>1</v>
      </c>
      <c r="D13" s="98"/>
      <c r="E13" s="98"/>
      <c r="F13" s="87" t="s">
        <v>2</v>
      </c>
      <c r="G13" s="189">
        <f>K13</f>
        <v>4</v>
      </c>
      <c r="H13" s="94"/>
      <c r="I13" s="94"/>
      <c r="J13" s="94"/>
      <c r="K13" s="90">
        <f>Notes!D113</f>
        <v>4</v>
      </c>
      <c r="L13" s="94"/>
      <c r="M13" s="90">
        <f>Notes!D80</f>
        <v>4</v>
      </c>
      <c r="N13" s="94"/>
      <c r="O13" s="84"/>
      <c r="P13" s="84"/>
      <c r="Q13" s="84"/>
      <c r="S13" s="50" t="s">
        <v>72</v>
      </c>
    </row>
    <row r="14" spans="2:19" ht="17" thickBot="1">
      <c r="B14" s="57"/>
      <c r="C14" s="100" t="s">
        <v>6</v>
      </c>
      <c r="D14" s="100"/>
      <c r="E14" s="100"/>
      <c r="F14" s="87" t="s">
        <v>2</v>
      </c>
      <c r="G14" s="101">
        <f>K14</f>
        <v>40</v>
      </c>
      <c r="H14" s="94"/>
      <c r="I14" s="94"/>
      <c r="J14" s="94"/>
      <c r="K14" s="90">
        <f>Notes!D102</f>
        <v>40</v>
      </c>
      <c r="L14" s="94"/>
      <c r="M14" s="90">
        <f>Notes!D81</f>
        <v>40</v>
      </c>
      <c r="N14" s="94"/>
      <c r="O14" s="84"/>
      <c r="P14" s="84"/>
      <c r="Q14" s="84"/>
      <c r="S14" s="50" t="s">
        <v>72</v>
      </c>
    </row>
    <row r="15" spans="2:19">
      <c r="B15" s="57"/>
      <c r="C15" s="46"/>
      <c r="D15" s="46"/>
      <c r="E15" s="46"/>
      <c r="F15" s="46"/>
      <c r="G15" s="20"/>
      <c r="H15" s="20"/>
      <c r="I15" s="20"/>
      <c r="J15" s="20"/>
      <c r="K15" s="20"/>
      <c r="L15" s="20"/>
      <c r="M15" s="20"/>
      <c r="N15" s="19"/>
      <c r="O15" s="97"/>
      <c r="P15" s="97"/>
      <c r="Q15" s="97"/>
      <c r="S15" s="85"/>
    </row>
    <row r="16" spans="2:19" ht="17" thickBot="1">
      <c r="B16" s="57"/>
      <c r="C16" s="21" t="s">
        <v>114</v>
      </c>
      <c r="D16" s="21"/>
      <c r="E16" s="21"/>
      <c r="F16" s="21"/>
      <c r="G16" s="20"/>
      <c r="H16" s="20"/>
      <c r="I16" s="20"/>
      <c r="J16" s="20"/>
      <c r="K16" s="20"/>
      <c r="L16" s="20"/>
      <c r="M16" s="20"/>
      <c r="N16" s="19"/>
      <c r="O16" s="97"/>
      <c r="P16" s="97"/>
      <c r="Q16" s="97"/>
      <c r="S16" s="147"/>
    </row>
    <row r="17" spans="2:19" ht="17" thickBot="1">
      <c r="B17" s="57"/>
      <c r="C17" s="136" t="s">
        <v>117</v>
      </c>
      <c r="D17" s="21"/>
      <c r="E17" s="21"/>
      <c r="F17" s="127" t="s">
        <v>37</v>
      </c>
      <c r="G17" s="189">
        <f>ROUND(G18*G6*1000,0)</f>
        <v>840000000</v>
      </c>
      <c r="H17" s="20"/>
      <c r="I17" s="110"/>
      <c r="J17" s="94"/>
      <c r="K17" s="94"/>
      <c r="L17" s="94"/>
      <c r="M17" s="94"/>
      <c r="N17" s="19"/>
      <c r="O17" s="97"/>
      <c r="P17" s="97"/>
      <c r="Q17" s="97"/>
      <c r="S17" s="157" t="s">
        <v>135</v>
      </c>
    </row>
    <row r="18" spans="2:19" ht="17" thickBot="1">
      <c r="B18" s="57"/>
      <c r="C18" s="136" t="s">
        <v>118</v>
      </c>
      <c r="D18" s="103"/>
      <c r="E18" s="103"/>
      <c r="F18" s="126" t="s">
        <v>109</v>
      </c>
      <c r="G18" s="189">
        <f>I18</f>
        <v>1400</v>
      </c>
      <c r="H18" s="94"/>
      <c r="I18" s="109">
        <f>Notes!E15</f>
        <v>1400</v>
      </c>
      <c r="J18" s="94"/>
      <c r="K18" s="94"/>
      <c r="L18" s="94"/>
      <c r="M18" s="94"/>
      <c r="N18" s="94"/>
      <c r="O18" s="97"/>
      <c r="P18" s="97"/>
      <c r="Q18" s="97"/>
      <c r="S18" s="147"/>
    </row>
    <row r="19" spans="2:19" ht="17" thickBot="1">
      <c r="B19" s="57"/>
      <c r="C19" s="136" t="s">
        <v>119</v>
      </c>
      <c r="D19" s="46"/>
      <c r="E19" s="46"/>
      <c r="F19" s="128" t="s">
        <v>62</v>
      </c>
      <c r="G19" s="192">
        <f>I19</f>
        <v>25600000</v>
      </c>
      <c r="H19" s="20"/>
      <c r="I19" s="109">
        <f>Notes!E50</f>
        <v>25600000</v>
      </c>
      <c r="J19" s="94"/>
      <c r="K19" s="94"/>
      <c r="L19" s="94"/>
      <c r="M19" s="94"/>
      <c r="N19" s="104"/>
      <c r="O19" s="94"/>
      <c r="P19" s="94"/>
      <c r="Q19" s="94"/>
      <c r="S19" s="157"/>
    </row>
    <row r="20" spans="2:19" ht="17" thickBot="1">
      <c r="B20" s="57"/>
      <c r="C20" s="136" t="s">
        <v>120</v>
      </c>
      <c r="D20" s="46"/>
      <c r="E20" s="46"/>
      <c r="F20" s="128" t="s">
        <v>110</v>
      </c>
      <c r="G20" s="105">
        <f>G19/(G6*1000)</f>
        <v>42.666666666666664</v>
      </c>
      <c r="H20" s="20"/>
      <c r="I20" s="94"/>
      <c r="J20" s="94"/>
      <c r="K20" s="94"/>
      <c r="L20" s="94"/>
      <c r="M20" s="94"/>
      <c r="N20" s="104"/>
      <c r="O20" s="94"/>
      <c r="P20" s="94"/>
      <c r="Q20" s="94"/>
      <c r="S20" s="169"/>
    </row>
    <row r="21" spans="2:19" ht="17" thickBot="1">
      <c r="B21" s="57"/>
      <c r="C21" s="148" t="s">
        <v>68</v>
      </c>
      <c r="D21" s="107"/>
      <c r="E21" s="107"/>
      <c r="F21" s="87" t="s">
        <v>61</v>
      </c>
      <c r="G21" s="102">
        <f>ROUND((G22/G24),2)</f>
        <v>2844.44</v>
      </c>
      <c r="H21" s="94"/>
      <c r="I21" s="94"/>
      <c r="J21" s="94"/>
      <c r="K21" s="94"/>
      <c r="L21" s="94"/>
      <c r="M21" s="94"/>
      <c r="N21" s="94"/>
      <c r="O21" s="94"/>
      <c r="P21" s="94"/>
      <c r="Q21" s="94"/>
      <c r="S21" s="157"/>
    </row>
    <row r="22" spans="2:19" ht="17" thickBot="1">
      <c r="B22" s="57"/>
      <c r="C22" s="136" t="s">
        <v>68</v>
      </c>
      <c r="D22" s="106"/>
      <c r="E22" s="106"/>
      <c r="F22" s="87" t="s">
        <v>62</v>
      </c>
      <c r="G22" s="189">
        <f>I22</f>
        <v>12800000.000000002</v>
      </c>
      <c r="H22" s="94"/>
      <c r="I22" s="90">
        <f>Notes!E51</f>
        <v>12800000.000000002</v>
      </c>
      <c r="J22" s="94"/>
      <c r="K22" s="94"/>
      <c r="L22" s="94"/>
      <c r="M22" s="94"/>
      <c r="N22" s="94"/>
      <c r="O22" s="94"/>
      <c r="P22" s="94"/>
      <c r="Q22" s="94"/>
      <c r="S22" s="50"/>
    </row>
    <row r="23" spans="2:19" ht="17" thickBot="1">
      <c r="B23" s="57"/>
      <c r="C23" s="136" t="s">
        <v>68</v>
      </c>
      <c r="D23" s="106"/>
      <c r="E23" s="106"/>
      <c r="F23" s="126" t="s">
        <v>111</v>
      </c>
      <c r="G23" s="102">
        <f>ROUND((G21/G6),2)</f>
        <v>4.74</v>
      </c>
      <c r="H23" s="94"/>
      <c r="I23" s="94"/>
      <c r="J23" s="94"/>
      <c r="K23" s="94"/>
      <c r="L23" s="94"/>
      <c r="M23" s="94"/>
      <c r="N23" s="94"/>
      <c r="O23" s="94"/>
      <c r="P23" s="94"/>
      <c r="Q23" s="94"/>
      <c r="S23" s="157"/>
    </row>
    <row r="24" spans="2:19" ht="17" thickBot="1">
      <c r="B24" s="57"/>
      <c r="C24" s="136" t="s">
        <v>121</v>
      </c>
      <c r="D24" s="85"/>
      <c r="E24" s="85"/>
      <c r="F24" s="85" t="s">
        <v>70</v>
      </c>
      <c r="G24" s="188">
        <f>I24</f>
        <v>4500</v>
      </c>
      <c r="H24" s="58"/>
      <c r="I24" s="90">
        <f>Notes!E18</f>
        <v>4500</v>
      </c>
      <c r="J24" s="97"/>
      <c r="K24" s="97"/>
      <c r="L24" s="97"/>
      <c r="M24" s="97"/>
      <c r="N24" s="97"/>
      <c r="O24" s="97"/>
      <c r="P24" s="97"/>
      <c r="Q24" s="97"/>
      <c r="S24" s="50"/>
    </row>
    <row r="25" spans="2:19" ht="17" thickBot="1">
      <c r="B25" s="57"/>
      <c r="C25" s="136" t="s">
        <v>115</v>
      </c>
      <c r="D25" s="85"/>
      <c r="E25" s="85"/>
      <c r="F25" s="129" t="s">
        <v>112</v>
      </c>
      <c r="G25" s="108">
        <f>G24*G6</f>
        <v>2700000</v>
      </c>
      <c r="H25" s="58"/>
      <c r="I25" s="84"/>
      <c r="J25" s="97"/>
      <c r="K25" s="97"/>
      <c r="L25" s="97"/>
      <c r="M25" s="97"/>
      <c r="N25" s="97"/>
      <c r="O25" s="97"/>
      <c r="P25" s="97"/>
      <c r="Q25" s="97"/>
      <c r="S25" s="85"/>
    </row>
  </sheetData>
  <conditionalFormatting sqref="S24">
    <cfRule type="colorScale" priority="1">
      <colorScale>
        <cfvo type="min"/>
        <cfvo type="max"/>
        <color rgb="FFFF7128"/>
        <color rgb="FFFFEF9C"/>
      </colorScale>
    </cfRule>
  </conditionalFormatting>
  <hyperlinks>
    <hyperlink ref="S14" r:id="rId1" xr:uid="{00000000-0004-0000-0200-000000000000}"/>
    <hyperlink ref="S13" r:id="rId2"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1"/>
  <sheetViews>
    <sheetView workbookViewId="0">
      <selection activeCell="C30" sqref="C30"/>
    </sheetView>
  </sheetViews>
  <sheetFormatPr baseColWidth="10" defaultColWidth="33.1640625" defaultRowHeight="16"/>
  <cols>
    <col min="1" max="1" width="10.1640625" style="59" customWidth="1"/>
    <col min="2" max="2" width="5.6640625" style="59" customWidth="1"/>
    <col min="3" max="3" width="30.33203125" style="59" customWidth="1"/>
    <col min="4" max="4" width="16.1640625" style="59" customWidth="1"/>
    <col min="5" max="5" width="10.33203125" style="59" customWidth="1"/>
    <col min="6" max="8" width="12.1640625" style="59" customWidth="1"/>
    <col min="9" max="9" width="32.5" style="60" customWidth="1"/>
    <col min="10" max="10" width="105.5" style="59" customWidth="1"/>
    <col min="11" max="16384" width="33.1640625" style="59"/>
  </cols>
  <sheetData>
    <row r="1" spans="2:10" ht="17" thickBot="1"/>
    <row r="2" spans="2:10">
      <c r="B2" s="61"/>
      <c r="C2" s="62"/>
      <c r="D2" s="62"/>
      <c r="E2" s="62"/>
      <c r="F2" s="62"/>
      <c r="G2" s="62"/>
      <c r="H2" s="62"/>
      <c r="I2" s="63"/>
      <c r="J2" s="62"/>
    </row>
    <row r="3" spans="2:10">
      <c r="B3" s="64"/>
      <c r="C3" s="65" t="s">
        <v>23</v>
      </c>
      <c r="D3" s="65"/>
      <c r="E3" s="65"/>
      <c r="F3" s="65"/>
      <c r="G3" s="65"/>
      <c r="H3" s="65"/>
      <c r="I3" s="66"/>
      <c r="J3" s="67"/>
    </row>
    <row r="4" spans="2:10">
      <c r="B4" s="64"/>
      <c r="C4" s="67"/>
      <c r="D4" s="67"/>
      <c r="E4" s="67"/>
      <c r="F4" s="67"/>
      <c r="G4" s="67"/>
      <c r="H4" s="67"/>
      <c r="I4" s="68"/>
      <c r="J4" s="67"/>
    </row>
    <row r="5" spans="2:10">
      <c r="B5" s="69"/>
      <c r="C5" s="70" t="s">
        <v>33</v>
      </c>
      <c r="D5" s="70" t="s">
        <v>0</v>
      </c>
      <c r="E5" s="70" t="s">
        <v>20</v>
      </c>
      <c r="F5" s="70" t="s">
        <v>34</v>
      </c>
      <c r="G5" s="70" t="s">
        <v>137</v>
      </c>
      <c r="H5" s="70" t="s">
        <v>81</v>
      </c>
      <c r="I5" s="71" t="s">
        <v>143</v>
      </c>
      <c r="J5" s="70" t="s">
        <v>17</v>
      </c>
    </row>
    <row r="6" spans="2:10">
      <c r="B6" s="64"/>
      <c r="C6" s="65"/>
      <c r="D6" s="65"/>
      <c r="E6" s="65"/>
      <c r="F6" s="65"/>
      <c r="G6" s="65"/>
      <c r="H6" s="65"/>
      <c r="I6" s="66"/>
      <c r="J6" s="65"/>
    </row>
    <row r="7" spans="2:10" s="149" customFormat="1" ht="34">
      <c r="B7" s="152"/>
      <c r="C7" s="159"/>
      <c r="D7" s="160" t="s">
        <v>129</v>
      </c>
      <c r="E7" s="161" t="s">
        <v>138</v>
      </c>
      <c r="F7" s="162" t="s">
        <v>76</v>
      </c>
      <c r="G7" s="163" t="s">
        <v>76</v>
      </c>
      <c r="H7" s="162"/>
      <c r="I7" s="170" t="s">
        <v>146</v>
      </c>
      <c r="J7" s="160" t="s">
        <v>139</v>
      </c>
    </row>
    <row r="8" spans="2:10" s="149" customFormat="1">
      <c r="B8" s="152"/>
      <c r="C8" s="164" t="s">
        <v>140</v>
      </c>
      <c r="D8" s="160"/>
      <c r="E8" s="153"/>
      <c r="F8" s="165"/>
      <c r="G8" s="166"/>
      <c r="H8" s="165"/>
      <c r="I8" s="165"/>
      <c r="J8" s="167"/>
    </row>
    <row r="9" spans="2:10" s="149" customFormat="1">
      <c r="B9" s="152"/>
      <c r="C9" s="164" t="s">
        <v>141</v>
      </c>
      <c r="D9" s="160"/>
      <c r="E9" s="153"/>
      <c r="F9" s="165"/>
      <c r="G9" s="166"/>
      <c r="H9" s="165"/>
      <c r="I9" s="165"/>
      <c r="J9" s="167"/>
    </row>
    <row r="10" spans="2:10">
      <c r="B10" s="64"/>
      <c r="C10" s="75"/>
      <c r="D10" s="67"/>
      <c r="E10" s="67"/>
      <c r="F10" s="68"/>
      <c r="G10" s="68"/>
      <c r="H10" s="68"/>
      <c r="I10" s="68"/>
      <c r="J10" s="67"/>
    </row>
    <row r="11" spans="2:10" ht="34">
      <c r="B11" s="64"/>
      <c r="C11" s="72"/>
      <c r="D11" s="72" t="s">
        <v>25</v>
      </c>
      <c r="E11" s="76" t="s">
        <v>24</v>
      </c>
      <c r="F11" s="77" t="s">
        <v>76</v>
      </c>
      <c r="G11" s="168">
        <v>2010</v>
      </c>
      <c r="H11" s="77"/>
      <c r="I11" s="78" t="s">
        <v>145</v>
      </c>
      <c r="J11" s="79" t="s">
        <v>75</v>
      </c>
    </row>
    <row r="12" spans="2:10">
      <c r="B12" s="64"/>
      <c r="C12" s="73" t="s">
        <v>1</v>
      </c>
      <c r="D12" s="72"/>
      <c r="E12" s="76"/>
      <c r="F12" s="78"/>
      <c r="G12" s="78"/>
      <c r="H12" s="78"/>
      <c r="I12" s="78"/>
      <c r="J12" s="72"/>
    </row>
    <row r="13" spans="2:10">
      <c r="B13" s="64"/>
      <c r="C13" s="74" t="s">
        <v>6</v>
      </c>
      <c r="D13" s="72"/>
      <c r="E13" s="76"/>
      <c r="F13" s="78"/>
      <c r="G13" s="78"/>
      <c r="H13" s="78"/>
      <c r="I13" s="78"/>
      <c r="J13" s="72"/>
    </row>
    <row r="14" spans="2:10">
      <c r="B14" s="64"/>
      <c r="C14" s="72"/>
      <c r="D14" s="72" t="s">
        <v>63</v>
      </c>
      <c r="E14" s="67" t="s">
        <v>10</v>
      </c>
      <c r="F14" s="68" t="s">
        <v>74</v>
      </c>
      <c r="G14" s="68" t="s">
        <v>74</v>
      </c>
      <c r="H14" s="68"/>
      <c r="I14" s="68" t="s">
        <v>144</v>
      </c>
      <c r="J14" s="79"/>
    </row>
    <row r="15" spans="2:10">
      <c r="B15" s="64"/>
      <c r="C15" s="193" t="s">
        <v>188</v>
      </c>
      <c r="D15" s="72"/>
      <c r="E15" s="67"/>
      <c r="F15" s="67"/>
      <c r="G15" s="67"/>
      <c r="H15" s="67"/>
      <c r="I15" s="68"/>
      <c r="J15" s="72"/>
    </row>
    <row r="16" spans="2:10">
      <c r="B16" s="64"/>
      <c r="C16" s="136" t="s">
        <v>119</v>
      </c>
      <c r="D16" s="72"/>
      <c r="E16" s="67"/>
      <c r="F16" s="67"/>
      <c r="G16" s="67"/>
      <c r="H16" s="67"/>
      <c r="I16" s="68"/>
      <c r="J16" s="72"/>
    </row>
    <row r="17" spans="2:10">
      <c r="B17" s="64"/>
      <c r="C17" s="148" t="s">
        <v>68</v>
      </c>
      <c r="D17" s="72"/>
      <c r="E17" s="67"/>
      <c r="F17" s="67"/>
      <c r="G17" s="67"/>
      <c r="H17" s="67"/>
      <c r="I17" s="68"/>
      <c r="J17" s="72"/>
    </row>
    <row r="18" spans="2:10">
      <c r="B18" s="64"/>
      <c r="C18" s="193" t="s">
        <v>70</v>
      </c>
      <c r="D18" s="72"/>
      <c r="E18" s="67"/>
      <c r="F18" s="67"/>
      <c r="G18" s="67"/>
      <c r="H18" s="67"/>
      <c r="I18" s="68"/>
      <c r="J18" s="72"/>
    </row>
    <row r="19" spans="2:10">
      <c r="B19" s="64"/>
      <c r="C19" s="183" t="s">
        <v>32</v>
      </c>
      <c r="D19" s="72"/>
      <c r="E19" s="67"/>
      <c r="F19" s="67"/>
      <c r="G19" s="67"/>
      <c r="H19" s="67"/>
      <c r="I19" s="68"/>
      <c r="J19" s="72"/>
    </row>
    <row r="20" spans="2:10">
      <c r="B20" s="64"/>
      <c r="C20" s="181" t="s">
        <v>181</v>
      </c>
      <c r="D20" s="72"/>
      <c r="E20" s="67"/>
      <c r="F20" s="67"/>
      <c r="G20" s="67"/>
      <c r="H20" s="67"/>
      <c r="I20" s="68"/>
      <c r="J20" s="72"/>
    </row>
    <row r="21" spans="2:10">
      <c r="B21" s="64"/>
      <c r="C21" s="181" t="s">
        <v>182</v>
      </c>
      <c r="D21" s="72"/>
      <c r="E21" s="67"/>
      <c r="F21" s="67"/>
      <c r="G21" s="67"/>
      <c r="H21" s="67"/>
      <c r="I21" s="68"/>
      <c r="J21" s="72"/>
    </row>
    <row r="22" spans="2:10">
      <c r="B22" s="64"/>
      <c r="C22" s="72"/>
      <c r="D22" s="72" t="s">
        <v>77</v>
      </c>
      <c r="E22" s="67"/>
      <c r="F22" s="68">
        <v>2013</v>
      </c>
      <c r="G22" s="68" t="s">
        <v>142</v>
      </c>
      <c r="H22" s="68"/>
      <c r="I22" s="68"/>
      <c r="J22" s="79" t="s">
        <v>87</v>
      </c>
    </row>
    <row r="23" spans="2:10">
      <c r="B23" s="64"/>
      <c r="C23" s="72" t="s">
        <v>86</v>
      </c>
      <c r="D23" s="72"/>
      <c r="E23" s="67"/>
      <c r="F23" s="68"/>
      <c r="G23" s="68"/>
      <c r="H23" s="68"/>
      <c r="I23" s="68"/>
      <c r="J23" s="72"/>
    </row>
    <row r="24" spans="2:10">
      <c r="B24" s="64"/>
      <c r="C24" s="75" t="s">
        <v>88</v>
      </c>
      <c r="D24" s="72"/>
      <c r="E24" s="67"/>
      <c r="F24" s="67"/>
      <c r="G24" s="67"/>
      <c r="H24" s="67"/>
      <c r="I24" s="68"/>
      <c r="J24" s="72"/>
    </row>
    <row r="25" spans="2:10">
      <c r="B25" s="64"/>
      <c r="C25" s="75" t="s">
        <v>89</v>
      </c>
      <c r="D25" s="67"/>
      <c r="E25" s="72"/>
      <c r="F25" s="72"/>
      <c r="G25" s="72"/>
      <c r="H25" s="72"/>
      <c r="I25" s="80"/>
      <c r="J25" s="72"/>
    </row>
    <row r="26" spans="2:10">
      <c r="B26" s="64"/>
      <c r="C26" s="194" t="s">
        <v>70</v>
      </c>
      <c r="D26" s="67"/>
      <c r="E26" s="72"/>
      <c r="F26" s="72"/>
      <c r="G26" s="72"/>
      <c r="H26" s="72"/>
      <c r="I26" s="80"/>
      <c r="J26" s="171" t="s">
        <v>154</v>
      </c>
    </row>
    <row r="27" spans="2:10">
      <c r="B27" s="64"/>
      <c r="C27" s="72"/>
      <c r="D27" s="59" t="s">
        <v>72</v>
      </c>
      <c r="E27" s="72" t="s">
        <v>10</v>
      </c>
      <c r="F27" s="72"/>
      <c r="G27" s="72"/>
      <c r="H27" s="72" t="s">
        <v>82</v>
      </c>
      <c r="I27" s="80"/>
      <c r="J27" s="72" t="s">
        <v>83</v>
      </c>
    </row>
    <row r="28" spans="2:10">
      <c r="B28" s="64"/>
      <c r="C28" s="75" t="s">
        <v>80</v>
      </c>
      <c r="D28" s="67" t="s">
        <v>78</v>
      </c>
      <c r="E28" s="72"/>
      <c r="F28" s="72"/>
      <c r="G28" s="72"/>
      <c r="H28" s="72"/>
      <c r="I28" s="80"/>
      <c r="J28" s="72"/>
    </row>
    <row r="29" spans="2:10">
      <c r="B29" s="64"/>
      <c r="C29" s="75"/>
      <c r="D29" s="67"/>
      <c r="E29" s="72"/>
      <c r="F29" s="72"/>
      <c r="G29" s="72"/>
      <c r="H29" s="72"/>
      <c r="I29" s="80"/>
      <c r="J29" s="72"/>
    </row>
    <row r="30" spans="2:10">
      <c r="B30" s="64"/>
      <c r="C30" s="72"/>
      <c r="D30" s="67" t="s">
        <v>72</v>
      </c>
      <c r="E30" s="72" t="s">
        <v>10</v>
      </c>
      <c r="F30" s="72"/>
      <c r="G30" s="72"/>
      <c r="H30" s="72" t="s">
        <v>82</v>
      </c>
      <c r="I30" s="80"/>
      <c r="J30" s="72" t="s">
        <v>84</v>
      </c>
    </row>
    <row r="31" spans="2:10">
      <c r="B31" s="64"/>
      <c r="C31" s="75" t="s">
        <v>80</v>
      </c>
      <c r="D31" s="67" t="s">
        <v>79</v>
      </c>
      <c r="E31" s="72"/>
      <c r="F31" s="72"/>
      <c r="G31" s="72"/>
      <c r="H31" s="72"/>
      <c r="I31" s="80"/>
      <c r="J31" s="72"/>
    </row>
  </sheetData>
  <hyperlinks>
    <hyperlink ref="J22" r:id="rId1" location="issuecomment-18286997" xr:uid="{00000000-0004-0000-0300-000000000000}"/>
  </hyperlinks>
  <pageMargins left="0.75" right="0.75" top="1" bottom="1" header="0.5" footer="0.5"/>
  <pageSetup paperSize="9" orientation="portrait" horizontalDpi="4294967292" verticalDpi="4294967292"/>
  <ignoredErrors>
    <ignoredError sqref="F11 F14:G14 F7:G7 G22"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Q119"/>
  <sheetViews>
    <sheetView workbookViewId="0">
      <selection activeCell="C27" sqref="C27"/>
    </sheetView>
  </sheetViews>
  <sheetFormatPr baseColWidth="10" defaultColWidth="10.6640625" defaultRowHeight="16"/>
  <cols>
    <col min="1" max="1" width="5" style="149" customWidth="1"/>
    <col min="2" max="2" width="4.83203125" style="149" customWidth="1"/>
    <col min="3" max="3" width="12.6640625" style="149" customWidth="1"/>
    <col min="4" max="4" width="12.1640625" style="149" customWidth="1"/>
    <col min="5" max="16384" width="10.6640625" style="149"/>
  </cols>
  <sheetData>
    <row r="1" spans="2:16" ht="17" thickBot="1"/>
    <row r="2" spans="2:16">
      <c r="B2" s="150"/>
      <c r="C2" s="151"/>
      <c r="D2" s="151"/>
      <c r="E2" s="151"/>
      <c r="F2" s="151"/>
      <c r="G2" s="151"/>
      <c r="H2" s="151"/>
      <c r="I2" s="151"/>
      <c r="J2" s="151"/>
      <c r="K2" s="151"/>
      <c r="L2" s="151"/>
      <c r="M2" s="151"/>
      <c r="N2" s="151"/>
      <c r="O2" s="151"/>
    </row>
    <row r="3" spans="2:16" s="38" customFormat="1">
      <c r="B3" s="137"/>
      <c r="C3" s="24" t="s">
        <v>100</v>
      </c>
      <c r="D3" s="24"/>
      <c r="E3" s="24" t="s">
        <v>126</v>
      </c>
      <c r="F3" s="24"/>
      <c r="G3" s="24"/>
      <c r="H3" s="24"/>
      <c r="I3" s="24"/>
      <c r="J3" s="24"/>
      <c r="K3" s="24"/>
      <c r="L3" s="24"/>
      <c r="M3" s="24"/>
      <c r="N3" s="24"/>
      <c r="O3" s="24"/>
    </row>
    <row r="4" spans="2:16" s="172" customFormat="1">
      <c r="B4" s="173"/>
      <c r="C4" s="171" t="s">
        <v>63</v>
      </c>
      <c r="D4" s="171"/>
      <c r="E4" s="171"/>
      <c r="F4" s="171"/>
      <c r="G4" s="171"/>
      <c r="H4" s="171"/>
      <c r="I4" s="171"/>
      <c r="J4" s="171"/>
      <c r="K4" s="171"/>
      <c r="L4" s="171"/>
      <c r="M4" s="171"/>
      <c r="N4" s="171"/>
      <c r="O4" s="171"/>
      <c r="P4" s="174"/>
    </row>
    <row r="5" spans="2:16" s="172" customFormat="1">
      <c r="B5" s="173"/>
      <c r="C5" s="171" t="s">
        <v>127</v>
      </c>
      <c r="D5" s="171"/>
      <c r="E5" s="171"/>
      <c r="F5" s="171"/>
      <c r="G5" s="171"/>
      <c r="H5" s="171"/>
      <c r="I5" s="171"/>
      <c r="J5" s="171"/>
      <c r="K5" s="171"/>
      <c r="L5" s="171"/>
      <c r="M5" s="171"/>
      <c r="N5" s="171"/>
      <c r="O5" s="171"/>
      <c r="P5" s="174"/>
    </row>
    <row r="6" spans="2:16" s="172" customFormat="1">
      <c r="B6" s="173"/>
      <c r="C6" s="171"/>
      <c r="D6" s="171"/>
      <c r="E6" s="171"/>
      <c r="F6" s="171"/>
      <c r="G6" s="171"/>
      <c r="H6" s="171"/>
      <c r="I6" s="171"/>
      <c r="J6" s="171"/>
      <c r="K6" s="171"/>
      <c r="L6" s="171"/>
      <c r="M6" s="171"/>
      <c r="N6" s="171"/>
      <c r="O6" s="171"/>
      <c r="P6" s="174"/>
    </row>
    <row r="7" spans="2:16" s="172" customFormat="1">
      <c r="B7" s="173"/>
      <c r="C7" s="171"/>
      <c r="D7" s="171"/>
      <c r="E7" s="171"/>
      <c r="F7" s="171"/>
      <c r="G7" s="171"/>
      <c r="H7" s="171"/>
      <c r="I7" s="171"/>
      <c r="J7" s="171"/>
      <c r="K7" s="171"/>
      <c r="L7" s="171"/>
      <c r="M7" s="171"/>
      <c r="N7" s="171"/>
      <c r="O7" s="171"/>
      <c r="P7" s="174"/>
    </row>
    <row r="8" spans="2:16" s="172" customFormat="1">
      <c r="B8" s="173"/>
      <c r="C8" s="171"/>
      <c r="D8" s="171"/>
      <c r="E8" s="171"/>
      <c r="F8" s="171"/>
      <c r="G8" s="171"/>
      <c r="H8" s="171"/>
      <c r="I8" s="171"/>
      <c r="J8" s="171"/>
      <c r="K8" s="171"/>
      <c r="L8" s="171"/>
      <c r="M8" s="171"/>
      <c r="N8" s="171"/>
      <c r="O8" s="171"/>
      <c r="P8" s="174"/>
    </row>
    <row r="9" spans="2:16" s="172" customFormat="1">
      <c r="B9" s="173"/>
      <c r="C9" s="171"/>
      <c r="D9" s="171"/>
      <c r="E9" s="171"/>
      <c r="F9" s="171"/>
      <c r="G9" s="171"/>
      <c r="H9" s="171"/>
      <c r="I9" s="171"/>
      <c r="J9" s="171"/>
      <c r="K9" s="171"/>
      <c r="L9" s="171"/>
      <c r="M9" s="171"/>
      <c r="N9" s="171"/>
      <c r="O9" s="171"/>
      <c r="P9" s="174"/>
    </row>
    <row r="10" spans="2:16" s="172" customFormat="1">
      <c r="B10" s="173"/>
      <c r="C10" s="171"/>
      <c r="D10" s="171"/>
      <c r="E10" s="171"/>
      <c r="F10" s="171"/>
      <c r="G10" s="171"/>
      <c r="H10" s="171"/>
      <c r="I10" s="171"/>
      <c r="J10" s="171"/>
      <c r="K10" s="171"/>
      <c r="L10" s="171"/>
      <c r="M10" s="171"/>
      <c r="N10" s="171"/>
      <c r="O10" s="171"/>
      <c r="P10" s="174"/>
    </row>
    <row r="11" spans="2:16" s="172" customFormat="1">
      <c r="B11" s="173"/>
      <c r="C11" s="171"/>
      <c r="D11" s="171"/>
      <c r="E11" s="171"/>
      <c r="F11" s="171"/>
      <c r="G11" s="171"/>
      <c r="H11" s="171"/>
      <c r="I11" s="171"/>
      <c r="J11" s="171"/>
      <c r="K11" s="171"/>
      <c r="L11" s="171"/>
      <c r="M11" s="171"/>
      <c r="N11" s="171"/>
      <c r="O11" s="171"/>
      <c r="P11" s="174"/>
    </row>
    <row r="12" spans="2:16" s="172" customFormat="1">
      <c r="B12" s="173"/>
      <c r="C12" s="171"/>
      <c r="D12" s="171"/>
      <c r="E12" s="171"/>
      <c r="F12" s="171"/>
      <c r="G12" s="171"/>
      <c r="H12" s="171"/>
      <c r="I12" s="171"/>
      <c r="J12" s="171"/>
      <c r="K12" s="171"/>
      <c r="L12" s="171"/>
      <c r="M12" s="171"/>
      <c r="N12" s="171"/>
      <c r="O12" s="171"/>
      <c r="P12" s="174"/>
    </row>
    <row r="13" spans="2:16" s="172" customFormat="1">
      <c r="B13" s="173"/>
      <c r="C13" s="171"/>
      <c r="D13" s="171"/>
      <c r="E13" s="171">
        <v>600000</v>
      </c>
      <c r="F13" s="171" t="s">
        <v>183</v>
      </c>
      <c r="G13" s="171"/>
      <c r="H13" s="171"/>
      <c r="I13" s="171"/>
      <c r="J13" s="171"/>
      <c r="K13" s="171"/>
      <c r="L13" s="171"/>
      <c r="M13" s="171"/>
      <c r="N13" s="171"/>
      <c r="O13" s="171"/>
      <c r="P13" s="174"/>
    </row>
    <row r="14" spans="2:16" s="172" customFormat="1">
      <c r="B14" s="173"/>
      <c r="C14" s="171"/>
      <c r="E14" s="172">
        <f>E13/1000</f>
        <v>600</v>
      </c>
      <c r="F14" s="172" t="s">
        <v>148</v>
      </c>
      <c r="G14" s="171"/>
      <c r="H14" s="171"/>
      <c r="I14" s="171"/>
      <c r="J14" s="171"/>
      <c r="K14" s="171"/>
      <c r="L14" s="171"/>
      <c r="M14" s="171"/>
      <c r="N14" s="171"/>
      <c r="O14" s="171"/>
      <c r="P14" s="174"/>
    </row>
    <row r="15" spans="2:16" s="172" customFormat="1">
      <c r="B15" s="173"/>
      <c r="C15" s="171"/>
      <c r="E15" s="171">
        <v>1400</v>
      </c>
      <c r="F15" s="171" t="s">
        <v>128</v>
      </c>
      <c r="G15" s="171"/>
      <c r="H15" s="171"/>
      <c r="I15" s="171"/>
      <c r="J15" s="171"/>
      <c r="K15" s="171"/>
      <c r="L15" s="171"/>
      <c r="M15" s="171"/>
      <c r="N15" s="171"/>
      <c r="O15" s="171"/>
      <c r="P15" s="174"/>
    </row>
    <row r="16" spans="2:16" s="172" customFormat="1">
      <c r="B16" s="173"/>
      <c r="C16" s="171"/>
      <c r="D16" s="172" t="s">
        <v>149</v>
      </c>
      <c r="E16" s="171">
        <v>40</v>
      </c>
      <c r="F16" s="171" t="s">
        <v>3</v>
      </c>
      <c r="G16" s="171"/>
      <c r="H16" s="171"/>
      <c r="I16" s="171"/>
      <c r="J16" s="171"/>
      <c r="K16" s="171"/>
      <c r="L16" s="171"/>
      <c r="M16" s="171"/>
      <c r="N16" s="171"/>
      <c r="O16" s="171"/>
      <c r="P16" s="174"/>
    </row>
    <row r="17" spans="2:16" s="172" customFormat="1">
      <c r="B17" s="173"/>
      <c r="C17" s="171"/>
      <c r="D17" s="172" t="s">
        <v>150</v>
      </c>
      <c r="E17" s="171">
        <v>15</v>
      </c>
      <c r="F17" s="171" t="s">
        <v>3</v>
      </c>
      <c r="G17" s="171"/>
      <c r="H17" s="171"/>
      <c r="I17" s="171"/>
      <c r="J17" s="171"/>
      <c r="K17" s="171"/>
      <c r="L17" s="171"/>
      <c r="M17" s="171"/>
      <c r="N17" s="171"/>
      <c r="O17" s="171"/>
      <c r="P17" s="174"/>
    </row>
    <row r="18" spans="2:16" s="172" customFormat="1">
      <c r="B18" s="173"/>
      <c r="C18" s="171"/>
      <c r="D18" s="172" t="s">
        <v>151</v>
      </c>
      <c r="E18" s="171">
        <v>4500</v>
      </c>
      <c r="F18" s="171" t="s">
        <v>152</v>
      </c>
      <c r="G18" s="171"/>
      <c r="H18" s="171"/>
      <c r="I18" s="171"/>
      <c r="J18" s="171"/>
      <c r="K18" s="171"/>
      <c r="L18" s="171"/>
      <c r="M18" s="171"/>
      <c r="N18" s="171"/>
      <c r="O18" s="171"/>
      <c r="P18" s="174"/>
    </row>
    <row r="19" spans="2:16" s="172" customFormat="1">
      <c r="B19" s="173"/>
      <c r="C19" s="171"/>
      <c r="E19" s="171"/>
      <c r="F19" s="171"/>
      <c r="G19" s="171"/>
      <c r="H19" s="171"/>
      <c r="I19" s="171"/>
      <c r="J19" s="171"/>
      <c r="K19" s="171"/>
      <c r="L19" s="171"/>
      <c r="M19" s="171"/>
      <c r="N19" s="171"/>
      <c r="O19" s="171"/>
      <c r="P19" s="174"/>
    </row>
    <row r="20" spans="2:16" s="172" customFormat="1">
      <c r="B20" s="173"/>
      <c r="C20" s="171"/>
      <c r="E20" s="171"/>
      <c r="F20" s="171"/>
      <c r="G20" s="171"/>
      <c r="H20" s="171"/>
      <c r="I20" s="171"/>
      <c r="J20" s="171"/>
      <c r="K20" s="171"/>
      <c r="L20" s="171"/>
      <c r="M20" s="171"/>
      <c r="N20" s="171"/>
      <c r="O20" s="171"/>
      <c r="P20" s="174"/>
    </row>
    <row r="21" spans="2:16" s="172" customFormat="1">
      <c r="B21" s="173"/>
      <c r="C21" s="171"/>
      <c r="E21" s="171"/>
      <c r="F21" s="171"/>
      <c r="G21" s="171"/>
      <c r="H21" s="171"/>
      <c r="I21" s="171"/>
      <c r="J21" s="171"/>
      <c r="K21" s="171"/>
      <c r="L21" s="171"/>
      <c r="M21" s="171"/>
      <c r="N21" s="171"/>
      <c r="O21" s="171"/>
      <c r="P21" s="174"/>
    </row>
    <row r="22" spans="2:16" s="172" customFormat="1">
      <c r="B22" s="173"/>
      <c r="C22" s="171"/>
      <c r="E22" s="171"/>
      <c r="F22" s="171"/>
      <c r="G22" s="171"/>
      <c r="H22" s="171"/>
      <c r="I22" s="171"/>
      <c r="J22" s="171"/>
      <c r="K22" s="171"/>
      <c r="L22" s="171"/>
      <c r="M22" s="171"/>
      <c r="N22" s="171"/>
      <c r="O22" s="171"/>
      <c r="P22" s="174"/>
    </row>
    <row r="23" spans="2:16" s="172" customFormat="1">
      <c r="B23" s="173"/>
      <c r="C23" s="171"/>
      <c r="E23" s="171"/>
      <c r="F23" s="171"/>
      <c r="G23" s="171"/>
      <c r="H23" s="171"/>
      <c r="I23" s="171"/>
      <c r="J23" s="171"/>
      <c r="K23" s="171"/>
      <c r="L23" s="171"/>
      <c r="M23" s="171"/>
      <c r="N23" s="171"/>
      <c r="O23" s="171"/>
      <c r="P23" s="174"/>
    </row>
    <row r="24" spans="2:16" s="172" customFormat="1">
      <c r="B24" s="173"/>
      <c r="C24" s="171"/>
      <c r="E24" s="171"/>
      <c r="F24" s="171"/>
      <c r="G24" s="171"/>
      <c r="H24" s="171"/>
      <c r="I24" s="171"/>
      <c r="J24" s="171"/>
      <c r="K24" s="171"/>
      <c r="L24" s="171"/>
      <c r="M24" s="171"/>
      <c r="N24" s="171"/>
      <c r="O24" s="171"/>
      <c r="P24" s="174"/>
    </row>
    <row r="25" spans="2:16" s="172" customFormat="1">
      <c r="B25" s="173"/>
      <c r="C25" s="171"/>
      <c r="F25" s="171"/>
      <c r="G25" s="171"/>
      <c r="H25" s="171"/>
      <c r="I25" s="171"/>
      <c r="J25" s="171"/>
      <c r="K25" s="171"/>
      <c r="L25" s="171"/>
      <c r="M25" s="171"/>
      <c r="N25" s="171"/>
      <c r="O25" s="171"/>
      <c r="P25" s="174"/>
    </row>
    <row r="26" spans="2:16" s="172" customFormat="1">
      <c r="B26" s="173"/>
      <c r="C26" s="171" t="s">
        <v>153</v>
      </c>
      <c r="E26" s="171"/>
      <c r="F26" s="171"/>
      <c r="G26" s="171"/>
      <c r="H26" s="171"/>
      <c r="I26" s="171"/>
      <c r="J26" s="171"/>
      <c r="K26" s="171"/>
      <c r="L26" s="171"/>
      <c r="M26" s="171"/>
      <c r="N26" s="171"/>
      <c r="O26" s="171"/>
      <c r="P26" s="174"/>
    </row>
    <row r="27" spans="2:16" s="172" customFormat="1">
      <c r="B27" s="173"/>
      <c r="C27" s="171" t="s">
        <v>154</v>
      </c>
      <c r="E27" s="171"/>
      <c r="F27" s="171"/>
      <c r="G27" s="171" t="s">
        <v>155</v>
      </c>
      <c r="H27" s="171"/>
      <c r="I27" s="171"/>
      <c r="J27" s="171"/>
      <c r="K27" s="171"/>
      <c r="L27" s="171"/>
      <c r="M27" s="171"/>
      <c r="N27" s="171"/>
      <c r="O27" s="171"/>
      <c r="P27" s="174"/>
    </row>
    <row r="28" spans="2:16" s="172" customFormat="1">
      <c r="B28" s="173"/>
      <c r="C28" s="171"/>
      <c r="E28" s="171"/>
      <c r="F28" s="171"/>
      <c r="G28" s="171" t="s">
        <v>156</v>
      </c>
      <c r="H28" s="171"/>
      <c r="I28" s="171"/>
      <c r="J28" s="171"/>
      <c r="K28" s="171"/>
      <c r="L28" s="171"/>
      <c r="M28" s="171"/>
      <c r="N28" s="171"/>
      <c r="O28" s="171"/>
      <c r="P28" s="174"/>
    </row>
    <row r="29" spans="2:16" s="172" customFormat="1">
      <c r="B29" s="173"/>
      <c r="C29" s="171"/>
      <c r="E29" s="171"/>
      <c r="F29" s="171"/>
      <c r="G29" s="171" t="s">
        <v>157</v>
      </c>
      <c r="H29" s="171"/>
      <c r="I29" s="171"/>
      <c r="J29" s="171"/>
      <c r="K29" s="171"/>
      <c r="L29" s="171"/>
      <c r="M29" s="171"/>
      <c r="N29" s="171"/>
      <c r="O29" s="171"/>
      <c r="P29" s="174"/>
    </row>
    <row r="30" spans="2:16" s="172" customFormat="1">
      <c r="B30" s="173"/>
      <c r="C30" s="171"/>
      <c r="E30" s="171"/>
      <c r="F30" s="171"/>
      <c r="G30" s="171"/>
      <c r="H30" s="171"/>
      <c r="I30" s="171"/>
      <c r="J30" s="171"/>
      <c r="K30" s="171"/>
      <c r="L30" s="171"/>
      <c r="M30" s="171"/>
      <c r="N30" s="171"/>
      <c r="O30" s="171"/>
      <c r="P30" s="174"/>
    </row>
    <row r="31" spans="2:16" s="172" customFormat="1">
      <c r="B31" s="173"/>
      <c r="C31" s="171"/>
      <c r="E31" s="171"/>
      <c r="F31" s="171"/>
      <c r="G31" s="171" t="s">
        <v>184</v>
      </c>
      <c r="H31" s="171"/>
      <c r="I31" s="171"/>
      <c r="J31" s="171"/>
      <c r="K31" s="171"/>
      <c r="L31" s="171"/>
      <c r="M31" s="171"/>
      <c r="N31" s="171"/>
      <c r="O31" s="171"/>
      <c r="P31" s="174"/>
    </row>
    <row r="32" spans="2:16" s="172" customFormat="1">
      <c r="B32" s="173"/>
      <c r="C32" s="171"/>
      <c r="D32" s="171" t="s">
        <v>158</v>
      </c>
      <c r="E32" s="171">
        <v>40</v>
      </c>
      <c r="F32" s="171" t="s">
        <v>3</v>
      </c>
      <c r="G32" s="175" t="s">
        <v>159</v>
      </c>
      <c r="H32" s="171"/>
      <c r="I32" s="171"/>
      <c r="J32" s="171"/>
      <c r="K32" s="171"/>
      <c r="L32" s="171"/>
      <c r="M32" s="171"/>
      <c r="N32" s="171"/>
      <c r="O32" s="171"/>
      <c r="P32" s="174"/>
    </row>
    <row r="33" spans="2:16" s="172" customFormat="1">
      <c r="B33" s="173"/>
      <c r="C33" s="171"/>
      <c r="D33" s="171" t="s">
        <v>160</v>
      </c>
      <c r="E33" s="171">
        <v>15</v>
      </c>
      <c r="F33" s="171" t="s">
        <v>3</v>
      </c>
      <c r="G33" s="175" t="s">
        <v>161</v>
      </c>
      <c r="H33" s="171"/>
      <c r="I33" s="171"/>
      <c r="J33" s="171"/>
      <c r="K33" s="171"/>
      <c r="L33" s="171"/>
      <c r="M33" s="171"/>
      <c r="N33" s="171"/>
      <c r="O33" s="171"/>
      <c r="P33" s="174"/>
    </row>
    <row r="34" spans="2:16" s="172" customFormat="1">
      <c r="B34" s="173"/>
      <c r="C34" s="171"/>
      <c r="E34" s="171"/>
      <c r="G34" s="175" t="s">
        <v>162</v>
      </c>
      <c r="H34" s="171"/>
      <c r="I34" s="171"/>
      <c r="J34" s="171"/>
      <c r="K34" s="171"/>
      <c r="L34" s="171"/>
      <c r="M34" s="171"/>
      <c r="N34" s="171"/>
      <c r="O34" s="171"/>
      <c r="P34" s="174"/>
    </row>
    <row r="35" spans="2:16" s="172" customFormat="1">
      <c r="B35" s="173"/>
      <c r="C35" s="171"/>
      <c r="E35" s="171"/>
      <c r="F35" s="171"/>
      <c r="G35" s="175" t="s">
        <v>163</v>
      </c>
      <c r="H35" s="171"/>
      <c r="I35" s="171"/>
      <c r="J35" s="171"/>
      <c r="K35" s="171"/>
      <c r="L35" s="171"/>
      <c r="M35" s="171"/>
      <c r="N35" s="171"/>
      <c r="O35" s="171"/>
      <c r="P35" s="174"/>
    </row>
    <row r="36" spans="2:16" s="172" customFormat="1">
      <c r="B36" s="173"/>
      <c r="C36" s="171"/>
      <c r="E36" s="171"/>
      <c r="F36" s="171"/>
      <c r="G36" s="171" t="s">
        <v>185</v>
      </c>
      <c r="H36" s="171"/>
      <c r="I36" s="171"/>
      <c r="J36" s="171"/>
      <c r="K36" s="171"/>
      <c r="L36" s="171"/>
      <c r="M36" s="171"/>
      <c r="N36" s="171"/>
      <c r="O36" s="171"/>
      <c r="P36" s="174"/>
    </row>
    <row r="37" spans="2:16" s="172" customFormat="1">
      <c r="B37" s="173"/>
      <c r="C37" s="171"/>
      <c r="E37" s="171"/>
      <c r="F37" s="171"/>
      <c r="G37" s="171"/>
      <c r="H37" s="171"/>
      <c r="I37" s="171"/>
      <c r="J37" s="171"/>
      <c r="K37" s="171"/>
      <c r="L37" s="171"/>
      <c r="M37" s="171"/>
      <c r="N37" s="171"/>
      <c r="O37" s="171"/>
      <c r="P37" s="174"/>
    </row>
    <row r="38" spans="2:16" s="172" customFormat="1">
      <c r="B38" s="173"/>
      <c r="C38" s="171"/>
      <c r="E38" s="171"/>
      <c r="F38" s="171"/>
      <c r="G38" s="171"/>
      <c r="H38" s="171"/>
      <c r="I38" s="171"/>
      <c r="J38" s="171"/>
      <c r="K38" s="171"/>
      <c r="L38" s="171"/>
      <c r="M38" s="171"/>
      <c r="N38" s="171"/>
      <c r="O38" s="171"/>
      <c r="P38" s="174"/>
    </row>
    <row r="39" spans="2:16" s="172" customFormat="1">
      <c r="B39" s="173"/>
      <c r="C39" s="171"/>
      <c r="E39" s="171"/>
      <c r="F39" s="171"/>
      <c r="G39" s="171"/>
      <c r="H39" s="171"/>
      <c r="I39" s="171"/>
      <c r="J39" s="171"/>
      <c r="K39" s="171"/>
      <c r="L39" s="171"/>
      <c r="M39" s="171"/>
      <c r="N39" s="171"/>
      <c r="O39" s="171"/>
      <c r="P39" s="174"/>
    </row>
    <row r="40" spans="2:16" s="172" customFormat="1">
      <c r="B40" s="173"/>
      <c r="C40" s="171"/>
      <c r="E40" s="171"/>
      <c r="F40" s="171"/>
      <c r="G40" s="171"/>
      <c r="H40" s="171"/>
      <c r="I40" s="171"/>
      <c r="J40" s="171"/>
      <c r="K40" s="171"/>
      <c r="L40" s="171"/>
      <c r="M40" s="171"/>
      <c r="N40" s="171"/>
      <c r="O40" s="171"/>
      <c r="P40" s="174"/>
    </row>
    <row r="41" spans="2:16" s="172" customFormat="1">
      <c r="B41" s="173"/>
      <c r="C41" s="171" t="s">
        <v>164</v>
      </c>
      <c r="E41" s="171"/>
      <c r="F41" s="171"/>
      <c r="G41" s="171"/>
      <c r="H41" s="171"/>
      <c r="I41" s="171"/>
      <c r="J41" s="171"/>
      <c r="K41" s="171"/>
      <c r="L41" s="171"/>
      <c r="M41" s="171"/>
      <c r="N41" s="171"/>
      <c r="O41" s="171"/>
      <c r="P41" s="174"/>
    </row>
    <row r="42" spans="2:16" s="172" customFormat="1">
      <c r="B42" s="173"/>
      <c r="C42" s="171"/>
      <c r="E42" s="171"/>
      <c r="F42" s="171"/>
      <c r="G42" s="171"/>
      <c r="H42" s="171"/>
      <c r="I42" s="171"/>
      <c r="J42" s="171"/>
      <c r="K42" s="171"/>
      <c r="L42" s="171"/>
      <c r="M42" s="171"/>
      <c r="N42" s="171"/>
      <c r="O42" s="171"/>
      <c r="P42" s="174"/>
    </row>
    <row r="43" spans="2:16" s="172" customFormat="1">
      <c r="B43" s="173"/>
      <c r="C43" s="171"/>
      <c r="E43" s="171"/>
      <c r="F43" s="171"/>
      <c r="G43" s="171"/>
      <c r="H43" s="171"/>
      <c r="I43" s="171"/>
      <c r="J43" s="171"/>
      <c r="K43" s="171"/>
      <c r="L43" s="171"/>
      <c r="M43" s="171"/>
      <c r="N43" s="171"/>
      <c r="O43" s="171"/>
      <c r="P43" s="174"/>
    </row>
    <row r="44" spans="2:16" s="172" customFormat="1">
      <c r="B44" s="173"/>
      <c r="C44" s="171"/>
      <c r="E44" s="171"/>
      <c r="F44" s="171"/>
      <c r="G44" s="171"/>
      <c r="H44" s="171"/>
      <c r="I44" s="171"/>
      <c r="J44" s="171"/>
      <c r="K44" s="171"/>
      <c r="L44" s="171"/>
      <c r="M44" s="171"/>
      <c r="N44" s="171"/>
      <c r="O44" s="171"/>
      <c r="P44" s="174"/>
    </row>
    <row r="45" spans="2:16" s="172" customFormat="1">
      <c r="B45" s="173"/>
      <c r="C45" s="171"/>
      <c r="E45" s="171"/>
      <c r="F45" s="171"/>
      <c r="G45" s="171"/>
      <c r="H45" s="171"/>
      <c r="I45" s="171"/>
      <c r="J45" s="171"/>
      <c r="K45" s="171"/>
      <c r="L45" s="171"/>
      <c r="M45" s="171"/>
      <c r="N45" s="171"/>
      <c r="O45" s="171"/>
      <c r="P45" s="174"/>
    </row>
    <row r="46" spans="2:16" s="172" customFormat="1">
      <c r="B46" s="173"/>
      <c r="C46" s="171"/>
      <c r="E46" s="171"/>
      <c r="F46" s="171"/>
      <c r="G46" s="171"/>
      <c r="H46" s="171"/>
      <c r="I46" s="171"/>
      <c r="J46" s="171"/>
      <c r="K46" s="171"/>
      <c r="L46" s="171"/>
      <c r="M46" s="171"/>
      <c r="N46" s="171"/>
      <c r="O46" s="171"/>
      <c r="P46" s="174"/>
    </row>
    <row r="47" spans="2:16" s="172" customFormat="1">
      <c r="B47" s="173"/>
      <c r="C47" s="171"/>
      <c r="E47" s="171"/>
      <c r="F47" s="171"/>
      <c r="G47" s="171"/>
      <c r="H47" s="171"/>
      <c r="I47" s="171"/>
      <c r="J47" s="171"/>
      <c r="K47" s="171"/>
      <c r="L47" s="171"/>
      <c r="M47" s="171"/>
      <c r="N47" s="171"/>
      <c r="O47" s="171"/>
      <c r="P47" s="174"/>
    </row>
    <row r="48" spans="2:16" s="172" customFormat="1">
      <c r="B48" s="173"/>
      <c r="C48" s="171"/>
      <c r="E48" s="171"/>
      <c r="F48" s="171"/>
      <c r="G48" s="171"/>
      <c r="H48" s="171"/>
      <c r="I48" s="171"/>
      <c r="J48" s="171"/>
      <c r="K48" s="171"/>
      <c r="L48" s="171"/>
      <c r="M48" s="171"/>
      <c r="N48" s="171"/>
      <c r="O48" s="171"/>
      <c r="P48" s="174"/>
    </row>
    <row r="49" spans="2:16" s="172" customFormat="1">
      <c r="B49" s="173"/>
      <c r="C49" s="171"/>
      <c r="D49" s="171" t="s">
        <v>165</v>
      </c>
      <c r="E49" s="171">
        <v>38400000</v>
      </c>
      <c r="F49" s="171" t="s">
        <v>166</v>
      </c>
      <c r="G49" s="171"/>
      <c r="H49" s="171"/>
      <c r="I49" s="171"/>
      <c r="J49" s="171"/>
      <c r="K49" s="171"/>
      <c r="L49" s="171"/>
      <c r="M49" s="171"/>
      <c r="N49" s="171"/>
      <c r="O49" s="171"/>
      <c r="P49" s="174"/>
    </row>
    <row r="50" spans="2:16" s="172" customFormat="1">
      <c r="B50" s="173"/>
      <c r="C50" s="171"/>
      <c r="D50" s="171" t="s">
        <v>167</v>
      </c>
      <c r="E50" s="191">
        <f>E49*E64</f>
        <v>25600000</v>
      </c>
      <c r="F50" s="171" t="s">
        <v>166</v>
      </c>
      <c r="G50" s="171"/>
      <c r="H50" s="171"/>
      <c r="I50" s="171"/>
      <c r="J50" s="171"/>
      <c r="K50" s="171"/>
      <c r="L50" s="171"/>
      <c r="M50" s="171"/>
      <c r="N50" s="171"/>
      <c r="O50" s="171"/>
      <c r="P50" s="174"/>
    </row>
    <row r="51" spans="2:16" s="172" customFormat="1">
      <c r="B51" s="173"/>
      <c r="C51" s="171"/>
      <c r="D51" s="172" t="s">
        <v>168</v>
      </c>
      <c r="E51" s="191">
        <f>E49*E65</f>
        <v>12800000.000000002</v>
      </c>
      <c r="F51" s="171" t="s">
        <v>166</v>
      </c>
      <c r="G51" s="171"/>
      <c r="H51" s="171"/>
      <c r="I51" s="171"/>
      <c r="J51" s="171"/>
      <c r="K51" s="171"/>
      <c r="L51" s="171"/>
      <c r="M51" s="171"/>
      <c r="N51" s="171"/>
      <c r="O51" s="171"/>
      <c r="P51" s="174"/>
    </row>
    <row r="52" spans="2:16" s="172" customFormat="1">
      <c r="B52" s="173"/>
      <c r="C52" s="171"/>
      <c r="E52" s="171"/>
      <c r="F52" s="171"/>
      <c r="G52" s="171"/>
      <c r="H52" s="171"/>
      <c r="I52" s="171"/>
      <c r="J52" s="171"/>
      <c r="K52" s="171"/>
      <c r="L52" s="171"/>
      <c r="M52" s="171"/>
      <c r="N52" s="171"/>
      <c r="O52" s="171"/>
      <c r="P52" s="174"/>
    </row>
    <row r="53" spans="2:16" s="172" customFormat="1">
      <c r="B53" s="173"/>
      <c r="C53" s="171"/>
      <c r="E53" s="171"/>
      <c r="F53" s="171"/>
      <c r="G53" s="171"/>
      <c r="H53" s="171"/>
      <c r="I53" s="171"/>
      <c r="J53" s="171"/>
      <c r="K53" s="171"/>
      <c r="L53" s="171"/>
      <c r="M53" s="171"/>
      <c r="N53" s="171"/>
      <c r="O53" s="171"/>
      <c r="P53" s="174"/>
    </row>
    <row r="54" spans="2:16" s="172" customFormat="1">
      <c r="B54" s="173"/>
      <c r="C54" s="171"/>
      <c r="E54" s="171"/>
      <c r="F54" s="171"/>
      <c r="G54" s="171"/>
      <c r="H54" s="171"/>
      <c r="I54" s="171"/>
      <c r="J54" s="171"/>
      <c r="K54" s="171"/>
      <c r="L54" s="171"/>
      <c r="M54" s="171"/>
      <c r="N54" s="171"/>
      <c r="O54" s="171"/>
      <c r="P54" s="174"/>
    </row>
    <row r="55" spans="2:16" s="172" customFormat="1">
      <c r="B55" s="173"/>
      <c r="C55" s="171"/>
      <c r="E55" s="171"/>
      <c r="F55" s="171"/>
      <c r="G55" s="171"/>
      <c r="H55" s="171"/>
      <c r="I55" s="171"/>
      <c r="J55" s="171"/>
      <c r="K55" s="171"/>
      <c r="L55" s="171"/>
      <c r="M55" s="171"/>
      <c r="N55" s="171"/>
      <c r="O55" s="171"/>
      <c r="P55" s="174"/>
    </row>
    <row r="56" spans="2:16" s="172" customFormat="1">
      <c r="B56" s="173"/>
      <c r="C56" s="171"/>
      <c r="E56" s="171"/>
      <c r="F56" s="171"/>
      <c r="G56" s="171"/>
      <c r="H56" s="171"/>
      <c r="I56" s="171"/>
      <c r="J56" s="171"/>
      <c r="K56" s="171"/>
      <c r="L56" s="171"/>
      <c r="M56" s="171"/>
      <c r="N56" s="171"/>
      <c r="O56" s="171"/>
      <c r="P56" s="174"/>
    </row>
    <row r="57" spans="2:16" s="172" customFormat="1">
      <c r="B57" s="173"/>
      <c r="C57" s="171"/>
      <c r="E57" s="171"/>
      <c r="F57" s="171"/>
      <c r="G57" s="171"/>
      <c r="H57" s="171"/>
      <c r="I57" s="171"/>
      <c r="J57" s="171"/>
      <c r="K57" s="171"/>
      <c r="L57" s="171"/>
      <c r="M57" s="171"/>
      <c r="N57" s="171"/>
      <c r="O57" s="171"/>
      <c r="P57" s="174"/>
    </row>
    <row r="58" spans="2:16" s="172" customFormat="1">
      <c r="B58" s="173"/>
      <c r="C58" s="171"/>
      <c r="E58" s="171"/>
      <c r="F58" s="171"/>
      <c r="G58" s="171"/>
      <c r="H58" s="171"/>
      <c r="I58" s="171"/>
      <c r="J58" s="171"/>
      <c r="K58" s="171"/>
      <c r="L58" s="171"/>
      <c r="M58" s="171"/>
      <c r="N58" s="171"/>
      <c r="O58" s="171"/>
      <c r="P58" s="174"/>
    </row>
    <row r="59" spans="2:16" s="172" customFormat="1">
      <c r="B59" s="173"/>
      <c r="C59" s="171"/>
      <c r="E59" s="171"/>
      <c r="F59" s="171"/>
      <c r="G59" s="171"/>
      <c r="H59" s="171"/>
      <c r="I59" s="171"/>
      <c r="J59" s="171"/>
      <c r="K59" s="171"/>
      <c r="L59" s="171"/>
      <c r="M59" s="171"/>
      <c r="N59" s="171"/>
      <c r="O59" s="171"/>
      <c r="P59" s="174"/>
    </row>
    <row r="60" spans="2:16" s="172" customFormat="1">
      <c r="B60" s="173"/>
      <c r="C60" s="171" t="s">
        <v>153</v>
      </c>
      <c r="E60" s="171"/>
      <c r="F60" s="171"/>
      <c r="G60" s="171"/>
      <c r="H60" s="171"/>
      <c r="I60" s="171"/>
      <c r="J60" s="171"/>
      <c r="K60" s="171"/>
      <c r="L60" s="171"/>
      <c r="M60" s="171"/>
      <c r="N60" s="171"/>
      <c r="O60" s="171"/>
      <c r="P60" s="174"/>
    </row>
    <row r="61" spans="2:16" s="172" customFormat="1">
      <c r="B61" s="173"/>
      <c r="C61" s="171" t="s">
        <v>169</v>
      </c>
      <c r="E61" s="171"/>
      <c r="F61" s="171"/>
      <c r="G61" s="171" t="s">
        <v>170</v>
      </c>
      <c r="H61" s="171"/>
      <c r="I61" s="171"/>
      <c r="J61" s="171"/>
      <c r="K61" s="171"/>
      <c r="L61" s="171"/>
      <c r="M61" s="171"/>
      <c r="N61" s="171"/>
      <c r="O61" s="171"/>
      <c r="P61" s="174"/>
    </row>
    <row r="62" spans="2:16" s="172" customFormat="1">
      <c r="B62" s="173"/>
      <c r="C62" s="171"/>
      <c r="E62" s="171"/>
      <c r="F62" s="171"/>
      <c r="G62" s="171" t="s">
        <v>171</v>
      </c>
      <c r="H62" s="171"/>
      <c r="I62" s="171"/>
      <c r="J62" s="171"/>
      <c r="K62" s="171"/>
      <c r="L62" s="171"/>
      <c r="M62" s="171"/>
      <c r="N62" s="171"/>
      <c r="O62" s="171"/>
      <c r="P62" s="174"/>
    </row>
    <row r="63" spans="2:16" s="172" customFormat="1">
      <c r="B63" s="173"/>
      <c r="C63" s="171"/>
      <c r="E63" s="171"/>
      <c r="F63" s="171"/>
      <c r="G63" s="171"/>
      <c r="H63" s="171"/>
      <c r="I63" s="171"/>
      <c r="J63" s="171"/>
      <c r="K63" s="171"/>
      <c r="L63" s="171"/>
      <c r="M63" s="171"/>
      <c r="N63" s="171"/>
      <c r="O63" s="171"/>
      <c r="P63" s="174"/>
    </row>
    <row r="64" spans="2:16" s="172" customFormat="1">
      <c r="B64" s="173"/>
      <c r="C64" s="171"/>
      <c r="D64" s="172" t="s">
        <v>172</v>
      </c>
      <c r="E64" s="177">
        <f>2/3</f>
        <v>0.66666666666666663</v>
      </c>
      <c r="F64" s="171"/>
      <c r="G64" s="172" t="s">
        <v>173</v>
      </c>
      <c r="H64" s="171"/>
      <c r="I64" s="171"/>
      <c r="J64" s="171"/>
      <c r="K64" s="171"/>
      <c r="L64" s="171"/>
      <c r="M64" s="171"/>
      <c r="N64" s="171"/>
      <c r="O64" s="171"/>
      <c r="P64" s="174"/>
    </row>
    <row r="65" spans="2:17" s="172" customFormat="1">
      <c r="B65" s="173"/>
      <c r="C65" s="171"/>
      <c r="D65" s="172" t="s">
        <v>174</v>
      </c>
      <c r="E65" s="177">
        <f>1-E64</f>
        <v>0.33333333333333337</v>
      </c>
      <c r="F65" s="171"/>
      <c r="G65" s="172" t="s">
        <v>175</v>
      </c>
      <c r="H65" s="171"/>
      <c r="I65" s="171"/>
      <c r="J65" s="171"/>
      <c r="K65" s="171"/>
      <c r="L65" s="171"/>
      <c r="M65" s="171"/>
      <c r="N65" s="171"/>
      <c r="O65" s="171"/>
      <c r="P65" s="174"/>
    </row>
    <row r="66" spans="2:17" s="172" customFormat="1">
      <c r="B66" s="173"/>
      <c r="C66" s="171"/>
      <c r="E66" s="171"/>
      <c r="F66" s="171"/>
      <c r="G66" s="178" t="s">
        <v>176</v>
      </c>
      <c r="H66" s="171"/>
      <c r="I66" s="171"/>
      <c r="J66" s="171"/>
      <c r="K66" s="171"/>
      <c r="L66" s="171"/>
      <c r="M66" s="171"/>
      <c r="N66" s="171"/>
      <c r="O66" s="171"/>
      <c r="P66" s="174"/>
      <c r="Q66" s="171"/>
    </row>
    <row r="67" spans="2:17" s="172" customFormat="1">
      <c r="B67" s="173"/>
      <c r="C67" s="171"/>
      <c r="E67" s="171"/>
      <c r="F67" s="171"/>
      <c r="G67" s="178" t="s">
        <v>177</v>
      </c>
      <c r="H67" s="171"/>
      <c r="I67" s="171"/>
      <c r="J67" s="171"/>
      <c r="K67" s="171"/>
      <c r="L67" s="171"/>
      <c r="M67" s="171"/>
      <c r="N67" s="171"/>
      <c r="O67" s="171"/>
      <c r="P67" s="174"/>
      <c r="Q67" s="171"/>
    </row>
    <row r="68" spans="2:17" s="172" customFormat="1">
      <c r="B68" s="173"/>
      <c r="C68" s="171"/>
      <c r="E68" s="171"/>
      <c r="F68" s="171"/>
      <c r="G68" s="178" t="s">
        <v>178</v>
      </c>
      <c r="H68" s="171"/>
      <c r="I68" s="171"/>
      <c r="J68" s="171"/>
      <c r="K68" s="171"/>
      <c r="L68" s="171"/>
      <c r="M68" s="171"/>
      <c r="N68" s="171"/>
      <c r="O68" s="171"/>
      <c r="P68" s="174"/>
      <c r="Q68" s="171"/>
    </row>
    <row r="69" spans="2:17" s="172" customFormat="1">
      <c r="B69" s="173"/>
      <c r="C69" s="171"/>
      <c r="E69" s="171"/>
      <c r="F69" s="171"/>
      <c r="G69" s="179" t="s">
        <v>179</v>
      </c>
      <c r="H69" s="171"/>
      <c r="I69" s="171"/>
      <c r="J69" s="171"/>
      <c r="K69" s="171"/>
      <c r="L69" s="171"/>
      <c r="M69" s="171"/>
      <c r="N69" s="171"/>
      <c r="O69" s="171"/>
      <c r="P69" s="174"/>
      <c r="Q69" s="171"/>
    </row>
    <row r="70" spans="2:17" s="172" customFormat="1">
      <c r="B70" s="173"/>
      <c r="C70" s="171"/>
      <c r="E70" s="171"/>
      <c r="F70" s="171"/>
      <c r="G70" s="171" t="s">
        <v>187</v>
      </c>
      <c r="H70" s="171"/>
      <c r="I70" s="171"/>
      <c r="J70" s="171"/>
      <c r="K70" s="171"/>
      <c r="L70" s="171"/>
      <c r="M70" s="171"/>
      <c r="N70" s="171"/>
      <c r="O70" s="171"/>
      <c r="P70" s="174"/>
    </row>
    <row r="71" spans="2:17">
      <c r="B71" s="152"/>
      <c r="C71" s="153"/>
      <c r="D71" s="153"/>
      <c r="E71" s="153"/>
      <c r="F71" s="153"/>
      <c r="G71" s="153"/>
      <c r="H71" s="153"/>
      <c r="I71" s="153"/>
      <c r="J71" s="153"/>
      <c r="K71" s="153"/>
      <c r="L71" s="153"/>
      <c r="M71" s="153"/>
      <c r="N71" s="153"/>
      <c r="O71" s="153"/>
    </row>
    <row r="72" spans="2:17">
      <c r="B72" s="152"/>
      <c r="C72" s="153"/>
      <c r="D72" s="153"/>
      <c r="E72" s="153"/>
      <c r="F72" s="153"/>
      <c r="G72" s="153"/>
      <c r="H72" s="153"/>
      <c r="I72" s="153"/>
      <c r="J72" s="153"/>
      <c r="K72" s="153"/>
      <c r="L72" s="153"/>
      <c r="M72" s="153"/>
      <c r="N72" s="153"/>
      <c r="O72" s="153"/>
    </row>
    <row r="73" spans="2:17">
      <c r="B73" s="152"/>
      <c r="C73" s="153" t="s">
        <v>129</v>
      </c>
      <c r="D73" s="153"/>
      <c r="E73" s="153"/>
      <c r="F73" s="153"/>
      <c r="G73" s="153"/>
      <c r="H73" s="153"/>
      <c r="I73" s="153"/>
      <c r="J73" s="153"/>
      <c r="K73" s="153"/>
      <c r="L73" s="153"/>
      <c r="M73" s="153"/>
      <c r="N73" s="153"/>
      <c r="O73" s="153"/>
    </row>
    <row r="74" spans="2:17">
      <c r="B74" s="152"/>
      <c r="C74" s="153"/>
      <c r="D74" s="153"/>
      <c r="E74" s="153"/>
      <c r="F74" s="153"/>
      <c r="G74" s="153"/>
      <c r="H74" s="153"/>
      <c r="I74" s="153"/>
      <c r="J74" s="153"/>
      <c r="K74" s="153"/>
      <c r="L74" s="153"/>
      <c r="M74" s="153"/>
      <c r="N74" s="153"/>
      <c r="O74" s="153"/>
    </row>
    <row r="75" spans="2:17">
      <c r="B75" s="152"/>
      <c r="C75" s="153" t="s">
        <v>130</v>
      </c>
      <c r="D75" s="153"/>
      <c r="E75" s="153"/>
      <c r="F75" s="153"/>
      <c r="G75" s="153"/>
      <c r="H75" s="153"/>
      <c r="I75" s="153"/>
      <c r="J75" s="153"/>
      <c r="K75" s="153"/>
      <c r="L75" s="153"/>
      <c r="M75" s="153"/>
      <c r="N75" s="153"/>
      <c r="O75" s="153"/>
    </row>
    <row r="76" spans="2:17">
      <c r="B76" s="152"/>
      <c r="C76" s="153"/>
      <c r="D76" s="153"/>
      <c r="E76" s="153"/>
      <c r="F76" s="153"/>
      <c r="G76" s="153"/>
      <c r="H76" s="153"/>
      <c r="I76" s="153"/>
      <c r="J76" s="153"/>
      <c r="K76" s="153"/>
      <c r="L76" s="153"/>
      <c r="M76" s="153"/>
      <c r="N76" s="153"/>
      <c r="O76" s="153"/>
    </row>
    <row r="77" spans="2:17">
      <c r="B77" s="152"/>
      <c r="C77" s="153"/>
      <c r="D77" s="153"/>
      <c r="E77" s="153"/>
      <c r="F77" s="153"/>
      <c r="G77" s="153"/>
      <c r="H77" s="153"/>
      <c r="I77" s="153"/>
      <c r="J77" s="153"/>
      <c r="K77" s="153"/>
      <c r="L77" s="153"/>
      <c r="M77" s="153"/>
      <c r="N77" s="153"/>
      <c r="O77" s="153"/>
    </row>
    <row r="78" spans="2:17">
      <c r="B78" s="152"/>
      <c r="C78" s="153"/>
      <c r="D78" s="153"/>
      <c r="E78" s="153"/>
      <c r="F78" s="153"/>
      <c r="G78" s="153"/>
      <c r="H78" s="153"/>
      <c r="I78" s="153"/>
      <c r="J78" s="153"/>
      <c r="K78" s="153"/>
      <c r="L78" s="153"/>
      <c r="M78" s="153"/>
      <c r="N78" s="153"/>
      <c r="O78" s="153"/>
    </row>
    <row r="79" spans="2:17">
      <c r="B79" s="152"/>
      <c r="C79" s="153"/>
      <c r="D79" s="153"/>
      <c r="E79" s="153"/>
      <c r="F79" s="153"/>
      <c r="G79" s="153"/>
      <c r="H79" s="153"/>
      <c r="I79" s="153"/>
      <c r="J79" s="153"/>
      <c r="K79" s="153"/>
      <c r="L79" s="153"/>
      <c r="M79" s="153"/>
      <c r="N79" s="153"/>
      <c r="O79" s="153"/>
    </row>
    <row r="80" spans="2:17">
      <c r="B80" s="152"/>
      <c r="C80" s="153" t="s">
        <v>1</v>
      </c>
      <c r="D80" s="153">
        <v>4</v>
      </c>
      <c r="E80" s="153" t="s">
        <v>131</v>
      </c>
      <c r="G80" s="153"/>
      <c r="H80" s="153"/>
      <c r="I80" s="153"/>
      <c r="J80" s="153"/>
      <c r="K80" s="153"/>
      <c r="L80" s="153"/>
      <c r="M80" s="153"/>
      <c r="N80" s="153"/>
      <c r="O80" s="153"/>
    </row>
    <row r="81" spans="2:15">
      <c r="B81" s="152"/>
      <c r="C81" s="153" t="s">
        <v>132</v>
      </c>
      <c r="D81" s="153">
        <v>40</v>
      </c>
      <c r="E81" s="153" t="s">
        <v>131</v>
      </c>
      <c r="G81" s="153"/>
      <c r="H81" s="153"/>
      <c r="I81" s="153"/>
      <c r="J81" s="153"/>
      <c r="K81" s="153"/>
      <c r="L81" s="153"/>
      <c r="M81" s="153"/>
      <c r="N81" s="153"/>
      <c r="O81" s="153"/>
    </row>
    <row r="82" spans="2:15">
      <c r="B82" s="152"/>
      <c r="C82" s="153"/>
      <c r="D82" s="153"/>
      <c r="E82" s="153"/>
      <c r="F82" s="153"/>
      <c r="G82" s="153"/>
      <c r="H82" s="153"/>
      <c r="I82" s="153"/>
      <c r="J82" s="153"/>
      <c r="K82" s="153"/>
      <c r="L82" s="153"/>
      <c r="M82" s="153"/>
      <c r="N82" s="153"/>
      <c r="O82" s="153"/>
    </row>
    <row r="83" spans="2:15">
      <c r="B83" s="152"/>
      <c r="C83" s="153"/>
      <c r="D83" s="153"/>
      <c r="E83" s="153"/>
      <c r="F83" s="153"/>
      <c r="G83" s="153"/>
      <c r="H83" s="153"/>
      <c r="I83" s="153"/>
      <c r="J83" s="153"/>
      <c r="K83" s="153"/>
      <c r="L83" s="153"/>
      <c r="M83" s="153"/>
      <c r="N83" s="153"/>
      <c r="O83" s="153"/>
    </row>
    <row r="84" spans="2:15">
      <c r="B84" s="152"/>
      <c r="C84" s="153"/>
      <c r="D84" s="153"/>
      <c r="E84" s="153"/>
      <c r="F84" s="153"/>
      <c r="G84" s="153"/>
      <c r="H84" s="153"/>
      <c r="I84" s="153"/>
      <c r="J84" s="153"/>
      <c r="K84" s="153"/>
      <c r="L84" s="153"/>
      <c r="M84" s="153"/>
      <c r="N84" s="153"/>
      <c r="O84" s="153"/>
    </row>
    <row r="85" spans="2:15">
      <c r="B85" s="152"/>
      <c r="C85" s="153"/>
      <c r="D85" s="153"/>
      <c r="E85" s="153"/>
      <c r="F85" s="153"/>
      <c r="G85" s="153"/>
      <c r="H85" s="153"/>
      <c r="I85" s="153"/>
      <c r="J85" s="153"/>
      <c r="K85" s="153"/>
      <c r="L85" s="153"/>
      <c r="M85" s="153"/>
      <c r="N85" s="153"/>
      <c r="O85" s="153"/>
    </row>
    <row r="86" spans="2:15">
      <c r="B86" s="152"/>
      <c r="C86" s="153"/>
      <c r="D86" s="153"/>
      <c r="E86" s="153"/>
      <c r="F86" s="153"/>
      <c r="G86" s="153"/>
      <c r="H86" s="153"/>
      <c r="I86" s="153"/>
      <c r="J86" s="153"/>
      <c r="K86" s="153"/>
      <c r="L86" s="153"/>
      <c r="M86" s="153"/>
      <c r="N86" s="153"/>
      <c r="O86" s="153"/>
    </row>
    <row r="87" spans="2:15">
      <c r="B87" s="152"/>
      <c r="C87" s="153"/>
      <c r="D87" s="153"/>
      <c r="E87" s="153"/>
      <c r="F87" s="153"/>
      <c r="G87" s="153"/>
      <c r="H87" s="153"/>
      <c r="I87" s="153"/>
      <c r="J87" s="153"/>
      <c r="K87" s="153"/>
      <c r="L87" s="153"/>
      <c r="M87" s="153"/>
      <c r="N87" s="153"/>
      <c r="O87" s="153"/>
    </row>
    <row r="88" spans="2:15">
      <c r="B88" s="152"/>
      <c r="C88" s="153"/>
      <c r="D88" s="153"/>
      <c r="E88" s="153"/>
      <c r="F88" s="153"/>
      <c r="G88" s="153"/>
      <c r="H88" s="153"/>
      <c r="I88" s="153"/>
      <c r="J88" s="153"/>
      <c r="K88" s="153"/>
      <c r="L88" s="153"/>
      <c r="M88" s="153"/>
      <c r="N88" s="153"/>
      <c r="O88" s="153"/>
    </row>
    <row r="89" spans="2:15">
      <c r="B89" s="152"/>
      <c r="C89" s="153"/>
      <c r="D89" s="153"/>
      <c r="E89" s="153"/>
      <c r="F89" s="153"/>
      <c r="G89" s="153"/>
      <c r="H89" s="153"/>
      <c r="I89" s="153"/>
      <c r="J89" s="153"/>
      <c r="K89" s="153"/>
      <c r="L89" s="153"/>
      <c r="M89" s="153"/>
      <c r="N89" s="153"/>
      <c r="O89" s="153"/>
    </row>
    <row r="90" spans="2:15">
      <c r="B90" s="152"/>
      <c r="C90" s="153"/>
      <c r="D90" s="153"/>
      <c r="E90" s="153"/>
      <c r="F90" s="153"/>
      <c r="G90" s="153"/>
      <c r="H90" s="153"/>
      <c r="I90" s="153"/>
      <c r="J90" s="153"/>
      <c r="K90" s="153"/>
      <c r="L90" s="153"/>
      <c r="M90" s="153"/>
      <c r="N90" s="153"/>
      <c r="O90" s="153"/>
    </row>
    <row r="91" spans="2:15">
      <c r="B91" s="152"/>
      <c r="C91" s="153"/>
      <c r="D91" s="153"/>
      <c r="E91" s="153"/>
      <c r="F91" s="153"/>
      <c r="G91" s="153"/>
      <c r="H91" s="153"/>
      <c r="I91" s="153"/>
      <c r="J91" s="153"/>
      <c r="K91" s="153"/>
      <c r="L91" s="153"/>
      <c r="M91" s="153"/>
      <c r="N91" s="153"/>
      <c r="O91" s="153"/>
    </row>
    <row r="92" spans="2:15">
      <c r="B92" s="152"/>
      <c r="C92" s="153"/>
      <c r="D92" s="153"/>
      <c r="E92" s="153"/>
      <c r="F92" s="153"/>
      <c r="G92" s="153"/>
      <c r="H92" s="153"/>
      <c r="I92" s="153"/>
      <c r="J92" s="153"/>
      <c r="K92" s="153"/>
      <c r="L92" s="153"/>
      <c r="M92" s="153"/>
      <c r="N92" s="153"/>
      <c r="O92" s="153"/>
    </row>
    <row r="93" spans="2:15">
      <c r="B93" s="152"/>
      <c r="C93" s="153" t="s">
        <v>25</v>
      </c>
      <c r="D93" s="153"/>
      <c r="E93" s="153"/>
      <c r="F93" s="153"/>
      <c r="G93" s="153"/>
      <c r="H93" s="153"/>
      <c r="I93" s="153"/>
      <c r="J93" s="153"/>
      <c r="K93" s="153"/>
      <c r="L93" s="153"/>
      <c r="M93" s="153"/>
      <c r="N93" s="153"/>
      <c r="O93" s="153"/>
    </row>
    <row r="94" spans="2:15">
      <c r="B94" s="152"/>
      <c r="C94" s="153" t="s">
        <v>133</v>
      </c>
      <c r="D94" s="153"/>
      <c r="E94" s="153"/>
      <c r="F94" s="153"/>
      <c r="G94" s="153"/>
      <c r="H94" s="153"/>
      <c r="I94" s="153"/>
      <c r="J94" s="153"/>
      <c r="K94" s="153"/>
      <c r="L94" s="153"/>
      <c r="M94" s="153"/>
      <c r="N94" s="153"/>
      <c r="O94" s="153"/>
    </row>
    <row r="95" spans="2:15">
      <c r="B95" s="152"/>
      <c r="C95" s="153"/>
      <c r="D95" s="153"/>
      <c r="E95" s="153"/>
      <c r="F95" s="153"/>
      <c r="G95" s="153"/>
      <c r="H95" s="153"/>
      <c r="I95" s="153"/>
      <c r="J95" s="153"/>
      <c r="K95" s="153"/>
      <c r="L95" s="153"/>
      <c r="M95" s="153"/>
      <c r="N95" s="153"/>
      <c r="O95" s="153"/>
    </row>
    <row r="96" spans="2:15">
      <c r="B96" s="152"/>
      <c r="C96" s="153"/>
      <c r="D96" s="153"/>
      <c r="E96" s="153"/>
      <c r="F96" s="153"/>
      <c r="G96" s="153"/>
      <c r="H96" s="153"/>
      <c r="I96" s="153"/>
      <c r="J96" s="153"/>
      <c r="K96" s="153"/>
      <c r="L96" s="153"/>
      <c r="M96" s="153"/>
      <c r="N96" s="153"/>
      <c r="O96" s="153"/>
    </row>
    <row r="97" spans="2:15">
      <c r="B97" s="152"/>
      <c r="C97" s="153"/>
      <c r="D97" s="153"/>
      <c r="E97" s="153"/>
      <c r="F97" s="153"/>
      <c r="G97" s="153"/>
      <c r="H97" s="153"/>
      <c r="I97" s="153"/>
      <c r="J97" s="153"/>
      <c r="K97" s="153"/>
      <c r="L97" s="153"/>
      <c r="M97" s="153"/>
      <c r="N97" s="153"/>
      <c r="O97" s="153"/>
    </row>
    <row r="98" spans="2:15">
      <c r="B98" s="152"/>
      <c r="C98" s="153"/>
      <c r="D98" s="153"/>
      <c r="E98" s="153"/>
      <c r="F98" s="153"/>
      <c r="G98" s="153"/>
      <c r="H98" s="153"/>
      <c r="I98" s="153"/>
      <c r="J98" s="153"/>
      <c r="K98" s="153"/>
      <c r="L98" s="153"/>
      <c r="M98" s="153"/>
      <c r="N98" s="153"/>
      <c r="O98" s="153"/>
    </row>
    <row r="99" spans="2:15">
      <c r="B99" s="152"/>
      <c r="C99" s="153"/>
      <c r="D99" s="153"/>
      <c r="E99" s="153"/>
      <c r="F99" s="153"/>
      <c r="G99" s="153"/>
      <c r="H99" s="153"/>
      <c r="I99" s="153"/>
      <c r="J99" s="153"/>
      <c r="K99" s="153"/>
      <c r="L99" s="153"/>
      <c r="M99" s="153"/>
      <c r="N99" s="153"/>
      <c r="O99" s="153"/>
    </row>
    <row r="100" spans="2:15">
      <c r="B100" s="152"/>
      <c r="C100" s="153"/>
      <c r="D100" s="153"/>
      <c r="E100" s="153"/>
      <c r="F100" s="153"/>
      <c r="G100" s="153"/>
      <c r="H100" s="153"/>
      <c r="I100" s="153"/>
      <c r="J100" s="153"/>
      <c r="K100" s="153"/>
      <c r="L100" s="153"/>
      <c r="M100" s="153"/>
      <c r="N100" s="153"/>
      <c r="O100" s="153"/>
    </row>
    <row r="101" spans="2:15">
      <c r="B101" s="152"/>
      <c r="C101" s="153"/>
      <c r="D101" s="153"/>
      <c r="E101" s="153"/>
      <c r="F101" s="153"/>
      <c r="G101" s="153"/>
      <c r="H101" s="153"/>
      <c r="I101" s="153"/>
      <c r="J101" s="153"/>
      <c r="K101" s="153"/>
      <c r="L101" s="153"/>
      <c r="M101" s="153"/>
      <c r="N101" s="153"/>
      <c r="O101" s="153"/>
    </row>
    <row r="102" spans="2:15">
      <c r="B102" s="152"/>
      <c r="C102" s="153" t="s">
        <v>132</v>
      </c>
      <c r="D102" s="156">
        <v>40</v>
      </c>
      <c r="E102" s="156" t="s">
        <v>131</v>
      </c>
      <c r="F102" s="153"/>
      <c r="G102" s="153"/>
      <c r="H102" s="153"/>
      <c r="I102" s="153"/>
      <c r="J102" s="153"/>
      <c r="K102" s="153"/>
      <c r="L102" s="153"/>
      <c r="M102" s="153"/>
      <c r="N102" s="153"/>
      <c r="O102" s="153"/>
    </row>
    <row r="103" spans="2:15">
      <c r="B103" s="152"/>
      <c r="C103" s="153"/>
      <c r="D103" s="153"/>
      <c r="E103" s="153"/>
      <c r="F103" s="153"/>
      <c r="G103" s="153"/>
      <c r="H103" s="153"/>
      <c r="I103" s="153"/>
      <c r="J103" s="153"/>
      <c r="K103" s="153"/>
      <c r="L103" s="153"/>
      <c r="M103" s="153"/>
      <c r="N103" s="153"/>
      <c r="O103" s="153"/>
    </row>
    <row r="104" spans="2:15">
      <c r="B104" s="152"/>
      <c r="C104" s="153"/>
      <c r="D104" s="153"/>
      <c r="E104" s="153"/>
      <c r="F104" s="153"/>
      <c r="G104" s="153"/>
      <c r="H104" s="153"/>
      <c r="I104" s="153"/>
      <c r="J104" s="153"/>
      <c r="K104" s="153"/>
      <c r="L104" s="153"/>
      <c r="M104" s="153"/>
      <c r="N104" s="153"/>
      <c r="O104" s="153"/>
    </row>
    <row r="105" spans="2:15">
      <c r="B105" s="152"/>
      <c r="C105" s="153"/>
      <c r="D105" s="153"/>
      <c r="E105" s="153"/>
      <c r="F105" s="153"/>
      <c r="G105" s="153"/>
      <c r="H105" s="153"/>
      <c r="I105" s="153"/>
      <c r="J105" s="153"/>
      <c r="K105" s="153"/>
      <c r="L105" s="153"/>
      <c r="M105" s="153"/>
      <c r="N105" s="153"/>
      <c r="O105" s="153"/>
    </row>
    <row r="106" spans="2:15">
      <c r="B106" s="152"/>
      <c r="C106" s="153"/>
      <c r="D106" s="153"/>
      <c r="E106" s="153"/>
      <c r="F106" s="153"/>
      <c r="G106" s="153"/>
      <c r="H106" s="153"/>
      <c r="I106" s="153"/>
      <c r="J106" s="153"/>
      <c r="K106" s="153"/>
      <c r="L106" s="153"/>
      <c r="M106" s="153"/>
      <c r="N106" s="153"/>
      <c r="O106" s="153"/>
    </row>
    <row r="107" spans="2:15">
      <c r="B107" s="152"/>
      <c r="C107" s="153" t="s">
        <v>134</v>
      </c>
      <c r="D107" s="153"/>
      <c r="E107" s="153"/>
      <c r="F107" s="153"/>
      <c r="G107" s="153"/>
      <c r="H107" s="153"/>
      <c r="I107" s="153"/>
      <c r="J107" s="153"/>
      <c r="K107" s="153"/>
      <c r="L107" s="153"/>
      <c r="M107" s="153"/>
      <c r="N107" s="153"/>
      <c r="O107" s="153"/>
    </row>
    <row r="108" spans="2:15">
      <c r="B108" s="152"/>
      <c r="C108" s="153"/>
      <c r="D108" s="153"/>
      <c r="E108" s="153"/>
      <c r="F108" s="153"/>
      <c r="G108" s="153"/>
      <c r="H108" s="153"/>
      <c r="I108" s="153"/>
      <c r="J108" s="153"/>
      <c r="K108" s="153"/>
      <c r="L108" s="153"/>
      <c r="M108" s="153"/>
      <c r="N108" s="153"/>
      <c r="O108" s="153"/>
    </row>
    <row r="109" spans="2:15">
      <c r="B109" s="152"/>
      <c r="C109" s="153"/>
      <c r="D109" s="153"/>
      <c r="E109" s="153"/>
      <c r="F109" s="153"/>
      <c r="G109" s="153"/>
      <c r="H109" s="153"/>
      <c r="I109" s="153"/>
      <c r="J109" s="153"/>
      <c r="K109" s="153"/>
      <c r="L109" s="153"/>
      <c r="M109" s="153"/>
      <c r="N109" s="153"/>
      <c r="O109" s="153"/>
    </row>
    <row r="110" spans="2:15">
      <c r="B110" s="152"/>
      <c r="C110" s="153"/>
      <c r="D110" s="153"/>
      <c r="E110" s="153"/>
      <c r="F110" s="153"/>
      <c r="G110" s="153"/>
      <c r="H110" s="153"/>
      <c r="I110" s="153"/>
      <c r="J110" s="153"/>
      <c r="K110" s="153"/>
      <c r="L110" s="153"/>
      <c r="M110" s="153"/>
      <c r="N110" s="153"/>
      <c r="O110" s="153"/>
    </row>
    <row r="111" spans="2:15">
      <c r="B111" s="152"/>
      <c r="C111" s="153"/>
      <c r="D111" s="153"/>
      <c r="E111" s="153"/>
      <c r="F111" s="153"/>
      <c r="G111" s="153"/>
      <c r="H111" s="153"/>
      <c r="I111" s="153"/>
      <c r="J111" s="153"/>
      <c r="K111" s="153"/>
      <c r="L111" s="153"/>
      <c r="M111" s="153"/>
      <c r="N111" s="153"/>
      <c r="O111" s="153"/>
    </row>
    <row r="112" spans="2:15">
      <c r="B112" s="152"/>
      <c r="C112" s="153"/>
      <c r="D112" s="153"/>
      <c r="E112" s="153"/>
      <c r="F112" s="153"/>
      <c r="G112" s="153"/>
      <c r="H112" s="153"/>
      <c r="I112" s="153"/>
      <c r="J112" s="153"/>
      <c r="K112" s="153"/>
      <c r="L112" s="153"/>
      <c r="M112" s="153"/>
      <c r="N112" s="153"/>
      <c r="O112" s="153"/>
    </row>
    <row r="113" spans="2:15">
      <c r="B113" s="152"/>
      <c r="C113" s="153" t="s">
        <v>1</v>
      </c>
      <c r="D113" s="153">
        <v>4</v>
      </c>
      <c r="E113" s="153" t="s">
        <v>131</v>
      </c>
      <c r="G113" s="153"/>
      <c r="H113" s="153"/>
      <c r="I113" s="153"/>
      <c r="J113" s="153"/>
      <c r="K113" s="153"/>
      <c r="L113" s="153"/>
      <c r="M113" s="153"/>
      <c r="N113" s="153"/>
      <c r="O113" s="153"/>
    </row>
    <row r="114" spans="2:15">
      <c r="B114" s="152"/>
      <c r="C114" s="153"/>
      <c r="D114" s="153"/>
      <c r="E114" s="153"/>
      <c r="F114" s="153"/>
      <c r="G114" s="153"/>
      <c r="H114" s="153"/>
      <c r="I114" s="153"/>
      <c r="J114" s="153"/>
      <c r="K114" s="153"/>
      <c r="L114" s="153"/>
      <c r="M114" s="153"/>
      <c r="N114" s="153"/>
      <c r="O114" s="153"/>
    </row>
    <row r="115" spans="2:15">
      <c r="B115" s="152"/>
      <c r="C115" s="153"/>
      <c r="D115" s="153"/>
      <c r="E115" s="153"/>
      <c r="F115" s="153"/>
      <c r="G115" s="153"/>
      <c r="H115" s="153"/>
      <c r="I115" s="153"/>
      <c r="J115" s="153"/>
      <c r="K115" s="153"/>
      <c r="L115" s="153"/>
      <c r="M115" s="153"/>
      <c r="N115" s="153"/>
      <c r="O115" s="153"/>
    </row>
    <row r="116" spans="2:15">
      <c r="B116" s="152"/>
      <c r="C116" s="153"/>
      <c r="D116" s="153"/>
      <c r="E116" s="153"/>
      <c r="F116" s="153"/>
      <c r="G116" s="153"/>
      <c r="H116" s="153"/>
      <c r="I116" s="153"/>
      <c r="J116" s="153"/>
      <c r="K116" s="153"/>
      <c r="L116" s="153"/>
      <c r="M116" s="153"/>
      <c r="N116" s="153"/>
      <c r="O116" s="153"/>
    </row>
    <row r="117" spans="2:15">
      <c r="B117" s="152"/>
      <c r="C117" s="153"/>
      <c r="D117" s="153"/>
      <c r="E117" s="153"/>
      <c r="F117" s="153"/>
      <c r="G117" s="153"/>
      <c r="H117" s="153"/>
      <c r="I117" s="153"/>
      <c r="J117" s="153"/>
      <c r="K117" s="153"/>
      <c r="L117" s="153"/>
      <c r="M117" s="153"/>
      <c r="N117" s="153"/>
      <c r="O117" s="153"/>
    </row>
    <row r="118" spans="2:15">
      <c r="B118" s="152"/>
      <c r="C118" s="153"/>
      <c r="D118" s="153"/>
      <c r="E118" s="153"/>
      <c r="F118" s="153"/>
      <c r="G118" s="153"/>
      <c r="H118" s="153"/>
      <c r="I118" s="153"/>
      <c r="J118" s="153"/>
      <c r="K118" s="153"/>
      <c r="L118" s="153"/>
      <c r="M118" s="153"/>
      <c r="N118" s="153"/>
      <c r="O118" s="153"/>
    </row>
    <row r="119" spans="2:15" ht="17" thickBot="1">
      <c r="B119" s="154"/>
      <c r="C119" s="155"/>
      <c r="D119" s="155"/>
      <c r="E119" s="155"/>
      <c r="F119" s="155"/>
      <c r="G119" s="155"/>
      <c r="H119" s="155"/>
      <c r="I119" s="155"/>
      <c r="J119" s="155"/>
      <c r="K119" s="155"/>
      <c r="L119" s="155"/>
      <c r="M119" s="155"/>
      <c r="N119" s="155"/>
      <c r="O119" s="155"/>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2019-07-11T17:21:56Z</dcterms:modified>
</cp:coreProperties>
</file>