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analyses/"/>
    </mc:Choice>
  </mc:AlternateContent>
  <xr:revisionPtr revIDLastSave="0" documentId="13_ncr:1_{10A3BB46-85B7-2744-80D2-72C4DD3657C4}" xr6:coauthVersionLast="45" xr6:coauthVersionMax="45" xr10:uidLastSave="{00000000-0000-0000-0000-000000000000}"/>
  <bookViews>
    <workbookView xWindow="0" yWindow="460" windowWidth="51200" windowHeight="28340" tabRatio="835" firstSheet="44" activeTab="54"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network_gas_ps" sheetId="81" r:id="rId29"/>
    <sheet name="csv_industry_crude_oil_ps" sheetId="82" r:id="rId30"/>
    <sheet name="csv_industry_wood_pellets_ps" sheetId="90" r:id="rId31"/>
    <sheet name="csv_industry_steam_hot_water_ps" sheetId="83" r:id="rId32"/>
    <sheet name="csv_industry_electricity_ps" sheetId="87" r:id="rId33"/>
    <sheet name="csv_industry_coal_non_e_ps" sheetId="94" r:id="rId34"/>
    <sheet name="csv_industry_netw_gas_non_e_ps" sheetId="95" r:id="rId35"/>
    <sheet name="csv_industry_crude_oil_non_e_ps" sheetId="96" r:id="rId36"/>
    <sheet name="csv_industry_wood_pel_non_e_ps" sheetId="97" r:id="rId37"/>
    <sheet name="csv_industry_trans_coal_ps" sheetId="91" r:id="rId38"/>
    <sheet name="csv_industry_trans_coal_eff" sheetId="92" r:id="rId39"/>
    <sheet name="csv_industry_other_coal_e " sheetId="102" r:id="rId40"/>
    <sheet name="csv_industry_other_gas_e" sheetId="104" r:id="rId41"/>
    <sheet name="csv_industry_other_crude_oil_e" sheetId="103" r:id="rId42"/>
    <sheet name="csv_industry_other_wood_e" sheetId="105" r:id="rId43"/>
    <sheet name="csv_industry_other_heat_e" sheetId="107" r:id="rId44"/>
    <sheet name="csv_industry_other_electri_e" sheetId="106" r:id="rId45"/>
    <sheet name="csv_industry_other_coal_non_e" sheetId="110" r:id="rId46"/>
    <sheet name="csv_industry_other_gas_non_e" sheetId="111" r:id="rId47"/>
    <sheet name="csv_industry_other_crude_oil_ne" sheetId="112" r:id="rId48"/>
    <sheet name="csv_industry_other_wood_non_e" sheetId="113" r:id="rId49"/>
    <sheet name="csv_industry_other_food_elec_ps" sheetId="115" r:id="rId50"/>
    <sheet name="csv_industry_other_paper_el_ps" sheetId="116" r:id="rId51"/>
    <sheet name="csv_chemicals_other_residual_he" sheetId="117" r:id="rId52"/>
    <sheet name="csv_refineries_residual_heat" sheetId="118" r:id="rId53"/>
    <sheet name="csv_fertilizers_residual_heat" sheetId="119" r:id="rId54"/>
    <sheet name="csv_ict_residual_heat" sheetId="121" r:id="rId55"/>
  </sheets>
  <externalReferences>
    <externalReference r:id="rId56"/>
    <externalReference r:id="rId57"/>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113" l="1"/>
  <c r="B5" i="112"/>
  <c r="B5" i="111"/>
  <c r="B5" i="110"/>
  <c r="B5" i="106"/>
  <c r="B5" i="107"/>
  <c r="B5" i="105"/>
  <c r="B5" i="103"/>
  <c r="B5" i="104"/>
  <c r="B5" i="102"/>
  <c r="B4" i="118" l="1"/>
  <c r="B5" i="118"/>
  <c r="B3" i="118"/>
  <c r="B4" i="119"/>
  <c r="B5" i="119"/>
  <c r="B3" i="119"/>
  <c r="B4" i="121"/>
  <c r="B3" i="121"/>
  <c r="E101" i="28"/>
  <c r="B4" i="117"/>
  <c r="B3" i="117"/>
  <c r="E97" i="28" l="1"/>
  <c r="E92" i="28"/>
  <c r="E87" i="28"/>
  <c r="B5" i="117" l="1"/>
  <c r="L56" i="28"/>
  <c r="P56" i="28" s="1"/>
  <c r="E65" i="28"/>
  <c r="D18" i="114" s="1"/>
  <c r="E63" i="28"/>
  <c r="H13" i="73"/>
  <c r="L13" i="73"/>
  <c r="E13" i="73"/>
  <c r="L16" i="72"/>
  <c r="K16" i="72"/>
  <c r="K13" i="73" s="1"/>
  <c r="J16" i="72"/>
  <c r="J13" i="73" s="1"/>
  <c r="I16" i="72"/>
  <c r="I13" i="73" s="1"/>
  <c r="H16" i="72"/>
  <c r="G16" i="72"/>
  <c r="G13" i="73" s="1"/>
  <c r="F16" i="72"/>
  <c r="F13" i="73" s="1"/>
  <c r="D16" i="72"/>
  <c r="D13" i="73" s="1"/>
  <c r="L12" i="73"/>
  <c r="K12" i="73"/>
  <c r="J12" i="73"/>
  <c r="I12" i="73"/>
  <c r="G12" i="73"/>
  <c r="D12" i="73"/>
  <c r="D84" i="109"/>
  <c r="D85" i="109"/>
  <c r="D86" i="109"/>
  <c r="D87" i="109"/>
  <c r="D88" i="109"/>
  <c r="D89" i="109"/>
  <c r="D90" i="109"/>
  <c r="D91" i="109"/>
  <c r="D83" i="109"/>
  <c r="D72" i="109"/>
  <c r="D73" i="109"/>
  <c r="D74" i="109"/>
  <c r="D75" i="109"/>
  <c r="D76" i="109"/>
  <c r="D77" i="109"/>
  <c r="D78" i="109"/>
  <c r="D79" i="109"/>
  <c r="D71" i="109"/>
  <c r="D60" i="109"/>
  <c r="D61" i="109"/>
  <c r="D62" i="109"/>
  <c r="D63" i="109"/>
  <c r="D64" i="109"/>
  <c r="D65" i="109"/>
  <c r="D66" i="109"/>
  <c r="D67" i="109"/>
  <c r="D59" i="109"/>
  <c r="D48" i="109"/>
  <c r="D49" i="109"/>
  <c r="D50" i="109"/>
  <c r="D51" i="109"/>
  <c r="D52" i="109"/>
  <c r="D53" i="109"/>
  <c r="D54" i="109"/>
  <c r="D55" i="109"/>
  <c r="D47" i="109"/>
  <c r="D36" i="109"/>
  <c r="D37" i="109"/>
  <c r="D38" i="109"/>
  <c r="D39" i="109"/>
  <c r="D40" i="109"/>
  <c r="D41" i="109"/>
  <c r="D42" i="109"/>
  <c r="D43" i="109"/>
  <c r="D35" i="109"/>
  <c r="D24" i="109"/>
  <c r="D25" i="109"/>
  <c r="D26" i="109"/>
  <c r="D27" i="109"/>
  <c r="D28" i="109"/>
  <c r="D29" i="109"/>
  <c r="D30" i="109"/>
  <c r="D31" i="109"/>
  <c r="D23" i="109"/>
  <c r="D12" i="109"/>
  <c r="D13" i="109"/>
  <c r="D14" i="109"/>
  <c r="D15" i="109"/>
  <c r="D16" i="109"/>
  <c r="D17" i="109"/>
  <c r="D18" i="109"/>
  <c r="D19" i="109"/>
  <c r="D11" i="109"/>
  <c r="F12" i="108"/>
  <c r="F11" i="108"/>
  <c r="F18" i="99"/>
  <c r="F19" i="99"/>
  <c r="F20" i="99"/>
  <c r="F21" i="99"/>
  <c r="F22" i="99"/>
  <c r="F23" i="99"/>
  <c r="F24" i="99"/>
  <c r="F25" i="99"/>
  <c r="F17" i="99"/>
  <c r="F12" i="99"/>
  <c r="G11" i="99"/>
  <c r="F11" i="99"/>
  <c r="E26" i="98"/>
  <c r="E12" i="108" s="1"/>
  <c r="E25" i="98"/>
  <c r="E11" i="108" s="1"/>
  <c r="E13" i="108" s="1"/>
  <c r="E26" i="108" s="1"/>
  <c r="D20" i="109" s="1"/>
  <c r="G26" i="98"/>
  <c r="G12" i="108" s="1"/>
  <c r="G25" i="98"/>
  <c r="G11" i="108" s="1"/>
  <c r="H26" i="98"/>
  <c r="H12" i="108" s="1"/>
  <c r="H25" i="98"/>
  <c r="H11" i="108" s="1"/>
  <c r="I26" i="98"/>
  <c r="I12" i="108" s="1"/>
  <c r="I25" i="98"/>
  <c r="I11" i="108" s="1"/>
  <c r="I13" i="108" s="1"/>
  <c r="I26" i="108" s="1"/>
  <c r="D44" i="109" s="1"/>
  <c r="J26" i="98"/>
  <c r="J12" i="108" s="1"/>
  <c r="J25" i="98"/>
  <c r="J11" i="108" s="1"/>
  <c r="J13" i="108" s="1"/>
  <c r="J26" i="108" s="1"/>
  <c r="D56" i="109" s="1"/>
  <c r="E50" i="109" s="1"/>
  <c r="K26" i="98"/>
  <c r="K12" i="108" s="1"/>
  <c r="K25" i="98"/>
  <c r="K11" i="108" s="1"/>
  <c r="K13" i="108" s="1"/>
  <c r="K26" i="108" s="1"/>
  <c r="D68" i="109" s="1"/>
  <c r="L26" i="98"/>
  <c r="L12" i="108" s="1"/>
  <c r="L25" i="98"/>
  <c r="L11" i="108" s="1"/>
  <c r="L13" i="108" s="1"/>
  <c r="L26" i="108" s="1"/>
  <c r="D80" i="109" s="1"/>
  <c r="E76" i="109" s="1"/>
  <c r="M26" i="98"/>
  <c r="M12" i="108" s="1"/>
  <c r="M25" i="98"/>
  <c r="M11" i="108" s="1"/>
  <c r="M13" i="108" s="1"/>
  <c r="M26" i="108" s="1"/>
  <c r="D92" i="109" s="1"/>
  <c r="M13" i="98"/>
  <c r="M18" i="99" s="1"/>
  <c r="D84" i="100" s="1"/>
  <c r="M14" i="98"/>
  <c r="M19" i="99" s="1"/>
  <c r="D85" i="100" s="1"/>
  <c r="M15" i="98"/>
  <c r="M20" i="99" s="1"/>
  <c r="D86" i="100" s="1"/>
  <c r="M16" i="98"/>
  <c r="M21" i="99" s="1"/>
  <c r="D87" i="100" s="1"/>
  <c r="M17" i="98"/>
  <c r="M22" i="99" s="1"/>
  <c r="D88" i="100" s="1"/>
  <c r="M18" i="98"/>
  <c r="M23" i="99" s="1"/>
  <c r="D89" i="100" s="1"/>
  <c r="M19" i="98"/>
  <c r="M24" i="99" s="1"/>
  <c r="D90" i="100" s="1"/>
  <c r="M20" i="98"/>
  <c r="M25" i="99" s="1"/>
  <c r="D91" i="100" s="1"/>
  <c r="M21" i="98"/>
  <c r="M12" i="98"/>
  <c r="M17" i="99" s="1"/>
  <c r="D83" i="100" s="1"/>
  <c r="M11" i="98"/>
  <c r="L13" i="98"/>
  <c r="L18" i="99" s="1"/>
  <c r="D72" i="100" s="1"/>
  <c r="L14" i="98"/>
  <c r="L19" i="99" s="1"/>
  <c r="D73" i="100" s="1"/>
  <c r="L15" i="98"/>
  <c r="L20" i="99" s="1"/>
  <c r="D74" i="100" s="1"/>
  <c r="L16" i="98"/>
  <c r="L21" i="99" s="1"/>
  <c r="L17" i="98"/>
  <c r="L22" i="99" s="1"/>
  <c r="L18" i="98"/>
  <c r="L23" i="99" s="1"/>
  <c r="D77" i="100" s="1"/>
  <c r="L19" i="98"/>
  <c r="L24" i="99" s="1"/>
  <c r="D78" i="100" s="1"/>
  <c r="L20" i="98"/>
  <c r="L25" i="99" s="1"/>
  <c r="D79" i="100" s="1"/>
  <c r="L21" i="98"/>
  <c r="L12" i="98"/>
  <c r="L12" i="99" s="1"/>
  <c r="L11" i="98"/>
  <c r="K13" i="98"/>
  <c r="K18" i="99" s="1"/>
  <c r="D60" i="100" s="1"/>
  <c r="K14" i="98"/>
  <c r="K19" i="99" s="1"/>
  <c r="D61" i="100" s="1"/>
  <c r="K15" i="98"/>
  <c r="K20" i="99" s="1"/>
  <c r="D62" i="100" s="1"/>
  <c r="K16" i="98"/>
  <c r="K21" i="99" s="1"/>
  <c r="D63" i="100" s="1"/>
  <c r="K17" i="98"/>
  <c r="K22" i="99" s="1"/>
  <c r="D64" i="100" s="1"/>
  <c r="K18" i="98"/>
  <c r="K23" i="99" s="1"/>
  <c r="D65" i="100" s="1"/>
  <c r="K19" i="98"/>
  <c r="K24" i="99" s="1"/>
  <c r="D66" i="100" s="1"/>
  <c r="K20" i="98"/>
  <c r="K25" i="99" s="1"/>
  <c r="D67" i="100" s="1"/>
  <c r="K21" i="98"/>
  <c r="K12" i="98"/>
  <c r="K12" i="99" s="1"/>
  <c r="K11" i="98"/>
  <c r="J13" i="98"/>
  <c r="J18" i="99" s="1"/>
  <c r="D48" i="100" s="1"/>
  <c r="J14" i="98"/>
  <c r="J19" i="99" s="1"/>
  <c r="D49" i="100" s="1"/>
  <c r="J15" i="98"/>
  <c r="J20" i="99" s="1"/>
  <c r="D50" i="100" s="1"/>
  <c r="J16" i="98"/>
  <c r="J21" i="99" s="1"/>
  <c r="D51" i="100" s="1"/>
  <c r="J17" i="98"/>
  <c r="J22" i="99" s="1"/>
  <c r="D52" i="100" s="1"/>
  <c r="J18" i="98"/>
  <c r="J23" i="99" s="1"/>
  <c r="D53" i="100" s="1"/>
  <c r="J19" i="98"/>
  <c r="J24" i="99" s="1"/>
  <c r="D54" i="100" s="1"/>
  <c r="J20" i="98"/>
  <c r="J25" i="99" s="1"/>
  <c r="D55" i="100" s="1"/>
  <c r="J21" i="98"/>
  <c r="J12" i="98"/>
  <c r="J12" i="99" s="1"/>
  <c r="J11" i="98"/>
  <c r="I13" i="98"/>
  <c r="I18" i="99" s="1"/>
  <c r="D36" i="100" s="1"/>
  <c r="I14" i="98"/>
  <c r="I19" i="99" s="1"/>
  <c r="D37" i="100" s="1"/>
  <c r="I15" i="98"/>
  <c r="I20" i="99" s="1"/>
  <c r="D38" i="100" s="1"/>
  <c r="I16" i="98"/>
  <c r="I21" i="99" s="1"/>
  <c r="D39" i="100" s="1"/>
  <c r="I17" i="98"/>
  <c r="I22" i="99" s="1"/>
  <c r="D40" i="100" s="1"/>
  <c r="I18" i="98"/>
  <c r="I23" i="99" s="1"/>
  <c r="D41" i="100" s="1"/>
  <c r="I19" i="98"/>
  <c r="I24" i="99" s="1"/>
  <c r="D42" i="100" s="1"/>
  <c r="I20" i="98"/>
  <c r="I25" i="99" s="1"/>
  <c r="D43" i="100" s="1"/>
  <c r="I21" i="98"/>
  <c r="I12" i="98"/>
  <c r="I17" i="99" s="1"/>
  <c r="D35" i="100" s="1"/>
  <c r="I11" i="98"/>
  <c r="H13" i="98"/>
  <c r="H18" i="99" s="1"/>
  <c r="D24" i="100" s="1"/>
  <c r="H14" i="98"/>
  <c r="H19" i="99" s="1"/>
  <c r="D25" i="100" s="1"/>
  <c r="H15" i="98"/>
  <c r="H20" i="99" s="1"/>
  <c r="D26" i="100" s="1"/>
  <c r="H16" i="98"/>
  <c r="H21" i="99" s="1"/>
  <c r="D27" i="100" s="1"/>
  <c r="H17" i="98"/>
  <c r="H22" i="99" s="1"/>
  <c r="D28" i="100" s="1"/>
  <c r="H18" i="98"/>
  <c r="H23" i="99" s="1"/>
  <c r="D29" i="100" s="1"/>
  <c r="H19" i="98"/>
  <c r="H24" i="99" s="1"/>
  <c r="D30" i="100" s="1"/>
  <c r="H20" i="98"/>
  <c r="H25" i="99" s="1"/>
  <c r="D31" i="100" s="1"/>
  <c r="H21" i="98"/>
  <c r="H12" i="98"/>
  <c r="H12" i="99" s="1"/>
  <c r="H11" i="98"/>
  <c r="G13" i="98"/>
  <c r="G18" i="99" s="1"/>
  <c r="G14" i="98"/>
  <c r="G19" i="99" s="1"/>
  <c r="G15" i="98"/>
  <c r="G20" i="99" s="1"/>
  <c r="G16" i="98"/>
  <c r="G21" i="99" s="1"/>
  <c r="G17" i="98"/>
  <c r="G22" i="99" s="1"/>
  <c r="G18" i="98"/>
  <c r="G23" i="99" s="1"/>
  <c r="G19" i="98"/>
  <c r="G24" i="99" s="1"/>
  <c r="G20" i="98"/>
  <c r="G25" i="99" s="1"/>
  <c r="G21" i="98"/>
  <c r="G12" i="98"/>
  <c r="G12" i="99" s="1"/>
  <c r="G11" i="98"/>
  <c r="E13" i="98"/>
  <c r="E18" i="99" s="1"/>
  <c r="D12" i="100" s="1"/>
  <c r="E14" i="98"/>
  <c r="E19" i="99" s="1"/>
  <c r="D13" i="100" s="1"/>
  <c r="E15" i="98"/>
  <c r="E20" i="99" s="1"/>
  <c r="D14" i="100" s="1"/>
  <c r="E16" i="98"/>
  <c r="E21" i="99" s="1"/>
  <c r="D15" i="100" s="1"/>
  <c r="E17" i="98"/>
  <c r="E22" i="99" s="1"/>
  <c r="D16" i="100" s="1"/>
  <c r="E18" i="98"/>
  <c r="E23" i="99" s="1"/>
  <c r="D17" i="100" s="1"/>
  <c r="E19" i="98"/>
  <c r="E24" i="99" s="1"/>
  <c r="D18" i="100" s="1"/>
  <c r="E20" i="98"/>
  <c r="E25" i="99" s="1"/>
  <c r="D19" i="100" s="1"/>
  <c r="E21" i="98"/>
  <c r="E12" i="98"/>
  <c r="E17" i="99" s="1"/>
  <c r="D11" i="100" s="1"/>
  <c r="E11" i="98"/>
  <c r="C26" i="98"/>
  <c r="C25" i="98"/>
  <c r="C13" i="98"/>
  <c r="C48" i="109" s="1"/>
  <c r="C14" i="98"/>
  <c r="C13" i="109" s="1"/>
  <c r="C15" i="98"/>
  <c r="C16" i="98"/>
  <c r="C17" i="98"/>
  <c r="C18" i="98"/>
  <c r="C23" i="99" s="1"/>
  <c r="C19" i="98"/>
  <c r="C20" i="98"/>
  <c r="C21" i="98"/>
  <c r="C12" i="98"/>
  <c r="C17" i="99" s="1"/>
  <c r="H12" i="73"/>
  <c r="L12" i="74"/>
  <c r="K12" i="74"/>
  <c r="H12" i="74"/>
  <c r="J12" i="74"/>
  <c r="I12" i="74"/>
  <c r="G12" i="74"/>
  <c r="F12" i="74"/>
  <c r="D12" i="74"/>
  <c r="L12" i="71"/>
  <c r="J12" i="71"/>
  <c r="K12" i="71"/>
  <c r="I12" i="71"/>
  <c r="H12" i="71"/>
  <c r="G12" i="71"/>
  <c r="D12" i="71"/>
  <c r="M15" i="59"/>
  <c r="J15" i="59"/>
  <c r="H15" i="59"/>
  <c r="E15" i="59"/>
  <c r="L15" i="59"/>
  <c r="K15" i="59"/>
  <c r="I15" i="59"/>
  <c r="G15" i="59"/>
  <c r="K11" i="62"/>
  <c r="K15" i="71"/>
  <c r="K16" i="71"/>
  <c r="K17" i="74" s="1"/>
  <c r="K18" i="74" s="1"/>
  <c r="K17" i="71"/>
  <c r="K20" i="71"/>
  <c r="K20" i="74" s="1"/>
  <c r="K21" i="74" s="1"/>
  <c r="J11" i="62"/>
  <c r="J15" i="71"/>
  <c r="J16" i="71"/>
  <c r="J17" i="74" s="1"/>
  <c r="J18" i="74" s="1"/>
  <c r="J17" i="71"/>
  <c r="J20" i="71"/>
  <c r="J20" i="74" s="1"/>
  <c r="J21" i="74" s="1"/>
  <c r="I11" i="62"/>
  <c r="I15" i="71"/>
  <c r="I16" i="71"/>
  <c r="I17" i="74" s="1"/>
  <c r="I18" i="74" s="1"/>
  <c r="I17" i="71"/>
  <c r="I20" i="71"/>
  <c r="I20" i="74" s="1"/>
  <c r="I21" i="74" s="1"/>
  <c r="H11" i="62"/>
  <c r="H15" i="71"/>
  <c r="H16" i="71"/>
  <c r="H17" i="74" s="1"/>
  <c r="H18" i="74" s="1"/>
  <c r="H17" i="71"/>
  <c r="H20" i="71"/>
  <c r="H20" i="74" s="1"/>
  <c r="H21" i="74" s="1"/>
  <c r="G11" i="62"/>
  <c r="G15" i="71"/>
  <c r="G16" i="71"/>
  <c r="G17" i="74" s="1"/>
  <c r="G18" i="74" s="1"/>
  <c r="G17" i="71"/>
  <c r="G20" i="71"/>
  <c r="G20" i="74" s="1"/>
  <c r="G21" i="74" s="1"/>
  <c r="D11" i="62"/>
  <c r="D15" i="71"/>
  <c r="D16" i="71"/>
  <c r="D17" i="74" s="1"/>
  <c r="D18" i="74" s="1"/>
  <c r="D17" i="71"/>
  <c r="D20" i="71"/>
  <c r="D20" i="74" s="1"/>
  <c r="D21" i="74" s="1"/>
  <c r="D11" i="76"/>
  <c r="D23" i="76"/>
  <c r="D19" i="76"/>
  <c r="D15" i="76"/>
  <c r="D18" i="71"/>
  <c r="D12" i="77"/>
  <c r="D24" i="71"/>
  <c r="D14" i="77"/>
  <c r="D23" i="71"/>
  <c r="L15" i="28"/>
  <c r="I4" i="28" s="1"/>
  <c r="L14" i="28"/>
  <c r="I3" i="28" s="1"/>
  <c r="L16" i="28"/>
  <c r="P16" i="28" s="1"/>
  <c r="G18" i="71"/>
  <c r="G23" i="71"/>
  <c r="G24" i="71"/>
  <c r="H18" i="71"/>
  <c r="H23" i="71" s="1"/>
  <c r="H24" i="71"/>
  <c r="I18" i="71"/>
  <c r="I23" i="71"/>
  <c r="I24" i="71"/>
  <c r="J18" i="71"/>
  <c r="J23" i="71" s="1"/>
  <c r="J24" i="71"/>
  <c r="K18" i="71"/>
  <c r="K23" i="71"/>
  <c r="K24" i="71"/>
  <c r="E49" i="28"/>
  <c r="L49" i="28" s="1"/>
  <c r="P49" i="28" s="1"/>
  <c r="M14" i="28"/>
  <c r="L15" i="71"/>
  <c r="L17" i="74" s="1"/>
  <c r="L18" i="74" s="1"/>
  <c r="L16" i="71"/>
  <c r="L17" i="71"/>
  <c r="L20" i="71"/>
  <c r="L20" i="74" s="1"/>
  <c r="L21" i="74" s="1"/>
  <c r="L11" i="62"/>
  <c r="D19" i="62"/>
  <c r="E11" i="74"/>
  <c r="E20" i="74"/>
  <c r="F20" i="74"/>
  <c r="E24" i="71"/>
  <c r="F24" i="71"/>
  <c r="E23" i="71"/>
  <c r="F15" i="71"/>
  <c r="F16" i="71"/>
  <c r="F17" i="74" s="1"/>
  <c r="F17" i="71"/>
  <c r="E25" i="74"/>
  <c r="F25" i="74"/>
  <c r="F11" i="62"/>
  <c r="F12" i="62"/>
  <c r="F14" i="62" s="1"/>
  <c r="F11" i="74" s="1"/>
  <c r="G13" i="62"/>
  <c r="I13" i="62"/>
  <c r="K13" i="62"/>
  <c r="D17" i="62"/>
  <c r="G17" i="62"/>
  <c r="G19" i="62" s="1"/>
  <c r="H17" i="62"/>
  <c r="H19" i="62" s="1"/>
  <c r="I17" i="62"/>
  <c r="I19" i="62" s="1"/>
  <c r="J17" i="62"/>
  <c r="J19" i="62" s="1"/>
  <c r="K17" i="62"/>
  <c r="K19" i="62" s="1"/>
  <c r="L17" i="62"/>
  <c r="L19" i="62" s="1"/>
  <c r="G15" i="70"/>
  <c r="G14" i="70"/>
  <c r="G13" i="70"/>
  <c r="G12" i="70"/>
  <c r="E11" i="59"/>
  <c r="D12" i="61"/>
  <c r="D14" i="61" s="1"/>
  <c r="D22" i="61" s="1"/>
  <c r="E12" i="59"/>
  <c r="D13" i="61"/>
  <c r="D17" i="61"/>
  <c r="D19" i="61" s="1"/>
  <c r="D23" i="61" s="1"/>
  <c r="D18" i="61"/>
  <c r="J20" i="59"/>
  <c r="I11" i="71" s="1"/>
  <c r="E20" i="59"/>
  <c r="D11" i="71" s="1"/>
  <c r="E18" i="62"/>
  <c r="F18" i="62"/>
  <c r="G18" i="62"/>
  <c r="H18" i="62"/>
  <c r="I18" i="62"/>
  <c r="J18" i="62"/>
  <c r="K18" i="62"/>
  <c r="L18" i="62"/>
  <c r="D18" i="62"/>
  <c r="C8" i="34"/>
  <c r="C5" i="34"/>
  <c r="C7" i="34"/>
  <c r="C6" i="34"/>
  <c r="F17" i="62"/>
  <c r="F19" i="62" s="1"/>
  <c r="F18" i="74"/>
  <c r="H20" i="59"/>
  <c r="G11" i="71" s="1"/>
  <c r="I20" i="59"/>
  <c r="H11" i="71" s="1"/>
  <c r="K20" i="59"/>
  <c r="J11" i="71" s="1"/>
  <c r="L20" i="59"/>
  <c r="K11" i="71" s="1"/>
  <c r="M20" i="59"/>
  <c r="L11" i="71" s="1"/>
  <c r="E25" i="59"/>
  <c r="D11" i="72" s="1"/>
  <c r="H25" i="59"/>
  <c r="G11" i="72" s="1"/>
  <c r="I25" i="59"/>
  <c r="H11" i="72" s="1"/>
  <c r="H19" i="72" s="1"/>
  <c r="H14" i="73" s="1"/>
  <c r="D20" i="76" s="1"/>
  <c r="J25" i="59"/>
  <c r="I11" i="72" s="1"/>
  <c r="K25" i="59"/>
  <c r="J11" i="72" s="1"/>
  <c r="J11" i="73" s="1"/>
  <c r="J14" i="73" s="1"/>
  <c r="L25" i="59"/>
  <c r="K11" i="72" s="1"/>
  <c r="M25" i="59"/>
  <c r="L11" i="72" s="1"/>
  <c r="L11" i="73" s="1"/>
  <c r="L14" i="73" s="1"/>
  <c r="F11" i="59"/>
  <c r="E12" i="61" s="1"/>
  <c r="F12" i="59"/>
  <c r="E13" i="61" s="1"/>
  <c r="E14" i="61"/>
  <c r="E22" i="61" s="1"/>
  <c r="E17" i="61"/>
  <c r="E19" i="61" s="1"/>
  <c r="E23" i="61" s="1"/>
  <c r="E24" i="61" s="1"/>
  <c r="E27" i="28" s="1"/>
  <c r="L27" i="28" s="1"/>
  <c r="E18" i="61"/>
  <c r="G11" i="59"/>
  <c r="F12" i="61"/>
  <c r="G12" i="59"/>
  <c r="F13" i="61"/>
  <c r="F17" i="61"/>
  <c r="F18" i="61"/>
  <c r="F19" i="61" s="1"/>
  <c r="F23" i="61"/>
  <c r="G25" i="59"/>
  <c r="G22" i="59"/>
  <c r="G21" i="59"/>
  <c r="G20" i="59"/>
  <c r="G16" i="59"/>
  <c r="F13" i="62" s="1"/>
  <c r="G17" i="59"/>
  <c r="H22" i="59"/>
  <c r="H21" i="59"/>
  <c r="H17" i="59"/>
  <c r="G12" i="62" s="1"/>
  <c r="H12" i="59"/>
  <c r="H11" i="59"/>
  <c r="M22" i="59"/>
  <c r="M21" i="59"/>
  <c r="M17" i="59"/>
  <c r="L12" i="62" s="1"/>
  <c r="M16" i="59"/>
  <c r="L13" i="62" s="1"/>
  <c r="M12" i="59"/>
  <c r="M11" i="59"/>
  <c r="H16" i="59"/>
  <c r="F11" i="71"/>
  <c r="E22" i="59"/>
  <c r="E21" i="59"/>
  <c r="E17" i="59"/>
  <c r="D12" i="62" s="1"/>
  <c r="E16" i="59"/>
  <c r="D13" i="62" s="1"/>
  <c r="L22" i="59"/>
  <c r="K22" i="59"/>
  <c r="J22" i="59"/>
  <c r="I22" i="59"/>
  <c r="L21" i="59"/>
  <c r="K21" i="59"/>
  <c r="J21" i="59"/>
  <c r="I21" i="59"/>
  <c r="L17" i="59"/>
  <c r="K12" i="62" s="1"/>
  <c r="K17" i="59"/>
  <c r="J12" i="62" s="1"/>
  <c r="J17" i="59"/>
  <c r="I12" i="62" s="1"/>
  <c r="I17" i="59"/>
  <c r="H12" i="62" s="1"/>
  <c r="L16" i="59"/>
  <c r="K16" i="59"/>
  <c r="J13" i="62" s="1"/>
  <c r="J16" i="59"/>
  <c r="I16" i="59"/>
  <c r="H13" i="62" s="1"/>
  <c r="L12" i="59"/>
  <c r="K12" i="59"/>
  <c r="J12" i="59"/>
  <c r="I12" i="59"/>
  <c r="L11" i="59"/>
  <c r="K11" i="59"/>
  <c r="J11" i="59"/>
  <c r="I11" i="59"/>
  <c r="D24" i="61" l="1"/>
  <c r="F14" i="74"/>
  <c r="F13" i="74"/>
  <c r="F22" i="71"/>
  <c r="F14" i="61"/>
  <c r="F22" i="61" s="1"/>
  <c r="F24" i="61" s="1"/>
  <c r="E28" i="28" s="1"/>
  <c r="L28" i="28" s="1"/>
  <c r="I11" i="73"/>
  <c r="I14" i="73" s="1"/>
  <c r="D24" i="76" s="1"/>
  <c r="I19" i="72"/>
  <c r="E50" i="28" s="1"/>
  <c r="L50" i="28" s="1"/>
  <c r="P50" i="28" s="1"/>
  <c r="L13" i="74"/>
  <c r="L22" i="71"/>
  <c r="G13" i="74"/>
  <c r="G22" i="71"/>
  <c r="G25" i="71" s="1"/>
  <c r="E40" i="28" s="1"/>
  <c r="L40" i="28" s="1"/>
  <c r="P40" i="28" s="1"/>
  <c r="D22" i="71"/>
  <c r="D25" i="71" s="1"/>
  <c r="D13" i="74"/>
  <c r="F18" i="71"/>
  <c r="F23" i="71" s="1"/>
  <c r="D13" i="77"/>
  <c r="G24" i="74"/>
  <c r="D16" i="75"/>
  <c r="I25" i="74"/>
  <c r="D27" i="75"/>
  <c r="I14" i="62"/>
  <c r="K24" i="74"/>
  <c r="D36" i="75"/>
  <c r="E20" i="76"/>
  <c r="B4" i="96" s="1"/>
  <c r="E19" i="76"/>
  <c r="B3" i="96" s="1"/>
  <c r="K13" i="74"/>
  <c r="K22" i="71"/>
  <c r="K25" i="71" s="1"/>
  <c r="E44" i="28" s="1"/>
  <c r="L44" i="28" s="1"/>
  <c r="P44" i="28" s="1"/>
  <c r="I22" i="71"/>
  <c r="I25" i="71" s="1"/>
  <c r="E42" i="28" s="1"/>
  <c r="L42" i="28" s="1"/>
  <c r="P42" i="28" s="1"/>
  <c r="I13" i="74"/>
  <c r="L14" i="62"/>
  <c r="D41" i="75"/>
  <c r="L24" i="74"/>
  <c r="D25" i="74"/>
  <c r="D12" i="75"/>
  <c r="D14" i="62"/>
  <c r="H24" i="74"/>
  <c r="D21" i="75"/>
  <c r="J25" i="74"/>
  <c r="D32" i="75"/>
  <c r="J14" i="62"/>
  <c r="K11" i="73"/>
  <c r="K14" i="73" s="1"/>
  <c r="K19" i="72"/>
  <c r="E52" i="28" s="1"/>
  <c r="L52" i="28" s="1"/>
  <c r="P52" i="28" s="1"/>
  <c r="G11" i="73"/>
  <c r="G14" i="73" s="1"/>
  <c r="D16" i="76" s="1"/>
  <c r="G19" i="72"/>
  <c r="E48" i="28" s="1"/>
  <c r="L48" i="28" s="1"/>
  <c r="P48" i="28" s="1"/>
  <c r="J13" i="74"/>
  <c r="J22" i="71"/>
  <c r="J25" i="71" s="1"/>
  <c r="E43" i="28" s="1"/>
  <c r="L43" i="28" s="1"/>
  <c r="P43" i="28" s="1"/>
  <c r="L25" i="74"/>
  <c r="D42" i="75"/>
  <c r="G25" i="74"/>
  <c r="D17" i="75"/>
  <c r="G14" i="62"/>
  <c r="I24" i="74"/>
  <c r="D26" i="75"/>
  <c r="K25" i="74"/>
  <c r="D37" i="75"/>
  <c r="K14" i="62"/>
  <c r="H13" i="74"/>
  <c r="H22" i="71"/>
  <c r="H25" i="71" s="1"/>
  <c r="E41" i="28" s="1"/>
  <c r="L41" i="28" s="1"/>
  <c r="P41" i="28" s="1"/>
  <c r="D24" i="74"/>
  <c r="D11" i="75"/>
  <c r="H25" i="74"/>
  <c r="D22" i="75"/>
  <c r="H14" i="62"/>
  <c r="J24" i="74"/>
  <c r="D31" i="75"/>
  <c r="D19" i="72"/>
  <c r="E47" i="28" s="1"/>
  <c r="L47" i="28" s="1"/>
  <c r="P47" i="28" s="1"/>
  <c r="D11" i="73"/>
  <c r="D14" i="73" s="1"/>
  <c r="D12" i="76" s="1"/>
  <c r="E11" i="76" s="1"/>
  <c r="B3" i="94" s="1"/>
  <c r="L18" i="71"/>
  <c r="L23" i="71" s="1"/>
  <c r="M16" i="28"/>
  <c r="E12" i="76"/>
  <c r="B4" i="94" s="1"/>
  <c r="C80" i="109"/>
  <c r="C32" i="109"/>
  <c r="C68" i="109"/>
  <c r="C92" i="109"/>
  <c r="C56" i="109"/>
  <c r="C92" i="100"/>
  <c r="C68" i="100"/>
  <c r="C44" i="100"/>
  <c r="C20" i="100"/>
  <c r="C20" i="109"/>
  <c r="C26" i="99"/>
  <c r="C44" i="109"/>
  <c r="C80" i="100"/>
  <c r="C56" i="100"/>
  <c r="C32" i="100"/>
  <c r="C52" i="109"/>
  <c r="C16" i="109"/>
  <c r="C76" i="109"/>
  <c r="C88" i="109"/>
  <c r="C40" i="109"/>
  <c r="C88" i="100"/>
  <c r="C64" i="100"/>
  <c r="C40" i="100"/>
  <c r="C16" i="100"/>
  <c r="C28" i="109"/>
  <c r="C22" i="99"/>
  <c r="C64" i="109"/>
  <c r="C76" i="100"/>
  <c r="C52" i="100"/>
  <c r="C28" i="100"/>
  <c r="D11" i="114"/>
  <c r="D75" i="100"/>
  <c r="E62" i="28"/>
  <c r="J19" i="72"/>
  <c r="E51" i="28" s="1"/>
  <c r="L51" i="28" s="1"/>
  <c r="P51" i="28" s="1"/>
  <c r="H11" i="73"/>
  <c r="C91" i="109"/>
  <c r="C79" i="109"/>
  <c r="C67" i="109"/>
  <c r="C55" i="109"/>
  <c r="C43" i="109"/>
  <c r="C31" i="109"/>
  <c r="C19" i="109"/>
  <c r="C91" i="100"/>
  <c r="C67" i="100"/>
  <c r="C43" i="100"/>
  <c r="C19" i="100"/>
  <c r="C25" i="99"/>
  <c r="C79" i="100"/>
  <c r="C55" i="100"/>
  <c r="C31" i="100"/>
  <c r="C87" i="109"/>
  <c r="C75" i="109"/>
  <c r="C63" i="109"/>
  <c r="C51" i="109"/>
  <c r="C39" i="109"/>
  <c r="C27" i="109"/>
  <c r="C87" i="100"/>
  <c r="C63" i="100"/>
  <c r="C39" i="100"/>
  <c r="C15" i="100"/>
  <c r="C21" i="99"/>
  <c r="C15" i="109"/>
  <c r="C75" i="100"/>
  <c r="C51" i="100"/>
  <c r="C27" i="100"/>
  <c r="E17" i="109"/>
  <c r="E15" i="109"/>
  <c r="B3" i="110" s="1"/>
  <c r="L24" i="71"/>
  <c r="M15" i="28"/>
  <c r="L19" i="72"/>
  <c r="E64" i="28"/>
  <c r="L65" i="28" s="1"/>
  <c r="P65" i="28" s="1"/>
  <c r="D17" i="114"/>
  <c r="D19" i="114" s="1"/>
  <c r="E18" i="114" s="1"/>
  <c r="D76" i="100"/>
  <c r="E91" i="109"/>
  <c r="E88" i="109"/>
  <c r="E83" i="109"/>
  <c r="E89" i="109"/>
  <c r="E86" i="109"/>
  <c r="E68" i="109"/>
  <c r="E63" i="109"/>
  <c r="E66" i="109"/>
  <c r="E61" i="109"/>
  <c r="E60" i="109"/>
  <c r="E43" i="109"/>
  <c r="E41" i="109"/>
  <c r="E40" i="109"/>
  <c r="B4" i="112" s="1"/>
  <c r="E35" i="109"/>
  <c r="E38" i="109"/>
  <c r="C90" i="109"/>
  <c r="C42" i="109"/>
  <c r="C78" i="109"/>
  <c r="C30" i="109"/>
  <c r="C62" i="109"/>
  <c r="C86" i="109"/>
  <c r="C50" i="109"/>
  <c r="C14" i="109"/>
  <c r="M12" i="99"/>
  <c r="I12" i="99"/>
  <c r="C19" i="99"/>
  <c r="L17" i="99"/>
  <c r="D71" i="100" s="1"/>
  <c r="H17" i="99"/>
  <c r="D23" i="100" s="1"/>
  <c r="C18" i="100"/>
  <c r="C14" i="100"/>
  <c r="C24" i="100"/>
  <c r="C42" i="100"/>
  <c r="C38" i="100"/>
  <c r="C48" i="100"/>
  <c r="C66" i="100"/>
  <c r="C62" i="100"/>
  <c r="C72" i="100"/>
  <c r="C90" i="100"/>
  <c r="C86" i="100"/>
  <c r="C18" i="109"/>
  <c r="C26" i="109"/>
  <c r="E51" i="109"/>
  <c r="B3" i="113" s="1"/>
  <c r="E56" i="109"/>
  <c r="E71" i="109"/>
  <c r="C84" i="109"/>
  <c r="E77" i="109"/>
  <c r="C83" i="109"/>
  <c r="C71" i="109"/>
  <c r="C59" i="109"/>
  <c r="C47" i="109"/>
  <c r="C35" i="109"/>
  <c r="C23" i="109"/>
  <c r="C11" i="109"/>
  <c r="C89" i="109"/>
  <c r="C77" i="109"/>
  <c r="C65" i="109"/>
  <c r="C53" i="109"/>
  <c r="C41" i="109"/>
  <c r="C29" i="109"/>
  <c r="C17" i="109"/>
  <c r="C85" i="109"/>
  <c r="C73" i="109"/>
  <c r="C61" i="109"/>
  <c r="C49" i="109"/>
  <c r="C37" i="109"/>
  <c r="C25" i="109"/>
  <c r="C18" i="99"/>
  <c r="K17" i="99"/>
  <c r="D59" i="100" s="1"/>
  <c r="G17" i="99"/>
  <c r="C11" i="100"/>
  <c r="C17" i="100"/>
  <c r="C13" i="100"/>
  <c r="C35" i="100"/>
  <c r="C41" i="100"/>
  <c r="C37" i="100"/>
  <c r="C59" i="100"/>
  <c r="C65" i="100"/>
  <c r="C61" i="100"/>
  <c r="C83" i="100"/>
  <c r="C89" i="100"/>
  <c r="C85" i="100"/>
  <c r="E53" i="109"/>
  <c r="C66" i="109"/>
  <c r="C74" i="109"/>
  <c r="E13" i="109"/>
  <c r="E67" i="109"/>
  <c r="C72" i="109"/>
  <c r="C24" i="109"/>
  <c r="C60" i="109"/>
  <c r="E12" i="99"/>
  <c r="J17" i="99"/>
  <c r="D47" i="100" s="1"/>
  <c r="C12" i="100"/>
  <c r="C30" i="100"/>
  <c r="C26" i="100"/>
  <c r="C36" i="100"/>
  <c r="C54" i="100"/>
  <c r="C50" i="100"/>
  <c r="C60" i="100"/>
  <c r="C78" i="100"/>
  <c r="C74" i="100"/>
  <c r="C84" i="100"/>
  <c r="C36" i="109"/>
  <c r="E48" i="109"/>
  <c r="C54" i="109"/>
  <c r="E54" i="109"/>
  <c r="E78" i="109"/>
  <c r="E73" i="109"/>
  <c r="H13" i="108"/>
  <c r="H26" i="108" s="1"/>
  <c r="D32" i="109" s="1"/>
  <c r="C24" i="99"/>
  <c r="C20" i="99"/>
  <c r="C23" i="100"/>
  <c r="C29" i="100"/>
  <c r="C25" i="100"/>
  <c r="C47" i="100"/>
  <c r="C53" i="100"/>
  <c r="C49" i="100"/>
  <c r="C71" i="100"/>
  <c r="C77" i="100"/>
  <c r="C73" i="100"/>
  <c r="C12" i="109"/>
  <c r="C38" i="109"/>
  <c r="E79" i="109"/>
  <c r="E44" i="109"/>
  <c r="E92" i="109"/>
  <c r="E11" i="109"/>
  <c r="E19" i="109"/>
  <c r="E24" i="109"/>
  <c r="E27" i="109"/>
  <c r="B3" i="111" s="1"/>
  <c r="E32" i="109"/>
  <c r="E37" i="109"/>
  <c r="E42" i="109"/>
  <c r="E47" i="109"/>
  <c r="E52" i="109"/>
  <c r="B4" i="113" s="1"/>
  <c r="E55" i="109"/>
  <c r="E62" i="109"/>
  <c r="E65" i="109"/>
  <c r="E72" i="109"/>
  <c r="E75" i="109"/>
  <c r="E80" i="109"/>
  <c r="E85" i="109"/>
  <c r="E90" i="109"/>
  <c r="E20" i="109"/>
  <c r="E18" i="109"/>
  <c r="E16" i="109"/>
  <c r="B4" i="110" s="1"/>
  <c r="E14" i="109"/>
  <c r="E12" i="109"/>
  <c r="L63" i="28"/>
  <c r="P63" i="28" s="1"/>
  <c r="E26" i="109"/>
  <c r="E36" i="109"/>
  <c r="E39" i="109"/>
  <c r="B3" i="112" s="1"/>
  <c r="E49" i="109"/>
  <c r="E59" i="109"/>
  <c r="E64" i="109"/>
  <c r="E74" i="109"/>
  <c r="E84" i="109"/>
  <c r="E87" i="109"/>
  <c r="D12" i="114"/>
  <c r="E19" i="114" l="1"/>
  <c r="B4" i="116" s="1"/>
  <c r="E33" i="28"/>
  <c r="L33" i="28" s="1"/>
  <c r="P33" i="28" s="1"/>
  <c r="H11" i="74"/>
  <c r="H14" i="74" s="1"/>
  <c r="H23" i="74" s="1"/>
  <c r="H26" i="74" s="1"/>
  <c r="E32" i="28"/>
  <c r="L32" i="28" s="1"/>
  <c r="P32" i="28" s="1"/>
  <c r="G11" i="74"/>
  <c r="G14" i="74" s="1"/>
  <c r="G23" i="74" s="1"/>
  <c r="G26" i="74" s="1"/>
  <c r="E16" i="76"/>
  <c r="B4" i="95" s="1"/>
  <c r="E15" i="76"/>
  <c r="B3" i="95" s="1"/>
  <c r="D11" i="74"/>
  <c r="D14" i="74" s="1"/>
  <c r="D23" i="74" s="1"/>
  <c r="D26" i="74" s="1"/>
  <c r="E31" i="28"/>
  <c r="L31" i="28" s="1"/>
  <c r="P31" i="28" s="1"/>
  <c r="D15" i="77"/>
  <c r="E39" i="28"/>
  <c r="L39" i="28" s="1"/>
  <c r="P39" i="28" s="1"/>
  <c r="E17" i="114"/>
  <c r="B3" i="116"/>
  <c r="L76" i="28"/>
  <c r="E76" i="28"/>
  <c r="E30" i="109"/>
  <c r="E25" i="109"/>
  <c r="E28" i="109"/>
  <c r="B4" i="111" s="1"/>
  <c r="E23" i="109"/>
  <c r="E31" i="109"/>
  <c r="E29" i="109"/>
  <c r="L11" i="74"/>
  <c r="L14" i="74" s="1"/>
  <c r="L23" i="74" s="1"/>
  <c r="L26" i="74" s="1"/>
  <c r="L74" i="28"/>
  <c r="E74" i="28"/>
  <c r="E24" i="76"/>
  <c r="B4" i="97" s="1"/>
  <c r="E23" i="76"/>
  <c r="B3" i="97" s="1"/>
  <c r="D13" i="114"/>
  <c r="E12" i="114" s="1"/>
  <c r="E36" i="28"/>
  <c r="L36" i="28" s="1"/>
  <c r="P36" i="28" s="1"/>
  <c r="K11" i="74"/>
  <c r="K14" i="74" s="1"/>
  <c r="K23" i="74" s="1"/>
  <c r="K26" i="74" s="1"/>
  <c r="J11" i="74"/>
  <c r="J14" i="74" s="1"/>
  <c r="J23" i="74" s="1"/>
  <c r="J26" i="74" s="1"/>
  <c r="E35" i="28"/>
  <c r="L35" i="28" s="1"/>
  <c r="P35" i="28" s="1"/>
  <c r="I11" i="74"/>
  <c r="I14" i="74" s="1"/>
  <c r="I23" i="74" s="1"/>
  <c r="I26" i="74" s="1"/>
  <c r="E34" i="28"/>
  <c r="L34" i="28" s="1"/>
  <c r="P34" i="28" s="1"/>
  <c r="L25" i="71"/>
  <c r="D11" i="77"/>
  <c r="D16" i="77" s="1"/>
  <c r="E26" i="28"/>
  <c r="L26" i="28" s="1"/>
  <c r="E13" i="114" l="1"/>
  <c r="B4" i="115" s="1"/>
  <c r="B3" i="115"/>
  <c r="E11" i="114"/>
  <c r="L12" i="28"/>
  <c r="M12" i="28" s="1"/>
  <c r="H11" i="99"/>
  <c r="H13" i="99" s="1"/>
  <c r="H26" i="99" s="1"/>
  <c r="D32" i="100" s="1"/>
  <c r="D18" i="75"/>
  <c r="E11" i="99"/>
  <c r="E13" i="99" s="1"/>
  <c r="E26" i="99" s="1"/>
  <c r="D20" i="100" s="1"/>
  <c r="D13" i="75"/>
  <c r="L11" i="99"/>
  <c r="L13" i="99" s="1"/>
  <c r="L26" i="99" s="1"/>
  <c r="D80" i="100" s="1"/>
  <c r="D38" i="75"/>
  <c r="D22" i="77"/>
  <c r="B4" i="91" s="1"/>
  <c r="D21" i="77"/>
  <c r="B3" i="91" s="1"/>
  <c r="D18" i="77"/>
  <c r="B3" i="92" s="1"/>
  <c r="I11" i="99"/>
  <c r="I13" i="99" s="1"/>
  <c r="I26" i="99" s="1"/>
  <c r="D44" i="100" s="1"/>
  <c r="D23" i="75"/>
  <c r="J11" i="99"/>
  <c r="J13" i="99" s="1"/>
  <c r="J26" i="99" s="1"/>
  <c r="D56" i="100" s="1"/>
  <c r="D28" i="75"/>
  <c r="E75" i="28"/>
  <c r="L75" i="28"/>
  <c r="K11" i="99"/>
  <c r="K13" i="99" s="1"/>
  <c r="K26" i="99" s="1"/>
  <c r="D68" i="100" s="1"/>
  <c r="D33" i="75"/>
  <c r="M11" i="99"/>
  <c r="M13" i="99" s="1"/>
  <c r="M26" i="99" s="1"/>
  <c r="D92" i="100" s="1"/>
  <c r="D43" i="75"/>
  <c r="E60" i="100" l="1"/>
  <c r="E68" i="100"/>
  <c r="E65" i="100"/>
  <c r="E61" i="100"/>
  <c r="E62" i="100"/>
  <c r="E63" i="100"/>
  <c r="B3" i="107" s="1"/>
  <c r="E59" i="100"/>
  <c r="E64" i="100"/>
  <c r="B4" i="107" s="1"/>
  <c r="E67" i="100"/>
  <c r="E66" i="100"/>
  <c r="E86" i="100"/>
  <c r="E91" i="100"/>
  <c r="E83" i="100"/>
  <c r="E90" i="100"/>
  <c r="E87" i="100"/>
  <c r="E85" i="100"/>
  <c r="E92" i="100"/>
  <c r="E88" i="100"/>
  <c r="E89" i="100"/>
  <c r="E84" i="100"/>
  <c r="E32" i="75"/>
  <c r="B4" i="83" s="1"/>
  <c r="E31" i="75"/>
  <c r="B3" i="83" s="1"/>
  <c r="E33" i="75"/>
  <c r="B5" i="83" s="1"/>
  <c r="E26" i="75"/>
  <c r="B3" i="90" s="1"/>
  <c r="E28" i="75"/>
  <c r="B5" i="90" s="1"/>
  <c r="E27" i="75"/>
  <c r="B4" i="90" s="1"/>
  <c r="E72" i="100"/>
  <c r="E80" i="100"/>
  <c r="E75" i="100"/>
  <c r="B3" i="106" s="1"/>
  <c r="E74" i="100"/>
  <c r="E73" i="100"/>
  <c r="E79" i="100"/>
  <c r="E76" i="100"/>
  <c r="B4" i="106" s="1"/>
  <c r="E77" i="100"/>
  <c r="E78" i="100"/>
  <c r="E71" i="100"/>
  <c r="E28" i="100"/>
  <c r="B4" i="104" s="1"/>
  <c r="E27" i="100"/>
  <c r="B3" i="104" s="1"/>
  <c r="E30" i="100"/>
  <c r="E25" i="100"/>
  <c r="E24" i="100"/>
  <c r="E32" i="100"/>
  <c r="E23" i="100"/>
  <c r="E26" i="100"/>
  <c r="E29" i="100"/>
  <c r="E31" i="100"/>
  <c r="E12" i="75"/>
  <c r="B4" i="80" s="1"/>
  <c r="E11" i="75"/>
  <c r="B3" i="80" s="1"/>
  <c r="E13" i="75"/>
  <c r="B5" i="80" s="1"/>
  <c r="E21" i="75"/>
  <c r="B3" i="82" s="1"/>
  <c r="E23" i="75"/>
  <c r="B5" i="82" s="1"/>
  <c r="E22" i="75"/>
  <c r="B4" i="82" s="1"/>
  <c r="E16" i="100"/>
  <c r="B4" i="102" s="1"/>
  <c r="E15" i="100"/>
  <c r="B3" i="102" s="1"/>
  <c r="E20" i="100"/>
  <c r="E18" i="100"/>
  <c r="E17" i="100"/>
  <c r="E19" i="100"/>
  <c r="E12" i="100"/>
  <c r="E11" i="100"/>
  <c r="E14" i="100"/>
  <c r="E13" i="100"/>
  <c r="E48" i="100"/>
  <c r="E56" i="100"/>
  <c r="E51" i="100"/>
  <c r="B3" i="105" s="1"/>
  <c r="E50" i="100"/>
  <c r="E49" i="100"/>
  <c r="E55" i="100"/>
  <c r="E52" i="100"/>
  <c r="B4" i="105" s="1"/>
  <c r="E53" i="100"/>
  <c r="E54" i="100"/>
  <c r="E47" i="100"/>
  <c r="E44" i="100"/>
  <c r="E43" i="100"/>
  <c r="E40" i="100"/>
  <c r="B4" i="103" s="1"/>
  <c r="E37" i="100"/>
  <c r="E38" i="100"/>
  <c r="E35" i="100"/>
  <c r="E39" i="100"/>
  <c r="B3" i="103" s="1"/>
  <c r="E42" i="100"/>
  <c r="E41" i="100"/>
  <c r="E36" i="100"/>
  <c r="E38" i="75"/>
  <c r="B5" i="87" s="1"/>
  <c r="E37" i="75"/>
  <c r="B4" i="87" s="1"/>
  <c r="E36" i="75"/>
  <c r="B3" i="87" s="1"/>
  <c r="E17" i="75"/>
  <c r="B4" i="81" s="1"/>
  <c r="E16" i="75"/>
  <c r="B3" i="81" s="1"/>
  <c r="E18" i="75"/>
  <c r="B5" i="8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<sst xmlns="http://schemas.openxmlformats.org/spreadsheetml/2006/main" count="1351" uniqueCount="687">
  <si>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</si>
  <si>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</si>
  <si>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</si>
  <si>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</si>
  <si>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</si>
  <si>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</si>
  <si>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</si>
  <si>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</si>
  <si>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</si>
  <si>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</si>
  <si>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</si>
  <si>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</si>
  <si>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</si>
  <si>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</si>
  <si>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</si>
  <si>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</si>
  <si>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</si>
  <si>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</si>
  <si>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</si>
  <si>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</si>
  <si>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</si>
  <si>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</si>
  <si>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</si>
  <si>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</si>
  <si>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</si>
  <si>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</si>
  <si>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</si>
  <si>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</si>
  <si>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</si>
  <si>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</si>
  <si>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</si>
  <si>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</si>
  <si>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</si>
  <si>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</si>
  <si>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</si>
  <si>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</si>
  <si>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</si>
  <si>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</si>
  <si>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</si>
  <si>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</si>
  <si>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</si>
  <si>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</si>
  <si>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</si>
  <si>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</si>
  <si>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</si>
  <si>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</si>
  <si>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</si>
  <si>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</si>
  <si>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</si>
  <si>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</si>
  <si>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</si>
  <si>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</si>
  <si>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</si>
  <si>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</si>
  <si>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</si>
  <si>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</si>
  <si>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</si>
  <si>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</si>
  <si>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</si>
  <si>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</si>
  <si>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</si>
  <si>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</si>
  <si>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</si>
  <si>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</si>
  <si>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</si>
  <si>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</si>
  <si>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</si>
  <si>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</si>
  <si>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</si>
  <si>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</si>
  <si>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</si>
  <si>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</si>
  <si>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</si>
  <si>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</si>
  <si>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</si>
  <si>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</si>
  <si>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</si>
  <si>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</si>
  <si>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</si>
  <si>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</si>
  <si>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</si>
  <si>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</si>
  <si>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</si>
  <si>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</si>
  <si>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</si>
  <si>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</si>
  <si>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</si>
  <si>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</si>
  <si>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</si>
  <si>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</si>
  <si>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</si>
  <si>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</si>
  <si>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</si>
  <si>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</si>
  <si>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</si>
  <si>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</si>
  <si>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</si>
  <si>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</si>
  <si>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</si>
  <si>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</si>
  <si>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</si>
  <si>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</si>
  <si>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</si>
  <si>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</si>
  <si>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</si>
  <si>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</si>
  <si>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</si>
  <si>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</si>
  <si>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</si>
  <si>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</si>
  <si>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</si>
  <si>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</si>
  <si>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</si>
  <si>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</si>
  <si>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</si>
  <si>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</si>
  <si>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</si>
  <si>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</si>
  <si>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</si>
  <si>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</si>
  <si>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</si>
  <si>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</si>
  <si>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</si>
  <si>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</si>
  <si>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</si>
  <si>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</si>
  <si>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</si>
  <si>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</si>
  <si>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</si>
  <si>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</si>
  <si>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</si>
  <si>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</si>
  <si>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</si>
  <si>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</si>
  <si>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</si>
  <si>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</si>
  <si>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</si>
  <si>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</si>
  <si>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</si>
  <si>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</si>
  <si>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</si>
  <si>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</si>
  <si>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</si>
  <si>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</si>
  <si>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</si>
  <si>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</si>
  <si>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</si>
  <si>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</si>
  <si>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</si>
  <si>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</si>
  <si>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</si>
  <si>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</si>
  <si>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</si>
  <si>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</si>
  <si>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</si>
  <si>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</si>
  <si>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</si>
  <si>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</si>
  <si>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</si>
  <si>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</si>
  <si>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</si>
  <si>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</si>
  <si>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</si>
  <si>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</si>
  <si>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</si>
  <si>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</si>
  <si>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</si>
  <si>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</si>
  <si>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</si>
  <si>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</si>
  <si>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</si>
  <si>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</si>
  <si>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</si>
  <si>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</si>
  <si>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</si>
  <si>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</si>
  <si>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</si>
  <si>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</si>
  <si>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</si>
  <si>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</si>
  <si>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</si>
  <si>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</si>
  <si>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</si>
  <si>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</si>
  <si>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</si>
  <si>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</si>
  <si>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</si>
  <si>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</si>
  <si>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</si>
  <si>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</si>
  <si>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</si>
  <si>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</si>
  <si>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</si>
  <si>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</si>
  <si>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</si>
  <si>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</si>
  <si>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</si>
  <si>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</si>
  <si>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</si>
  <si>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</si>
  <si>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</si>
  <si>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</si>
  <si>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</si>
  <si>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</si>
  <si>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</si>
  <si>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</si>
  <si>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</si>
  <si>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</si>
  <si>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</si>
  <si>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</si>
  <si>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</si>
  <si>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</si>
  <si>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</si>
  <si>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</si>
  <si>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</si>
  <si>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</si>
  <si>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</si>
  <si>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</si>
  <si>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</si>
  <si>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</si>
  <si>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</si>
  <si>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</si>
  <si>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</si>
  <si>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</si>
  <si>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</si>
  <si>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</si>
  <si>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</si>
  <si>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</si>
  <si>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</si>
  <si>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</si>
  <si>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</si>
  <si>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</si>
  <si>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</si>
  <si>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</si>
  <si>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</si>
  <si>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</si>
  <si>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</si>
  <si>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</si>
  <si>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</si>
  <si>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</si>
  <si>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</si>
  <si>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</si>
  <si>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</si>
  <si>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</si>
  <si>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</si>
  <si>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</si>
  <si>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</si>
  <si>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</si>
  <si>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</si>
  <si>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</si>
  <si>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</si>
  <si>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</si>
  <si>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</si>
  <si>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</si>
  <si>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</si>
  <si>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</si>
  <si>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</si>
  <si>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</si>
  <si>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</si>
  <si>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</si>
  <si>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</si>
  <si>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</si>
  <si>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</si>
  <si>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</si>
  <si>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</si>
  <si>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</si>
  <si>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</si>
  <si>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</si>
  <si>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</si>
  <si>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</si>
  <si>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</si>
  <si>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</si>
  <si>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</si>
  <si>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</si>
  <si>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</si>
  <si>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</si>
  <si>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</si>
  <si>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</si>
  <si>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</si>
  <si>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</si>
  <si>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</si>
  <si>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</si>
  <si>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</si>
  <si>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</si>
  <si>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</si>
  <si>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</si>
  <si>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</si>
  <si>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</si>
  <si>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</si>
  <si>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</si>
  <si>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</si>
  <si>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</si>
  <si>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</si>
  <si>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</si>
  <si>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</si>
  <si>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</si>
  <si>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</si>
  <si>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</si>
  <si>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</si>
  <si>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</si>
  <si>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</si>
  <si>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</si>
  <si>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</si>
  <si>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</si>
  <si>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</si>
  <si>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</si>
  <si>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</si>
  <si>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</si>
  <si>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</si>
  <si>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</si>
  <si>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</si>
  <si>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</si>
  <si>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</si>
  <si>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</si>
  <si>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</si>
  <si>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</si>
  <si>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</si>
  <si>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</si>
  <si>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</si>
  <si>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</si>
  <si>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</si>
  <si>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</si>
  <si>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</si>
  <si>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</si>
  <si>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</si>
  <si>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</si>
  <si>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</si>
  <si>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</si>
  <si>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</si>
  <si>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</si>
  <si>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</si>
  <si>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</si>
  <si>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</si>
  <si>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</si>
  <si>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</si>
  <si>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</si>
  <si>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</si>
  <si>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</si>
  <si>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</si>
  <si>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</si>
  <si>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</si>
  <si>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</si>
  <si>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</si>
  <si>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</si>
  <si>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</si>
  <si>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</si>
  <si>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</si>
  <si>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</si>
  <si>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</si>
  <si>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</si>
  <si>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</si>
  <si>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</si>
  <si>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</si>
  <si>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</si>
  <si>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</si>
  <si>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</si>
  <si>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</si>
  <si>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</si>
  <si>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</si>
  <si>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</si>
  <si>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</si>
  <si>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</si>
  <si>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</si>
  <si>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</si>
  <si>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</si>
  <si>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</si>
  <si>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</si>
  <si>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</si>
  <si>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</si>
  <si>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</si>
  <si>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</si>
  <si>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</si>
  <si>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</si>
  <si>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</si>
  <si>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</si>
  <si>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</si>
  <si>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</si>
  <si>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</si>
  <si>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</si>
  <si>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</si>
  <si>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</si>
  <si>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</si>
  <si>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</si>
  <si>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</si>
  <si>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</si>
  <si>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family val="2"/>
        <scheme val="minor"/>
      </rPr>
      <t>except in transformation</t>
    </r>
    <r>
      <rPr>
        <sz val="12"/>
        <rFont val="Calibri"/>
        <family val="2"/>
        <scheme val="minor"/>
      </rPr>
      <t>)</t>
    </r>
  </si>
  <si>
    <r>
      <t xml:space="preserve">Coke oven coke </t>
    </r>
    <r>
      <rPr>
        <i/>
        <sz val="12"/>
        <rFont val="Calibri"/>
        <family val="2"/>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</si>
  <si>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</si>
  <si>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</si>
  <si>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</si>
  <si>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</si>
  <si>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</si>
  <si>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</si>
  <si>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</si>
  <si>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</si>
  <si>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</si>
  <si>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</si>
  <si>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</si>
  <si>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</si>
  <si>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</si>
  <si>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</si>
  <si>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</si>
  <si>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</si>
  <si>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</si>
  <si>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</si>
  <si>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</si>
  <si>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</si>
  <si>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</si>
  <si>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</si>
  <si>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</si>
  <si>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</si>
  <si>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</si>
  <si>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</si>
  <si>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</si>
  <si>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</si>
  <si>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</si>
  <si>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</si>
  <si>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</si>
  <si>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</si>
  <si>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</si>
  <si>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</si>
  <si>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</si>
  <si>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</si>
  <si>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</si>
  <si>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</si>
  <si>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</si>
  <si>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</si>
  <si>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</si>
  <si>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</si>
  <si>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</si>
  <si>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</si>
  <si>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</si>
  <si>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</si>
  <si>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</si>
  <si>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</si>
  <si>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</si>
  <si>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</si>
  <si>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</si>
  <si>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</si>
  <si>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</si>
  <si>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</si>
  <si>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</si>
  <si>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</si>
  <si>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</si>
  <si>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</si>
  <si>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</si>
  <si>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</si>
  <si>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</si>
  <si>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</si>
  <si>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</si>
  <si>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</si>
  <si>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</si>
  <si>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</si>
  <si>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</si>
  <si>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</si>
  <si>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</si>
  <si>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</si>
  <si>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</si>
  <si>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</si>
  <si>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</si>
  <si>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</si>
  <si>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</si>
  <si>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</si>
  <si>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</si>
  <si>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</si>
  <si>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</si>
  <si>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</si>
  <si>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</si>
  <si>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</si>
  <si>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</si>
  <si>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</si>
  <si>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</si>
  <si>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</si>
  <si>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</si>
  <si>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</si>
  <si>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</si>
  <si>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</si>
  <si>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</si>
  <si>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</si>
  <si>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</si>
  <si>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</si>
  <si>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</si>
  <si>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</si>
  <si>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</si>
  <si>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</si>
  <si>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</si>
  <si>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</si>
  <si>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</si>
  <si>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</si>
  <si>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</si>
  <si>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</si>
  <si>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</si>
  <si>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</si>
  <si>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</si>
  <si>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</si>
  <si>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</si>
  <si>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</si>
  <si>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</si>
  <si>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</si>
  <si>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</si>
  <si>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</si>
  <si>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</si>
  <si>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</si>
  <si>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</si>
  <si>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</si>
  <si>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</si>
  <si>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</si>
  <si>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</si>
  <si>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</si>
  <si>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</si>
  <si>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</si>
  <si>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</si>
  <si>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</si>
  <si>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</si>
  <si>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</si>
  <si>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</si>
  <si>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</si>
  <si>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</si>
  <si>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</si>
  <si>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</si>
  <si>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</si>
  <si>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</si>
  <si>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</si>
  <si>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</si>
  <si>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</si>
  <si>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</si>
  <si>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</si>
  <si>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</si>
  <si>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</si>
  <si>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</si>
  <si>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</si>
  <si>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</si>
  <si>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</si>
  <si>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</si>
  <si>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</si>
  <si>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industry_final_demand_for_other_food_coal</t>
  </si>
  <si>
    <t>industry_final_demand_for_other_paper_coal</t>
  </si>
  <si>
    <t>industry_final_demand_for_other_non_specified_coal</t>
  </si>
  <si>
    <t>industry_final_demand_for_other_network_gas_parent_share</t>
  </si>
  <si>
    <t>industry_final_demand_for_other_food_network_gas</t>
  </si>
  <si>
    <t>industry_final_demand_for_other_paper_network_gas</t>
  </si>
  <si>
    <t>industry_final_demand_for_other_non_specified_network_gas</t>
  </si>
  <si>
    <t>industry_final_demand_for_other_crude_oil_parent_share</t>
  </si>
  <si>
    <t>industry_final_demand_for_other_food_crude_oil</t>
  </si>
  <si>
    <t>industry_final_demand_for_other_paper_crude_oil</t>
  </si>
  <si>
    <t>industry_final_demand_for_other_non_specified_crude_oil</t>
  </si>
  <si>
    <t>industry_final_demand_for_other_wood_pellets_parent_share</t>
  </si>
  <si>
    <t>industry_final_demand_for_other_food_wood_pellets</t>
  </si>
  <si>
    <t>industry_final_demand_for_other_paper_wood_pellets</t>
  </si>
  <si>
    <t>industry_final_demand_for_other_non_specified_wood_pellets</t>
  </si>
  <si>
    <t>industry_final_demand_for_other_steam_hot_water_parent_share</t>
  </si>
  <si>
    <t>industry_final_demand_for_other_food_steam_hot_water</t>
  </si>
  <si>
    <t>industry_final_demand_for_other_paper_steam_hot_water</t>
  </si>
  <si>
    <t>industry_final_demand_for_other_non_specified_steam_hot_water</t>
  </si>
  <si>
    <t>industry_final_demand_for_other_electricity_parent_share</t>
  </si>
  <si>
    <t>industry_final_demand_for_other_food_electricity</t>
  </si>
  <si>
    <t>industry_final_demand_for_other_paper_electricity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</si>
  <si>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</si>
  <si>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</si>
  <si>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</si>
  <si>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</si>
  <si>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</si>
  <si>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</si>
  <si>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</si>
  <si>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industry_final_demand_for_other_network_gas_non_energetic_parent_share</t>
  </si>
  <si>
    <t>industry_final_demand_for_other_food_network_gas_non_energetic</t>
  </si>
  <si>
    <t>industry_final_demand_for_other_paper_network_gas_non_energetic</t>
  </si>
  <si>
    <t>industry_final_demand_for_other_non_specified_network_gas_non_energetic</t>
  </si>
  <si>
    <t>industry_final_demand_for_other_food_coal_non_energetic</t>
  </si>
  <si>
    <t>industry_final_demand_for_other_paper_coal_non_energetic</t>
  </si>
  <si>
    <t>industry_final_demand_for_other_non_specified_coal_non_energetic</t>
  </si>
  <si>
    <t>industry_final_demand_for_other_crude_oil_non_energetic_parent_share</t>
  </si>
  <si>
    <t>industry_final_demand_for_other_food_crude_oil_non_energetic</t>
  </si>
  <si>
    <t>industry_final_demand_for_other_paper_crude_oil_non_energetic</t>
  </si>
  <si>
    <t>industry_final_demand_for_other_non_specified_crude_oil_non_energetic</t>
  </si>
  <si>
    <t>industry_final_demand_for_other_wood_pellets_non_energetic_parent_share</t>
  </si>
  <si>
    <t>industry_final_demand_for_other_food_wood_pellets_non_energetic</t>
  </si>
  <si>
    <t>industry_final_demand_for_other_paper_wood_pellets_non_energetic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</si>
  <si>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</si>
  <si>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</si>
  <si>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</si>
  <si>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</si>
  <si>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</si>
  <si>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</si>
  <si>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</si>
  <si>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</si>
  <si>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</si>
  <si>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</si>
  <si>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</si>
  <si>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</si>
  <si>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</si>
  <si>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</si>
  <si>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</si>
  <si>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</si>
  <si>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</si>
  <si>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</si>
  <si>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</si>
  <si>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</si>
  <si>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</si>
  <si>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</si>
  <si>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</si>
  <si>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</si>
  <si>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</si>
  <si>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</si>
  <si>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</si>
  <si>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</si>
  <si>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</si>
  <si>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</si>
  <si>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</si>
  <si>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</si>
  <si>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</si>
  <si>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</si>
  <si>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</si>
  <si>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</si>
  <si>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</si>
  <si>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</si>
  <si>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</si>
  <si>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</si>
  <si>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family val="2"/>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</si>
  <si>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family val="2"/>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</si>
  <si>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</si>
  <si>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Rob Terwel</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</si>
  <si>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</si>
  <si>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</si>
  <si>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</si>
  <si>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</si>
  <si>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</si>
  <si>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</si>
  <si>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</si>
  <si>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</si>
  <si>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</si>
  <si>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</si>
  <si>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</si>
  <si>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</si>
  <si>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</si>
  <si>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</si>
  <si>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</si>
  <si>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</si>
  <si>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</si>
  <si>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</si>
  <si>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</si>
  <si>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</si>
  <si>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</si>
  <si>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</si>
  <si>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</si>
  <si>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</si>
  <si>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</si>
  <si>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</si>
  <si>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</si>
  <si>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</si>
  <si>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</si>
  <si>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</si>
  <si>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</si>
  <si>
    <t>Residual heat</t>
  </si>
  <si>
    <t>In the ETM residual heat is implemented as useful demand heat that is reused in heat networks. There are two types of residual heat distinguished: from flue gasses and processes. For each industrial sector the potential of these types can be chosen.</t>
  </si>
  <si>
    <t>Residual heat from flue gasses</t>
  </si>
  <si>
    <t>Residual heat from processes</t>
  </si>
  <si>
    <t>Heat that cannot be recovered</t>
  </si>
  <si>
    <t>%</t>
  </si>
  <si>
    <t>Residual heat potentials are added</t>
  </si>
  <si>
    <t xml:space="preserve">Residual heat from chemical sector [% of useful heat demand] </t>
  </si>
  <si>
    <t xml:space="preserve">Residual heat from fertilizer industry [% of useful heat demand] </t>
  </si>
  <si>
    <t xml:space="preserve">Residual heat from refineries [% of useful heat demand] </t>
  </si>
  <si>
    <t>residual_heat_processes_chemicals_other</t>
  </si>
  <si>
    <t>residual_heat_flue_gasses_chemicals_other</t>
  </si>
  <si>
    <t>residual_heat_flue_gasses_chemicals_refineries</t>
  </si>
  <si>
    <t>residual_heat_processes_chemicals_refineries</t>
  </si>
  <si>
    <t>residual_heat_flue_gasses_chemicals_fertilizers</t>
  </si>
  <si>
    <t>residual_heat_processes_chemicals_fertilizers</t>
  </si>
  <si>
    <t>industry_useful_demand_for_chemical_other_useable_heat_parent_share</t>
  </si>
  <si>
    <t>industry_chemicals_other_flue_gasses_potential_residual_heat</t>
  </si>
  <si>
    <t>industry_chemicals_other_processes_potential_residual_heat</t>
  </si>
  <si>
    <t>industry_chemicals_other_used_heat</t>
  </si>
  <si>
    <t>industry_useful_demand_for_chemical_refineries_useable_heat_parent_share</t>
  </si>
  <si>
    <t>industry_chemicals_refineries_flue_gasses_potential_residual_heat</t>
  </si>
  <si>
    <t>industry_chemicals_refineries_processes_potential_residual_heat</t>
  </si>
  <si>
    <t>industry_chemicals_refineries_used_heat</t>
  </si>
  <si>
    <t>industry_chemicals_fertilizers_flue_gasses_potential_residual_heat</t>
  </si>
  <si>
    <t>industry_chemicals_fertilizers_processes_potential_residual_heat</t>
  </si>
  <si>
    <t>industry_chemicals_fertilizers_used_heat</t>
  </si>
  <si>
    <t>industry_useful_demand_for_other_ict_electricity_parent_share</t>
  </si>
  <si>
    <t>industry_other_ict_potential_residual_heat_from_servers_electricity</t>
  </si>
  <si>
    <t>industry_other_ict_other_systems_electricity</t>
  </si>
  <si>
    <t>Residual heat from servers</t>
  </si>
  <si>
    <t>residual_heat_ict</t>
  </si>
  <si>
    <t xml:space="preserve">Residual heat from ICT [% of useful electricity demand] </t>
  </si>
  <si>
    <t>industry_chemicals_fertilizers_haber_bosch_process_hydrogen_parent_share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</si>
</sst>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FF0000"/>
      <name val="Calibri"/>
      <family val="2"/>
      <scheme val="minor"/>
    </font>
    <font>
      <b/>
      <sz val="12"/>
      <color rgb="FFFF0000"/>
      <name val="Calibri"/>
      <family val="2"/>
      <scheme val="minor"/>
    </font>
    <font>
      <i/>
      <sz val="12"/>
      <name val="Calibri"/>
      <family val="2"/>
      <scheme val="minor"/>
    </font>
    <font>
      <sz val="8"/>
      <name val="Calibri"/>
      <family val="2"/>
      <scheme val="minor"/>
    </font>
    <font>
      <b/>
      <sz val="12"/>
      <color rgb="FF000000"/>
      <name val="Calibri"/>
      <family val="2"/>
      <scheme val="minor"/>
    </font>
    <font>
      <b/>
      <sz val="16"/>
      <name val="Calibri"/>
      <family val="2"/>
      <scheme val="minor"/>
    </font>
    <font>
      <sz val="12"/>
      <color rgb="FF000000"/>
      <name val="Lucida Grande"/>
      <family val="2"/>
    </font>
    <font>
      <b/>
      <i/>
      <sz val="12"/>
      <color theme="1"/>
      <name val="Calibri"/>
      <family val="2"/>
      <scheme val="minor"/>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
      <sz val="12"/>
      <color rgb="FFFF66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indexed="64"/>
      </left>
      <right style="medium">
        <color indexed="64"/>
      </right>
      <top style="medium">
        <color indexed="64"/>
      </top>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14">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1" fontId="16"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9" fontId="6" fillId="0" borderId="14" xfId="1" applyFont="1" applyFill="1" applyBorder="1" applyAlignment="1">
      <alignment vertical="top" wrapText="1"/>
    </xf>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9"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3" fontId="2" fillId="2" borderId="9" xfId="1" applyNumberFormat="1" applyFont="1" applyFill="1" applyBorder="1"/>
    <xf numFmtId="0" fontId="11" fillId="2" borderId="0" xfId="0" applyFont="1" applyFill="1" applyBorder="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Fill="1" applyBorder="1" applyAlignment="1">
      <alignment horizontal="left" wrapText="1"/>
    </xf>
    <xf numFmtId="3" fontId="0" fillId="0" borderId="7" xfId="1377" applyNumberFormat="1" applyFont="1" applyFill="1" applyBorder="1"/>
    <xf numFmtId="2" fontId="24" fillId="0" borderId="16" xfId="0" applyNumberFormat="1" applyFont="1" applyFill="1" applyBorder="1"/>
    <xf numFmtId="0" fontId="0" fillId="9" borderId="0" xfId="0" applyFill="1" applyBorder="1" applyAlignment="1">
      <alignment horizontal="center"/>
    </xf>
    <xf numFmtId="0" fontId="0" fillId="2" borderId="10" xfId="0" applyFill="1" applyBorder="1"/>
    <xf numFmtId="0" fontId="0" fillId="2" borderId="1" xfId="0" applyFill="1" applyBorder="1"/>
    <xf numFmtId="9" fontId="0" fillId="2" borderId="54" xfId="1" applyFont="1" applyFill="1" applyBorder="1"/>
    <xf numFmtId="9" fontId="0" fillId="2" borderId="9" xfId="1" applyFont="1" applyFill="1" applyBorder="1"/>
    <xf numFmtId="9" fontId="0" fillId="2" borderId="0" xfId="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 cent" xfId="1" builtinId="5"/>
    <cellStyle name="Percent 2" xfId="772" xr:uid="{00000000-0005-0000-0000-0000F6050000}"/>
    <cellStyle name="Percent 3" xfId="1377" xr:uid="{00000000-0005-0000-0000-0000F7050000}"/>
  </cellStyles>
  <dxfs count="32">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a:extLst>
            <a:ext uri="{FF2B5EF4-FFF2-40B4-BE49-F238E27FC236}">
              <a16:creationId xmlns:a16="http://schemas.microsoft.com/office/drawing/2014/main" id="{00000000-0008-0000-0400-000040000000}"/>
            </a:ext>
          </a:extLst>
        </xdr:cNvPr>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a:extLst>
            <a:ext uri="{FF2B5EF4-FFF2-40B4-BE49-F238E27FC236}">
              <a16:creationId xmlns:a16="http://schemas.microsoft.com/office/drawing/2014/main" id="{00000000-0008-0000-0400-000043000000}"/>
            </a:ext>
          </a:extLst>
        </xdr:cNvPr>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a:extLst>
            <a:ext uri="{FF2B5EF4-FFF2-40B4-BE49-F238E27FC236}">
              <a16:creationId xmlns:a16="http://schemas.microsoft.com/office/drawing/2014/main" id="{00000000-0008-0000-0400-00005D000000}"/>
            </a:ext>
          </a:extLst>
        </xdr:cNvPr>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a:extLst>
            <a:ext uri="{FF2B5EF4-FFF2-40B4-BE49-F238E27FC236}">
              <a16:creationId xmlns:a16="http://schemas.microsoft.com/office/drawing/2014/main" id="{00000000-0008-0000-0400-00005A000000}"/>
            </a:ext>
          </a:extLst>
        </xdr:cNvPr>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a:extLst>
            <a:ext uri="{FF2B5EF4-FFF2-40B4-BE49-F238E27FC236}">
              <a16:creationId xmlns:a16="http://schemas.microsoft.com/office/drawing/2014/main" id="{00000000-0008-0000-0400-000057000000}"/>
            </a:ext>
          </a:extLst>
        </xdr:cNvPr>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a:extLst>
            <a:ext uri="{FF2B5EF4-FFF2-40B4-BE49-F238E27FC236}">
              <a16:creationId xmlns:a16="http://schemas.microsoft.com/office/drawing/2014/main" id="{00000000-0008-0000-0400-000049000000}"/>
            </a:ext>
          </a:extLst>
        </xdr:cNvPr>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a:extLst>
            <a:ext uri="{FF2B5EF4-FFF2-40B4-BE49-F238E27FC236}">
              <a16:creationId xmlns:a16="http://schemas.microsoft.com/office/drawing/2014/main" id="{00000000-0008-0000-0400-00004A000000}"/>
            </a:ext>
          </a:extLst>
        </xdr:cNvPr>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a:extLst>
            <a:ext uri="{FF2B5EF4-FFF2-40B4-BE49-F238E27FC236}">
              <a16:creationId xmlns:a16="http://schemas.microsoft.com/office/drawing/2014/main" id="{00000000-0008-0000-0400-00004B000000}"/>
            </a:ext>
          </a:extLst>
        </xdr:cNvPr>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a:extLst>
            <a:ext uri="{FF2B5EF4-FFF2-40B4-BE49-F238E27FC236}">
              <a16:creationId xmlns:a16="http://schemas.microsoft.com/office/drawing/2014/main" id="{00000000-0008-0000-0400-00004D000000}"/>
            </a:ext>
          </a:extLst>
        </xdr:cNvPr>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a:extLst>
            <a:ext uri="{FF2B5EF4-FFF2-40B4-BE49-F238E27FC236}">
              <a16:creationId xmlns:a16="http://schemas.microsoft.com/office/drawing/2014/main" id="{00000000-0008-0000-0400-000070000000}"/>
            </a:ext>
          </a:extLst>
        </xdr:cNvPr>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a:extLst>
            <a:ext uri="{FF2B5EF4-FFF2-40B4-BE49-F238E27FC236}">
              <a16:creationId xmlns:a16="http://schemas.microsoft.com/office/drawing/2014/main" id="{00000000-0008-0000-0400-000074000000}"/>
            </a:ext>
          </a:extLst>
        </xdr:cNvPr>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a:extLst>
            <a:ext uri="{FF2B5EF4-FFF2-40B4-BE49-F238E27FC236}">
              <a16:creationId xmlns:a16="http://schemas.microsoft.com/office/drawing/2014/main" id="{00000000-0008-0000-0400-000079000000}"/>
            </a:ext>
          </a:extLst>
        </xdr:cNvPr>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a:extLst>
            <a:ext uri="{FF2B5EF4-FFF2-40B4-BE49-F238E27FC236}">
              <a16:creationId xmlns:a16="http://schemas.microsoft.com/office/drawing/2014/main" id="{00000000-0008-0000-0400-00007E000000}"/>
            </a:ext>
          </a:extLst>
        </xdr:cNvPr>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a:extLst>
            <a:ext uri="{FF2B5EF4-FFF2-40B4-BE49-F238E27FC236}">
              <a16:creationId xmlns:a16="http://schemas.microsoft.com/office/drawing/2014/main" id="{00000000-0008-0000-0400-00007B000000}"/>
            </a:ext>
          </a:extLst>
        </xdr:cNvPr>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a:extLst>
            <a:ext uri="{FF2B5EF4-FFF2-40B4-BE49-F238E27FC236}">
              <a16:creationId xmlns:a16="http://schemas.microsoft.com/office/drawing/2014/main" id="{00000000-0008-0000-0400-000081000000}"/>
            </a:ext>
          </a:extLst>
        </xdr:cNvPr>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a:extLst>
            <a:ext uri="{FF2B5EF4-FFF2-40B4-BE49-F238E27FC236}">
              <a16:creationId xmlns:a16="http://schemas.microsoft.com/office/drawing/2014/main" id="{00000000-0008-0000-0400-000084000000}"/>
            </a:ext>
          </a:extLst>
        </xdr:cNvPr>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a:extLst>
            <a:ext uri="{FF2B5EF4-FFF2-40B4-BE49-F238E27FC236}">
              <a16:creationId xmlns:a16="http://schemas.microsoft.com/office/drawing/2014/main" id="{00000000-0008-0000-0400-000087000000}"/>
            </a:ext>
          </a:extLst>
        </xdr:cNvPr>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a:extLst>
            <a:ext uri="{FF2B5EF4-FFF2-40B4-BE49-F238E27FC236}">
              <a16:creationId xmlns:a16="http://schemas.microsoft.com/office/drawing/2014/main" id="{00000000-0008-0000-0400-00008A000000}"/>
            </a:ext>
          </a:extLst>
        </xdr:cNvPr>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a:extLst>
            <a:ext uri="{FF2B5EF4-FFF2-40B4-BE49-F238E27FC236}">
              <a16:creationId xmlns:a16="http://schemas.microsoft.com/office/drawing/2014/main" id="{00000000-0008-0000-0400-00008C000000}"/>
            </a:ext>
          </a:extLst>
        </xdr:cNvPr>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a:extLst>
            <a:ext uri="{FF2B5EF4-FFF2-40B4-BE49-F238E27FC236}">
              <a16:creationId xmlns:a16="http://schemas.microsoft.com/office/drawing/2014/main" id="{00000000-0008-0000-0400-00009C000000}"/>
            </a:ext>
          </a:extLst>
        </xdr:cNvPr>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a:extLst>
            <a:ext uri="{FF2B5EF4-FFF2-40B4-BE49-F238E27FC236}">
              <a16:creationId xmlns:a16="http://schemas.microsoft.com/office/drawing/2014/main" id="{00000000-0008-0000-0400-0000BC000000}"/>
            </a:ext>
          </a:extLst>
        </xdr:cNvPr>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a:extLst>
            <a:ext uri="{FF2B5EF4-FFF2-40B4-BE49-F238E27FC236}">
              <a16:creationId xmlns:a16="http://schemas.microsoft.com/office/drawing/2014/main" id="{00000000-0008-0000-0400-0000BF000000}"/>
            </a:ext>
          </a:extLst>
        </xdr:cNvPr>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a:extLst>
            <a:ext uri="{FF2B5EF4-FFF2-40B4-BE49-F238E27FC236}">
              <a16:creationId xmlns:a16="http://schemas.microsoft.com/office/drawing/2014/main" id="{00000000-0008-0000-0400-0000E2000000}"/>
            </a:ext>
          </a:extLst>
        </xdr:cNvPr>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a:extLst>
            <a:ext uri="{FF2B5EF4-FFF2-40B4-BE49-F238E27FC236}">
              <a16:creationId xmlns:a16="http://schemas.microsoft.com/office/drawing/2014/main" id="{00000000-0008-0000-0400-0000E4000000}"/>
            </a:ext>
          </a:extLst>
        </xdr:cNvPr>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a:extLst>
            <a:ext uri="{FF2B5EF4-FFF2-40B4-BE49-F238E27FC236}">
              <a16:creationId xmlns:a16="http://schemas.microsoft.com/office/drawing/2014/main" id="{00000000-0008-0000-0400-0000EF000000}"/>
            </a:ext>
          </a:extLst>
        </xdr:cNvPr>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a:extLst>
            <a:ext uri="{FF2B5EF4-FFF2-40B4-BE49-F238E27FC236}">
              <a16:creationId xmlns:a16="http://schemas.microsoft.com/office/drawing/2014/main" id="{00000000-0008-0000-0400-000083000000}"/>
            </a:ext>
          </a:extLst>
        </xdr:cNvPr>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a:extLst>
            <a:ext uri="{FF2B5EF4-FFF2-40B4-BE49-F238E27FC236}">
              <a16:creationId xmlns:a16="http://schemas.microsoft.com/office/drawing/2014/main" id="{00000000-0008-0000-0400-00004E000000}"/>
            </a:ext>
          </a:extLst>
        </xdr:cNvPr>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a:extLst>
            <a:ext uri="{FF2B5EF4-FFF2-40B4-BE49-F238E27FC236}">
              <a16:creationId xmlns:a16="http://schemas.microsoft.com/office/drawing/2014/main" id="{00000000-0008-0000-0400-00005F000000}"/>
            </a:ext>
          </a:extLst>
        </xdr:cNvPr>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a:extLst>
            <a:ext uri="{FF2B5EF4-FFF2-40B4-BE49-F238E27FC236}">
              <a16:creationId xmlns:a16="http://schemas.microsoft.com/office/drawing/2014/main" id="{00000000-0008-0000-0400-000061000000}"/>
            </a:ext>
          </a:extLst>
        </xdr:cNvPr>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a:extLst>
            <a:ext uri="{FF2B5EF4-FFF2-40B4-BE49-F238E27FC236}">
              <a16:creationId xmlns:a16="http://schemas.microsoft.com/office/drawing/2014/main" id="{00000000-0008-0000-0400-00003D000000}"/>
            </a:ext>
          </a:extLst>
        </xdr:cNvPr>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a:extLst>
            <a:ext uri="{FF2B5EF4-FFF2-40B4-BE49-F238E27FC236}">
              <a16:creationId xmlns:a16="http://schemas.microsoft.com/office/drawing/2014/main" id="{00000000-0008-0000-0400-000045000000}"/>
            </a:ext>
          </a:extLst>
        </xdr:cNvPr>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a:extLst>
            <a:ext uri="{FF2B5EF4-FFF2-40B4-BE49-F238E27FC236}">
              <a16:creationId xmlns:a16="http://schemas.microsoft.com/office/drawing/2014/main" id="{00000000-0008-0000-0400-000077000000}"/>
            </a:ext>
          </a:extLst>
        </xdr:cNvPr>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a:extLst>
            <a:ext uri="{FF2B5EF4-FFF2-40B4-BE49-F238E27FC236}">
              <a16:creationId xmlns:a16="http://schemas.microsoft.com/office/drawing/2014/main" id="{00000000-0008-0000-0400-000096000000}"/>
            </a:ext>
          </a:extLst>
        </xdr:cNvPr>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a:extLst>
            <a:ext uri="{FF2B5EF4-FFF2-40B4-BE49-F238E27FC236}">
              <a16:creationId xmlns:a16="http://schemas.microsoft.com/office/drawing/2014/main" id="{00000000-0008-0000-0400-000099000000}"/>
            </a:ext>
          </a:extLst>
        </xdr:cNvPr>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a:extLst>
            <a:ext uri="{FF2B5EF4-FFF2-40B4-BE49-F238E27FC236}">
              <a16:creationId xmlns:a16="http://schemas.microsoft.com/office/drawing/2014/main" id="{00000000-0008-0000-0400-00009B000000}"/>
            </a:ext>
          </a:extLst>
        </xdr:cNvPr>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a:extLst>
            <a:ext uri="{FF2B5EF4-FFF2-40B4-BE49-F238E27FC236}">
              <a16:creationId xmlns:a16="http://schemas.microsoft.com/office/drawing/2014/main" id="{00000000-0008-0000-0400-000038000000}"/>
            </a:ext>
          </a:extLst>
        </xdr:cNvPr>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a:extLst>
            <a:ext uri="{FF2B5EF4-FFF2-40B4-BE49-F238E27FC236}">
              <a16:creationId xmlns:a16="http://schemas.microsoft.com/office/drawing/2014/main" id="{00000000-0008-0000-0400-000039000000}"/>
            </a:ext>
          </a:extLst>
        </xdr:cNvPr>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a:extLst>
            <a:ext uri="{FF2B5EF4-FFF2-40B4-BE49-F238E27FC236}">
              <a16:creationId xmlns:a16="http://schemas.microsoft.com/office/drawing/2014/main" id="{00000000-0008-0000-0400-00003A000000}"/>
            </a:ext>
          </a:extLst>
        </xdr:cNvPr>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a:extLst>
            <a:ext uri="{FF2B5EF4-FFF2-40B4-BE49-F238E27FC236}">
              <a16:creationId xmlns:a16="http://schemas.microsoft.com/office/drawing/2014/main" id="{00000000-0008-0000-0400-00003B000000}"/>
            </a:ext>
          </a:extLst>
        </xdr:cNvPr>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a:extLst>
            <a:ext uri="{FF2B5EF4-FFF2-40B4-BE49-F238E27FC236}">
              <a16:creationId xmlns:a16="http://schemas.microsoft.com/office/drawing/2014/main" id="{00000000-0008-0000-0400-0000CD000000}"/>
            </a:ext>
          </a:extLst>
        </xdr:cNvPr>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a:extLst>
            <a:ext uri="{FF2B5EF4-FFF2-40B4-BE49-F238E27FC236}">
              <a16:creationId xmlns:a16="http://schemas.microsoft.com/office/drawing/2014/main" id="{00000000-0008-0000-0400-000000010000}"/>
            </a:ext>
          </a:extLst>
        </xdr:cNvPr>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a:extLst>
            <a:ext uri="{FF2B5EF4-FFF2-40B4-BE49-F238E27FC236}">
              <a16:creationId xmlns:a16="http://schemas.microsoft.com/office/drawing/2014/main" id="{00000000-0008-0000-0400-000010010000}"/>
            </a:ext>
          </a:extLst>
        </xdr:cNvPr>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a:extLst>
            <a:ext uri="{FF2B5EF4-FFF2-40B4-BE49-F238E27FC236}">
              <a16:creationId xmlns:a16="http://schemas.microsoft.com/office/drawing/2014/main" id="{00000000-0008-0000-0400-000012010000}"/>
            </a:ext>
          </a:extLst>
        </xdr:cNvPr>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a:extLst>
            <a:ext uri="{FF2B5EF4-FFF2-40B4-BE49-F238E27FC236}">
              <a16:creationId xmlns:a16="http://schemas.microsoft.com/office/drawing/2014/main" id="{00000000-0008-0000-0400-000013010000}"/>
            </a:ext>
          </a:extLst>
        </xdr:cNvPr>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a:extLst>
            <a:ext uri="{FF2B5EF4-FFF2-40B4-BE49-F238E27FC236}">
              <a16:creationId xmlns:a16="http://schemas.microsoft.com/office/drawing/2014/main" id="{00000000-0008-0000-0400-000017010000}"/>
            </a:ext>
          </a:extLst>
        </xdr:cNvPr>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a:extLst>
            <a:ext uri="{FF2B5EF4-FFF2-40B4-BE49-F238E27FC236}">
              <a16:creationId xmlns:a16="http://schemas.microsoft.com/office/drawing/2014/main" id="{00000000-0008-0000-0400-00002B010000}"/>
            </a:ext>
          </a:extLst>
        </xdr:cNvPr>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a:extLst>
            <a:ext uri="{FF2B5EF4-FFF2-40B4-BE49-F238E27FC236}">
              <a16:creationId xmlns:a16="http://schemas.microsoft.com/office/drawing/2014/main" id="{00000000-0008-0000-0400-00002E010000}"/>
            </a:ext>
          </a:extLst>
        </xdr:cNvPr>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a:extLst>
            <a:ext uri="{FF2B5EF4-FFF2-40B4-BE49-F238E27FC236}">
              <a16:creationId xmlns:a16="http://schemas.microsoft.com/office/drawing/2014/main" id="{00000000-0008-0000-0400-000039010000}"/>
            </a:ext>
          </a:extLst>
        </xdr:cNvPr>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a:extLst>
            <a:ext uri="{FF2B5EF4-FFF2-40B4-BE49-F238E27FC236}">
              <a16:creationId xmlns:a16="http://schemas.microsoft.com/office/drawing/2014/main" id="{00000000-0008-0000-0400-00003A010000}"/>
            </a:ext>
          </a:extLst>
        </xdr:cNvPr>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a:extLst>
            <a:ext uri="{FF2B5EF4-FFF2-40B4-BE49-F238E27FC236}">
              <a16:creationId xmlns:a16="http://schemas.microsoft.com/office/drawing/2014/main" id="{00000000-0008-0000-0400-00003C010000}"/>
            </a:ext>
          </a:extLst>
        </xdr:cNvPr>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a:extLst>
            <a:ext uri="{FF2B5EF4-FFF2-40B4-BE49-F238E27FC236}">
              <a16:creationId xmlns:a16="http://schemas.microsoft.com/office/drawing/2014/main" id="{00000000-0008-0000-0400-00003F010000}"/>
            </a:ext>
          </a:extLst>
        </xdr:cNvPr>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a:extLst>
            <a:ext uri="{FF2B5EF4-FFF2-40B4-BE49-F238E27FC236}">
              <a16:creationId xmlns:a16="http://schemas.microsoft.com/office/drawing/2014/main" id="{00000000-0008-0000-0400-000042010000}"/>
            </a:ext>
          </a:extLst>
        </xdr:cNvPr>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a:extLst>
            <a:ext uri="{FF2B5EF4-FFF2-40B4-BE49-F238E27FC236}">
              <a16:creationId xmlns:a16="http://schemas.microsoft.com/office/drawing/2014/main" id="{00000000-0008-0000-0400-000043010000}"/>
            </a:ext>
          </a:extLst>
        </xdr:cNvPr>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a:extLst>
            <a:ext uri="{FF2B5EF4-FFF2-40B4-BE49-F238E27FC236}">
              <a16:creationId xmlns:a16="http://schemas.microsoft.com/office/drawing/2014/main" id="{00000000-0008-0000-0400-000046010000}"/>
            </a:ext>
          </a:extLst>
        </xdr:cNvPr>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a:extLst>
            <a:ext uri="{FF2B5EF4-FFF2-40B4-BE49-F238E27FC236}">
              <a16:creationId xmlns:a16="http://schemas.microsoft.com/office/drawing/2014/main" id="{00000000-0008-0000-0400-000049010000}"/>
            </a:ext>
          </a:extLst>
        </xdr:cNvPr>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a:extLst>
            <a:ext uri="{FF2B5EF4-FFF2-40B4-BE49-F238E27FC236}">
              <a16:creationId xmlns:a16="http://schemas.microsoft.com/office/drawing/2014/main" id="{00000000-0008-0000-0400-0000B7000000}"/>
            </a:ext>
          </a:extLst>
        </xdr:cNvPr>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a:extLst>
            <a:ext uri="{FF2B5EF4-FFF2-40B4-BE49-F238E27FC236}">
              <a16:creationId xmlns:a16="http://schemas.microsoft.com/office/drawing/2014/main" id="{00000000-0008-0000-0400-0000BB000000}"/>
            </a:ext>
          </a:extLst>
        </xdr:cNvPr>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a:extLst>
            <a:ext uri="{FF2B5EF4-FFF2-40B4-BE49-F238E27FC236}">
              <a16:creationId xmlns:a16="http://schemas.microsoft.com/office/drawing/2014/main" id="{00000000-0008-0000-0400-0000BD000000}"/>
            </a:ext>
          </a:extLst>
        </xdr:cNvPr>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a:extLst>
            <a:ext uri="{FF2B5EF4-FFF2-40B4-BE49-F238E27FC236}">
              <a16:creationId xmlns:a16="http://schemas.microsoft.com/office/drawing/2014/main" id="{00000000-0008-0000-0400-0000BE000000}"/>
            </a:ext>
          </a:extLst>
        </xdr:cNvPr>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 uri="{FF2B5EF4-FFF2-40B4-BE49-F238E27FC236}">
                  <a16:creationId xmlns:a16="http://schemas.microsoft.com/office/drawing/2014/main" id="{00000000-0008-0000-0600-00000F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10" sqref="C10"/>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187</v>
      </c>
    </row>
    <row r="4" spans="2:4" x14ac:dyDescent="0.2">
      <c r="B4" s="3" t="s">
        <v>1</v>
      </c>
      <c r="C4" s="4" t="s">
        <v>201</v>
      </c>
      <c r="D4" s="5"/>
    </row>
    <row r="5" spans="2:4" x14ac:dyDescent="0.2">
      <c r="B5" s="6" t="s">
        <v>2</v>
      </c>
      <c r="C5" s="23">
        <f>MAX(Changelog!D:D)</f>
        <v>1.53</v>
      </c>
      <c r="D5" s="7"/>
    </row>
    <row r="6" spans="2:4" x14ac:dyDescent="0.2">
      <c r="B6" s="6" t="s">
        <v>215</v>
      </c>
      <c r="C6" s="23">
        <f>country</f>
        <v>0</v>
      </c>
      <c r="D6" s="7"/>
    </row>
    <row r="7" spans="2:4" x14ac:dyDescent="0.2">
      <c r="B7" s="6" t="s">
        <v>216</v>
      </c>
      <c r="C7" s="308">
        <f>base_year</f>
        <v>0</v>
      </c>
      <c r="D7" s="7"/>
    </row>
    <row r="8" spans="2:4" x14ac:dyDescent="0.2">
      <c r="B8" s="6" t="s">
        <v>3</v>
      </c>
      <c r="C8" s="71">
        <f>MAX(Changelog!B:B)</f>
        <v>43872</v>
      </c>
      <c r="D8" s="7"/>
    </row>
    <row r="9" spans="2:4" x14ac:dyDescent="0.2">
      <c r="B9" s="6" t="s">
        <v>4</v>
      </c>
      <c r="C9" s="8" t="s">
        <v>621</v>
      </c>
      <c r="D9" s="7"/>
    </row>
    <row r="10" spans="2:4" x14ac:dyDescent="0.2">
      <c r="B10" s="9" t="s">
        <v>19</v>
      </c>
      <c r="C10" s="10" t="s">
        <v>5</v>
      </c>
      <c r="D10" s="11"/>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4"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247</v>
      </c>
      <c r="C19" s="21" t="s">
        <v>198</v>
      </c>
      <c r="D19" s="7"/>
    </row>
    <row r="20" spans="2:4" x14ac:dyDescent="0.2">
      <c r="B20" s="18"/>
      <c r="C20" s="68" t="s">
        <v>24</v>
      </c>
      <c r="D20" s="7"/>
    </row>
    <row r="21" spans="2:4" x14ac:dyDescent="0.2">
      <c r="B21" s="18"/>
      <c r="C21" s="67" t="s">
        <v>16</v>
      </c>
      <c r="D21" s="7"/>
    </row>
    <row r="22" spans="2:4" x14ac:dyDescent="0.2">
      <c r="B22" s="16"/>
      <c r="C22" s="22" t="s">
        <v>14</v>
      </c>
      <c r="D22" s="7"/>
    </row>
    <row r="23" spans="2:4" x14ac:dyDescent="0.2">
      <c r="B23" s="16"/>
      <c r="C23" s="69" t="s">
        <v>199</v>
      </c>
      <c r="D23" s="7"/>
    </row>
    <row r="24" spans="2:4" x14ac:dyDescent="0.2">
      <c r="B24" s="16"/>
      <c r="C24" s="70" t="s">
        <v>15</v>
      </c>
      <c r="D24" s="7"/>
    </row>
    <row r="25" spans="2:4" x14ac:dyDescent="0.2">
      <c r="B25" s="16"/>
      <c r="C25" s="60" t="s">
        <v>17</v>
      </c>
      <c r="D25" s="7"/>
    </row>
    <row r="26" spans="2:4" x14ac:dyDescent="0.2">
      <c r="B26" s="17"/>
      <c r="C26" s="10"/>
      <c r="D26" s="11"/>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Q28"/>
  <sheetViews>
    <sheetView workbookViewId="0">
      <selection activeCell="G11" sqref="G11"/>
    </sheetView>
  </sheetViews>
  <sheetFormatPr baseColWidth="10" defaultRowHeight="16" x14ac:dyDescent="0.2"/>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476</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6" t="s">
        <v>475</v>
      </c>
      <c r="C5" s="597"/>
      <c r="D5" s="597"/>
      <c r="E5" s="597"/>
      <c r="F5" s="598"/>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ht="51" x14ac:dyDescent="0.2">
      <c r="A8" s="76"/>
      <c r="B8" s="384" t="s">
        <v>509</v>
      </c>
      <c r="C8" s="461"/>
      <c r="D8" s="461"/>
      <c r="E8" s="461"/>
      <c r="F8" s="461"/>
      <c r="G8" s="461"/>
      <c r="H8" s="461"/>
      <c r="I8" s="461"/>
      <c r="J8" s="461"/>
      <c r="K8" s="462"/>
      <c r="L8" s="76"/>
      <c r="M8" s="76"/>
      <c r="N8" s="76"/>
      <c r="O8" s="76"/>
      <c r="P8" s="76"/>
      <c r="Q8" s="76"/>
    </row>
    <row r="9" spans="1:17" ht="34" x14ac:dyDescent="0.2">
      <c r="A9" s="76"/>
      <c r="B9" s="381" t="s">
        <v>426</v>
      </c>
      <c r="C9" s="455"/>
      <c r="D9" s="455"/>
      <c r="E9" s="455"/>
      <c r="F9" s="455"/>
      <c r="G9" s="455"/>
      <c r="H9" s="455"/>
      <c r="I9" s="455"/>
      <c r="J9" s="455"/>
      <c r="K9" s="463"/>
      <c r="L9" s="76"/>
      <c r="M9" s="76"/>
      <c r="N9" s="76"/>
      <c r="O9" s="76"/>
      <c r="P9" s="76"/>
      <c r="Q9" s="76"/>
    </row>
    <row r="10" spans="1:17" ht="51" x14ac:dyDescent="0.2">
      <c r="A10" s="76"/>
      <c r="B10" s="384" t="s">
        <v>516</v>
      </c>
      <c r="C10" s="455"/>
      <c r="D10" s="455"/>
      <c r="E10" s="455"/>
      <c r="F10" s="455"/>
      <c r="G10" s="455"/>
      <c r="H10" s="455"/>
      <c r="I10" s="455"/>
      <c r="J10" s="455"/>
      <c r="K10" s="463"/>
      <c r="L10" s="76"/>
      <c r="M10" s="76"/>
      <c r="N10" s="76"/>
      <c r="O10" s="76"/>
      <c r="P10" s="76"/>
      <c r="Q10" s="76"/>
    </row>
    <row r="11" spans="1:17" ht="35" thickBot="1" x14ac:dyDescent="0.25">
      <c r="A11" s="76"/>
      <c r="B11" s="385" t="s">
        <v>427</v>
      </c>
      <c r="C11" s="494"/>
      <c r="D11" s="494"/>
      <c r="E11" s="494"/>
      <c r="F11" s="494"/>
      <c r="G11" s="494"/>
      <c r="H11" s="494"/>
      <c r="I11" s="494"/>
      <c r="J11" s="494"/>
      <c r="K11" s="495"/>
      <c r="L11" s="76"/>
      <c r="M11" s="76"/>
      <c r="N11" s="76"/>
      <c r="O11" s="76"/>
      <c r="P11" s="76"/>
      <c r="Q11" s="76"/>
    </row>
    <row r="12" spans="1:17" x14ac:dyDescent="0.2">
      <c r="A12" s="76"/>
      <c r="B12" s="76"/>
      <c r="C12" s="76"/>
      <c r="D12" s="76"/>
      <c r="E12" s="76"/>
      <c r="F12" s="76"/>
      <c r="G12" s="76"/>
      <c r="H12" s="76"/>
      <c r="I12" s="76"/>
      <c r="J12" s="76"/>
      <c r="K12" s="76"/>
      <c r="L12" s="76"/>
      <c r="M12" s="76"/>
      <c r="N12" s="76"/>
      <c r="O12" s="76"/>
      <c r="P12" s="76"/>
      <c r="Q12" s="76"/>
    </row>
    <row r="13" spans="1:17" x14ac:dyDescent="0.2">
      <c r="A13" s="76"/>
      <c r="B13" s="76"/>
      <c r="C13" s="76"/>
      <c r="D13" s="76"/>
      <c r="E13" s="76"/>
      <c r="F13" s="76"/>
      <c r="G13" s="76"/>
      <c r="H13" s="76"/>
      <c r="I13" s="76"/>
      <c r="J13" s="76"/>
      <c r="K13" s="76"/>
      <c r="L13" s="76"/>
      <c r="M13" s="76"/>
      <c r="N13" s="76"/>
      <c r="O13" s="76"/>
      <c r="P13" s="76"/>
      <c r="Q13" s="76"/>
    </row>
    <row r="14" spans="1:17" x14ac:dyDescent="0.2">
      <c r="A14" s="76"/>
      <c r="B14" s="76"/>
      <c r="C14" s="76"/>
      <c r="D14" s="76"/>
      <c r="E14" s="76"/>
      <c r="F14" s="76"/>
      <c r="G14" s="76"/>
      <c r="H14" s="76"/>
      <c r="I14" s="76"/>
      <c r="J14" s="76"/>
      <c r="K14" s="76"/>
      <c r="L14" s="76"/>
      <c r="M14" s="76"/>
      <c r="N14" s="76"/>
      <c r="O14" s="76"/>
      <c r="P14" s="76"/>
      <c r="Q14" s="76"/>
    </row>
    <row r="15" spans="1:17" x14ac:dyDescent="0.2">
      <c r="A15" s="76"/>
      <c r="B15" s="76"/>
      <c r="C15" s="76"/>
      <c r="D15" s="76"/>
      <c r="E15" s="76"/>
      <c r="F15" s="76"/>
      <c r="G15" s="76"/>
      <c r="H15" s="76"/>
      <c r="I15" s="76"/>
      <c r="J15" s="76"/>
      <c r="K15" s="76"/>
      <c r="L15" s="76"/>
      <c r="M15" s="76"/>
      <c r="N15" s="76"/>
      <c r="O15" s="76"/>
      <c r="P15" s="76"/>
      <c r="Q15" s="76"/>
    </row>
    <row r="16" spans="1:17" x14ac:dyDescent="0.2">
      <c r="A16" s="76"/>
      <c r="B16" s="76"/>
      <c r="C16" s="76"/>
      <c r="D16" s="76"/>
      <c r="E16" s="76"/>
      <c r="F16" s="76"/>
      <c r="G16" s="76"/>
      <c r="H16" s="76"/>
      <c r="I16" s="76"/>
      <c r="J16" s="76"/>
      <c r="K16" s="76"/>
      <c r="L16" s="76"/>
      <c r="M16" s="76"/>
      <c r="N16" s="76"/>
      <c r="O16" s="76"/>
      <c r="P16" s="76"/>
      <c r="Q16" s="76"/>
    </row>
    <row r="17" spans="1:17" x14ac:dyDescent="0.2">
      <c r="A17" s="76"/>
      <c r="B17" s="76"/>
      <c r="C17" s="76"/>
      <c r="D17" s="76"/>
      <c r="E17" s="76"/>
      <c r="F17" s="76"/>
      <c r="G17" s="76"/>
      <c r="H17" s="76"/>
      <c r="I17" s="76"/>
      <c r="J17" s="76"/>
      <c r="K17" s="76"/>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D21" s="76"/>
      <c r="E21" s="76"/>
      <c r="F21" s="76"/>
      <c r="G21" s="76"/>
      <c r="H21" s="76"/>
      <c r="I21" s="76"/>
      <c r="J21" s="76"/>
      <c r="K21" s="76"/>
      <c r="L21" s="76"/>
      <c r="M21" s="76"/>
      <c r="N21" s="76"/>
      <c r="O21" s="76"/>
      <c r="P21" s="76"/>
      <c r="Q21" s="76"/>
    </row>
    <row r="22" spans="1:17" x14ac:dyDescent="0.2">
      <c r="D22" s="76"/>
      <c r="E22" s="76"/>
      <c r="F22" s="76"/>
      <c r="G22" s="76"/>
      <c r="H22" s="76"/>
      <c r="I22" s="76"/>
      <c r="J22" s="76"/>
      <c r="K22" s="76"/>
      <c r="L22" s="76"/>
      <c r="M22" s="76"/>
      <c r="N22" s="76"/>
      <c r="O22" s="76"/>
      <c r="P22" s="76"/>
      <c r="Q22" s="76"/>
    </row>
    <row r="23" spans="1:17" x14ac:dyDescent="0.2">
      <c r="D23" s="76"/>
      <c r="E23" s="76"/>
      <c r="F23" s="76"/>
      <c r="G23" s="76"/>
      <c r="H23" s="76"/>
      <c r="I23" s="76"/>
      <c r="J23" s="76"/>
      <c r="K23" s="76"/>
      <c r="L23" s="76"/>
      <c r="M23" s="76"/>
      <c r="N23" s="76"/>
      <c r="O23" s="76"/>
      <c r="P23" s="76"/>
      <c r="Q23" s="76"/>
    </row>
    <row r="24" spans="1:17" x14ac:dyDescent="0.2">
      <c r="D24" s="76"/>
      <c r="E24" s="76"/>
      <c r="F24" s="76"/>
      <c r="G24" s="76"/>
      <c r="H24" s="76"/>
      <c r="I24" s="76"/>
      <c r="J24" s="76"/>
      <c r="K24" s="76"/>
      <c r="L24" s="76"/>
      <c r="M24" s="76"/>
      <c r="N24" s="76"/>
      <c r="O24" s="76"/>
      <c r="P24" s="76"/>
      <c r="Q24" s="76"/>
    </row>
    <row r="25" spans="1:17" x14ac:dyDescent="0.2">
      <c r="D25" s="76"/>
      <c r="E25" s="76"/>
      <c r="F25" s="76"/>
      <c r="G25" s="76"/>
      <c r="H25" s="76"/>
      <c r="I25" s="76"/>
      <c r="J25" s="76"/>
      <c r="K25" s="76"/>
      <c r="L25" s="76"/>
      <c r="M25" s="76"/>
      <c r="N25" s="76"/>
      <c r="O25" s="76"/>
      <c r="P25" s="76"/>
      <c r="Q25" s="76"/>
    </row>
    <row r="26" spans="1:17" x14ac:dyDescent="0.2">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G16"/>
  <sheetViews>
    <sheetView workbookViewId="0">
      <selection activeCell="E16" sqref="E16"/>
    </sheetView>
  </sheetViews>
  <sheetFormatPr baseColWidth="10" defaultRowHeight="16" x14ac:dyDescent="0.2"/>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1" x14ac:dyDescent="0.25">
      <c r="B2" s="75" t="s">
        <v>212</v>
      </c>
      <c r="C2" s="8"/>
    </row>
    <row r="4" spans="2:7" x14ac:dyDescent="0.2">
      <c r="B4" s="3" t="s">
        <v>83</v>
      </c>
      <c r="C4" s="4"/>
      <c r="D4" s="4"/>
      <c r="E4" s="84"/>
    </row>
    <row r="5" spans="2:7" ht="60" customHeight="1" x14ac:dyDescent="0.2">
      <c r="B5" s="599" t="s">
        <v>479</v>
      </c>
      <c r="C5" s="600"/>
      <c r="D5" s="600"/>
      <c r="E5" s="84"/>
    </row>
    <row r="6" spans="2:7" ht="17" thickBot="1" x14ac:dyDescent="0.25">
      <c r="B6" s="8"/>
      <c r="C6" s="8"/>
    </row>
    <row r="7" spans="2:7" x14ac:dyDescent="0.2">
      <c r="B7" s="24" t="s">
        <v>213</v>
      </c>
      <c r="C7" s="43"/>
      <c r="D7" s="43"/>
      <c r="E7" s="480"/>
      <c r="F7" s="43"/>
      <c r="G7" s="26"/>
    </row>
    <row r="8" spans="2:7" ht="30" customHeight="1" x14ac:dyDescent="0.2">
      <c r="B8" s="27"/>
      <c r="C8" s="8"/>
      <c r="D8" s="8"/>
      <c r="E8" s="476" t="s">
        <v>412</v>
      </c>
      <c r="F8" s="476" t="s">
        <v>413</v>
      </c>
      <c r="G8" s="28"/>
    </row>
    <row r="9" spans="2:7" ht="15" customHeight="1" x14ac:dyDescent="0.2">
      <c r="B9" s="27"/>
      <c r="C9" s="8"/>
      <c r="D9" s="8"/>
      <c r="E9" s="476"/>
      <c r="F9" s="476" t="s">
        <v>414</v>
      </c>
      <c r="G9" s="28"/>
    </row>
    <row r="10" spans="2:7" ht="15" customHeight="1" x14ac:dyDescent="0.2">
      <c r="B10" s="86" t="s">
        <v>203</v>
      </c>
      <c r="C10" s="87" t="s">
        <v>214</v>
      </c>
      <c r="D10" s="8"/>
      <c r="E10" s="477"/>
      <c r="F10" s="478"/>
      <c r="G10" s="483" t="s">
        <v>415</v>
      </c>
    </row>
    <row r="11" spans="2:7" x14ac:dyDescent="0.2">
      <c r="B11" s="40" t="s">
        <v>217</v>
      </c>
      <c r="C11" s="88"/>
      <c r="D11" s="8"/>
      <c r="E11" s="8"/>
      <c r="F11" s="8"/>
      <c r="G11" s="28"/>
    </row>
    <row r="12" spans="2:7" x14ac:dyDescent="0.2">
      <c r="B12" s="89"/>
      <c r="C12" s="90" t="s">
        <v>483</v>
      </c>
      <c r="D12" s="482"/>
      <c r="E12" s="482" t="s">
        <v>614</v>
      </c>
      <c r="F12" s="484"/>
      <c r="G12" s="481">
        <f>F12</f>
        <v>0</v>
      </c>
    </row>
    <row r="13" spans="2:7" x14ac:dyDescent="0.2">
      <c r="B13" s="89"/>
      <c r="C13" s="90" t="s">
        <v>480</v>
      </c>
      <c r="D13" s="482"/>
      <c r="E13" s="482" t="s">
        <v>615</v>
      </c>
      <c r="F13" s="484"/>
      <c r="G13" s="481">
        <f>F13</f>
        <v>0</v>
      </c>
    </row>
    <row r="14" spans="2:7" x14ac:dyDescent="0.2">
      <c r="B14" s="89"/>
      <c r="C14" s="90" t="s">
        <v>481</v>
      </c>
      <c r="D14" s="482"/>
      <c r="E14" s="482" t="s">
        <v>616</v>
      </c>
      <c r="F14" s="484"/>
      <c r="G14" s="481">
        <f>F14</f>
        <v>0</v>
      </c>
    </row>
    <row r="15" spans="2:7" x14ac:dyDescent="0.2">
      <c r="B15" s="89"/>
      <c r="C15" s="90" t="s">
        <v>482</v>
      </c>
      <c r="D15" s="482"/>
      <c r="E15" s="482" t="s">
        <v>617</v>
      </c>
      <c r="F15" s="484"/>
      <c r="G15" s="481">
        <f>F15</f>
        <v>0</v>
      </c>
    </row>
    <row r="16" spans="2:7" ht="17" thickBot="1" x14ac:dyDescent="0.25">
      <c r="B16" s="38"/>
      <c r="C16" s="47"/>
      <c r="D16" s="47"/>
      <c r="E16" s="479"/>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G44"/>
  <sheetViews>
    <sheetView workbookViewId="0">
      <selection activeCell="B6" sqref="B6"/>
    </sheetView>
  </sheetViews>
  <sheetFormatPr baseColWidth="10" defaultRowHeight="16" x14ac:dyDescent="0.2"/>
  <cols>
    <col min="1" max="1" width="10.83203125" style="1"/>
    <col min="2" max="3" width="20.83203125" style="1" customWidth="1"/>
    <col min="4" max="4" width="23.1640625" style="344" customWidth="1"/>
    <col min="5" max="5" width="21" style="1" customWidth="1"/>
    <col min="6" max="16384" width="10.83203125" style="1"/>
  </cols>
  <sheetData>
    <row r="2" spans="2:7" ht="21" x14ac:dyDescent="0.25">
      <c r="B2" s="2" t="s">
        <v>234</v>
      </c>
    </row>
    <row r="4" spans="2:7" x14ac:dyDescent="0.2">
      <c r="B4" s="3" t="s">
        <v>83</v>
      </c>
      <c r="C4" s="4"/>
      <c r="D4" s="386"/>
      <c r="E4" s="5"/>
    </row>
    <row r="5" spans="2:7" x14ac:dyDescent="0.2">
      <c r="B5" s="601" t="s">
        <v>527</v>
      </c>
      <c r="C5" s="602"/>
      <c r="D5" s="602"/>
      <c r="E5" s="603"/>
    </row>
    <row r="6" spans="2:7" ht="17" thickBot="1" x14ac:dyDescent="0.25"/>
    <row r="7" spans="2:7" x14ac:dyDescent="0.2">
      <c r="B7" s="328" t="s">
        <v>391</v>
      </c>
      <c r="C7" s="108"/>
      <c r="D7" s="387"/>
      <c r="E7" s="333"/>
    </row>
    <row r="8" spans="2:7" x14ac:dyDescent="0.2">
      <c r="B8" s="239"/>
      <c r="C8" s="15"/>
      <c r="D8" s="388"/>
      <c r="E8" s="334"/>
    </row>
    <row r="9" spans="2:7" ht="17" x14ac:dyDescent="0.2">
      <c r="B9" s="239" t="s">
        <v>394</v>
      </c>
      <c r="C9" s="15"/>
      <c r="D9" s="389" t="s">
        <v>393</v>
      </c>
      <c r="E9" s="332" t="s">
        <v>392</v>
      </c>
    </row>
    <row r="10" spans="2:7" x14ac:dyDescent="0.2">
      <c r="B10" s="329" t="s">
        <v>193</v>
      </c>
      <c r="C10" s="109"/>
      <c r="D10" s="386"/>
      <c r="E10" s="110"/>
    </row>
    <row r="11" spans="2:7" ht="17" x14ac:dyDescent="0.2">
      <c r="B11" s="330"/>
      <c r="C11" s="111" t="s">
        <v>231</v>
      </c>
      <c r="D11" s="390">
        <f>'Energetic final demand sectors'!D18</f>
        <v>0</v>
      </c>
      <c r="E11" s="292">
        <f>IF(SUM($D$11:$D$13)=0,0,D11/SUM($D$11:$D$13))</f>
        <v>0</v>
      </c>
      <c r="G11" s="519"/>
    </row>
    <row r="12" spans="2:7" ht="17" x14ac:dyDescent="0.2">
      <c r="B12" s="330"/>
      <c r="C12" s="111" t="s">
        <v>428</v>
      </c>
      <c r="D12" s="390">
        <f>'Energetic final demand sectors'!D21</f>
        <v>0</v>
      </c>
      <c r="E12" s="292">
        <f t="shared" ref="E12" si="0">IF(SUM($D$11:$D$13)=0,0,D12/SUM($D$11:$D$13))</f>
        <v>0</v>
      </c>
    </row>
    <row r="13" spans="2:7" ht="17" x14ac:dyDescent="0.2">
      <c r="B13" s="330"/>
      <c r="C13" s="111" t="s">
        <v>82</v>
      </c>
      <c r="D13" s="390">
        <f>'Energetic final demand sectors'!D26</f>
        <v>0</v>
      </c>
      <c r="E13" s="292">
        <f>IF(SUM($D$11:$D$13)=0,1,D13/SUM($D$11:$D$13))</f>
        <v>1</v>
      </c>
    </row>
    <row r="14" spans="2:7" x14ac:dyDescent="0.2">
      <c r="B14" s="33"/>
      <c r="C14" s="7"/>
      <c r="D14" s="338"/>
      <c r="E14" s="293"/>
    </row>
    <row r="15" spans="2:7" x14ac:dyDescent="0.2">
      <c r="B15" s="329" t="s">
        <v>239</v>
      </c>
      <c r="C15" s="109"/>
      <c r="D15" s="391"/>
      <c r="E15" s="294"/>
    </row>
    <row r="16" spans="2:7" ht="17" x14ac:dyDescent="0.2">
      <c r="B16" s="330"/>
      <c r="C16" s="111" t="s">
        <v>231</v>
      </c>
      <c r="D16" s="390">
        <f>'Energetic final demand sectors'!G18</f>
        <v>0</v>
      </c>
      <c r="E16" s="292">
        <f>IF(SUM($D$16:$D$18)=0,0,D16/SUM($D$16:$D$18))</f>
        <v>0</v>
      </c>
    </row>
    <row r="17" spans="2:5" ht="17" x14ac:dyDescent="0.2">
      <c r="B17" s="330"/>
      <c r="C17" s="111" t="s">
        <v>428</v>
      </c>
      <c r="D17" s="390">
        <f>'Energetic final demand sectors'!G21</f>
        <v>0</v>
      </c>
      <c r="E17" s="292">
        <f>IF(SUM($D$16:$D$18)=0,0,D17/SUM($D$16:$D$18))</f>
        <v>0</v>
      </c>
    </row>
    <row r="18" spans="2:5" ht="17" x14ac:dyDescent="0.2">
      <c r="B18" s="330"/>
      <c r="C18" s="111" t="s">
        <v>82</v>
      </c>
      <c r="D18" s="390">
        <f>'Energetic final demand sectors'!G26</f>
        <v>0</v>
      </c>
      <c r="E18" s="292">
        <f>IF(SUM($D$16:$D$18)=0,1,D18/SUM($D$16:$D$18))</f>
        <v>1</v>
      </c>
    </row>
    <row r="19" spans="2:5" x14ac:dyDescent="0.2">
      <c r="B19" s="330"/>
      <c r="C19" s="7"/>
      <c r="D19" s="338"/>
      <c r="E19" s="295"/>
    </row>
    <row r="20" spans="2:5" x14ac:dyDescent="0.2">
      <c r="B20" s="329" t="s">
        <v>51</v>
      </c>
      <c r="C20" s="109"/>
      <c r="D20" s="391"/>
      <c r="E20" s="294"/>
    </row>
    <row r="21" spans="2:5" ht="17" x14ac:dyDescent="0.2">
      <c r="B21" s="330"/>
      <c r="C21" s="111" t="s">
        <v>231</v>
      </c>
      <c r="D21" s="390">
        <f>'Energetic final demand sectors'!H18</f>
        <v>0</v>
      </c>
      <c r="E21" s="292">
        <f>IF(SUM($D$21:$D$23)=0,0,D21/SUM($D$21:$D$23))</f>
        <v>0</v>
      </c>
    </row>
    <row r="22" spans="2:5" ht="17" x14ac:dyDescent="0.2">
      <c r="B22" s="330"/>
      <c r="C22" s="111" t="s">
        <v>428</v>
      </c>
      <c r="D22" s="390">
        <f>'Energetic final demand sectors'!H21</f>
        <v>0</v>
      </c>
      <c r="E22" s="292">
        <f>IF(SUM($D$21:$D$23)=0,0,D22/SUM($D$21:$D$23))</f>
        <v>0</v>
      </c>
    </row>
    <row r="23" spans="2:5" ht="17" x14ac:dyDescent="0.2">
      <c r="B23" s="330"/>
      <c r="C23" s="111" t="s">
        <v>82</v>
      </c>
      <c r="D23" s="390">
        <f>'Energetic final demand sectors'!H26</f>
        <v>0</v>
      </c>
      <c r="E23" s="292">
        <f>IF(SUM($D$21:$D$23)=0,1,D23/SUM($D$21:$D$23))</f>
        <v>1</v>
      </c>
    </row>
    <row r="24" spans="2:5" x14ac:dyDescent="0.2">
      <c r="B24" s="330"/>
      <c r="C24" s="7"/>
      <c r="D24" s="338"/>
      <c r="E24" s="295"/>
    </row>
    <row r="25" spans="2:5" x14ac:dyDescent="0.2">
      <c r="B25" s="329" t="s">
        <v>195</v>
      </c>
      <c r="C25" s="109"/>
      <c r="D25" s="391"/>
      <c r="E25" s="294"/>
    </row>
    <row r="26" spans="2:5" ht="17" x14ac:dyDescent="0.2">
      <c r="B26" s="330"/>
      <c r="C26" s="111" t="s">
        <v>231</v>
      </c>
      <c r="D26" s="390">
        <f>'Energetic final demand sectors'!I18</f>
        <v>0</v>
      </c>
      <c r="E26" s="292">
        <f>IF(SUM($D$26:$D$28)=0,0,D26/SUM($D$26:$D$28))</f>
        <v>0</v>
      </c>
    </row>
    <row r="27" spans="2:5" ht="17" x14ac:dyDescent="0.2">
      <c r="B27" s="330"/>
      <c r="C27" s="111" t="s">
        <v>428</v>
      </c>
      <c r="D27" s="390">
        <f>'Energetic final demand sectors'!I21</f>
        <v>0</v>
      </c>
      <c r="E27" s="292">
        <f>IF(SUM($D$26:$D$28)=0,0,D27/SUM($D$26:$D$28))</f>
        <v>0</v>
      </c>
    </row>
    <row r="28" spans="2:5" ht="17" x14ac:dyDescent="0.2">
      <c r="B28" s="330"/>
      <c r="C28" s="111" t="s">
        <v>82</v>
      </c>
      <c r="D28" s="390">
        <f>'Energetic final demand sectors'!I26</f>
        <v>0</v>
      </c>
      <c r="E28" s="292">
        <f>IF(SUM($D$26:$D$28)=0,1,D28/SUM($D$26:$D$28))</f>
        <v>1</v>
      </c>
    </row>
    <row r="29" spans="2:5" x14ac:dyDescent="0.2">
      <c r="B29" s="330"/>
      <c r="C29" s="7"/>
      <c r="D29" s="338"/>
      <c r="E29" s="295"/>
    </row>
    <row r="30" spans="2:5" x14ac:dyDescent="0.2">
      <c r="B30" s="329" t="s">
        <v>103</v>
      </c>
      <c r="C30" s="109"/>
      <c r="D30" s="391"/>
      <c r="E30" s="294"/>
    </row>
    <row r="31" spans="2:5" ht="17" x14ac:dyDescent="0.2">
      <c r="B31" s="330"/>
      <c r="C31" s="111" t="s">
        <v>231</v>
      </c>
      <c r="D31" s="390">
        <f>'Energetic final demand sectors'!J18</f>
        <v>0</v>
      </c>
      <c r="E31" s="292">
        <f>IF(SUM($D$31:$D$33)=0,0,D31/SUM($D$31:$D$33))</f>
        <v>0</v>
      </c>
    </row>
    <row r="32" spans="2:5" ht="17" x14ac:dyDescent="0.2">
      <c r="B32" s="330"/>
      <c r="C32" s="111" t="s">
        <v>428</v>
      </c>
      <c r="D32" s="390">
        <f>'Energetic final demand sectors'!J21</f>
        <v>0</v>
      </c>
      <c r="E32" s="292">
        <f>IF(SUM($D$31:$D$33)=0,0,D32/SUM($D$31:$D$33))</f>
        <v>0</v>
      </c>
    </row>
    <row r="33" spans="2:5" ht="17" x14ac:dyDescent="0.2">
      <c r="B33" s="330"/>
      <c r="C33" s="111" t="s">
        <v>82</v>
      </c>
      <c r="D33" s="390">
        <f>'Energetic final demand sectors'!J26</f>
        <v>0</v>
      </c>
      <c r="E33" s="292">
        <f>IF(SUM($D$31:$D$33)=0,1,D33/SUM($D$31:$D$33))</f>
        <v>1</v>
      </c>
    </row>
    <row r="34" spans="2:5" x14ac:dyDescent="0.2">
      <c r="B34" s="330"/>
      <c r="C34" s="7"/>
      <c r="D34" s="338"/>
      <c r="E34" s="295"/>
    </row>
    <row r="35" spans="2:5" x14ac:dyDescent="0.2">
      <c r="B35" s="329" t="s">
        <v>102</v>
      </c>
      <c r="C35" s="109"/>
      <c r="D35" s="391"/>
      <c r="E35" s="294"/>
    </row>
    <row r="36" spans="2:5" ht="17" x14ac:dyDescent="0.2">
      <c r="B36" s="330"/>
      <c r="C36" s="111" t="s">
        <v>231</v>
      </c>
      <c r="D36" s="390">
        <f>'Energetic final demand sectors'!K18</f>
        <v>0</v>
      </c>
      <c r="E36" s="292">
        <f>IF(SUM($D$36:$D$38)=0,0,D36/SUM($D$36:$D$38))</f>
        <v>0</v>
      </c>
    </row>
    <row r="37" spans="2:5" ht="17" x14ac:dyDescent="0.2">
      <c r="B37" s="330"/>
      <c r="C37" s="111" t="s">
        <v>428</v>
      </c>
      <c r="D37" s="390">
        <f>'Energetic final demand sectors'!K21</f>
        <v>0</v>
      </c>
      <c r="E37" s="292">
        <f>IF(SUM($D$36:$D$38)=0,0,D37/SUM($D$36:$D$38))</f>
        <v>0</v>
      </c>
    </row>
    <row r="38" spans="2:5" ht="17" x14ac:dyDescent="0.2">
      <c r="B38" s="330"/>
      <c r="C38" s="111" t="s">
        <v>82</v>
      </c>
      <c r="D38" s="390">
        <f>'Energetic final demand sectors'!K26</f>
        <v>0</v>
      </c>
      <c r="E38" s="292">
        <f>IF(SUM($D$36:$D$38)=0,1,D38/SUM($D$36:$D$38))</f>
        <v>1</v>
      </c>
    </row>
    <row r="39" spans="2:5" x14ac:dyDescent="0.2">
      <c r="B39" s="330"/>
      <c r="C39" s="7"/>
      <c r="D39" s="338"/>
      <c r="E39" s="295"/>
    </row>
    <row r="40" spans="2:5" x14ac:dyDescent="0.2">
      <c r="B40" s="329" t="s">
        <v>508</v>
      </c>
      <c r="C40" s="109"/>
      <c r="D40" s="391"/>
      <c r="E40" s="294"/>
    </row>
    <row r="41" spans="2:5" ht="17" x14ac:dyDescent="0.2">
      <c r="B41" s="330"/>
      <c r="C41" s="111" t="s">
        <v>231</v>
      </c>
      <c r="D41" s="390">
        <f>'Energetic final demand sectors'!L18</f>
        <v>0</v>
      </c>
      <c r="E41" s="527" t="s">
        <v>264</v>
      </c>
    </row>
    <row r="42" spans="2:5" ht="17" x14ac:dyDescent="0.2">
      <c r="B42" s="330"/>
      <c r="C42" s="111" t="s">
        <v>428</v>
      </c>
      <c r="D42" s="390">
        <f>'Energetic final demand sectors'!L21</f>
        <v>0</v>
      </c>
      <c r="E42" s="527" t="s">
        <v>264</v>
      </c>
    </row>
    <row r="43" spans="2:5" ht="17" x14ac:dyDescent="0.2">
      <c r="B43" s="330"/>
      <c r="C43" s="111" t="s">
        <v>82</v>
      </c>
      <c r="D43" s="390">
        <f>'Energetic final demand sectors'!L26</f>
        <v>0</v>
      </c>
      <c r="E43" s="527" t="s">
        <v>264</v>
      </c>
    </row>
    <row r="44" spans="2:5" ht="17" thickBot="1" x14ac:dyDescent="0.25">
      <c r="B44" s="331"/>
      <c r="C44" s="112"/>
      <c r="D44" s="392"/>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E25"/>
  <sheetViews>
    <sheetView workbookViewId="0">
      <selection activeCell="D19" sqref="D19"/>
    </sheetView>
  </sheetViews>
  <sheetFormatPr baseColWidth="10" defaultRowHeight="16" x14ac:dyDescent="0.2"/>
  <cols>
    <col min="1" max="1" width="10.83203125" style="1"/>
    <col min="2" max="3" width="20.83203125" style="1" customWidth="1"/>
    <col min="4" max="4" width="23.1640625" style="344" customWidth="1"/>
    <col min="5" max="5" width="21" style="1" customWidth="1"/>
    <col min="6" max="16384" width="10.83203125" style="1"/>
  </cols>
  <sheetData>
    <row r="2" spans="2:5" ht="21" x14ac:dyDescent="0.25">
      <c r="B2" s="2" t="s">
        <v>235</v>
      </c>
    </row>
    <row r="4" spans="2:5" x14ac:dyDescent="0.2">
      <c r="B4" s="3" t="s">
        <v>83</v>
      </c>
      <c r="C4" s="4"/>
      <c r="D4" s="386"/>
      <c r="E4" s="5"/>
    </row>
    <row r="5" spans="2:5" ht="30" customHeight="1" x14ac:dyDescent="0.2">
      <c r="B5" s="601" t="s">
        <v>528</v>
      </c>
      <c r="C5" s="602"/>
      <c r="D5" s="602"/>
      <c r="E5" s="603"/>
    </row>
    <row r="6" spans="2:5" ht="17" thickBot="1" x14ac:dyDescent="0.25"/>
    <row r="7" spans="2:5" x14ac:dyDescent="0.2">
      <c r="B7" s="328" t="s">
        <v>391</v>
      </c>
      <c r="C7" s="108"/>
      <c r="D7" s="387"/>
      <c r="E7" s="333"/>
    </row>
    <row r="8" spans="2:5" x14ac:dyDescent="0.2">
      <c r="B8" s="239"/>
      <c r="C8" s="15"/>
      <c r="D8" s="388"/>
      <c r="E8" s="334"/>
    </row>
    <row r="9" spans="2:5" ht="17" x14ac:dyDescent="0.2">
      <c r="B9" s="239" t="s">
        <v>394</v>
      </c>
      <c r="C9" s="15"/>
      <c r="D9" s="389" t="s">
        <v>393</v>
      </c>
      <c r="E9" s="332" t="s">
        <v>392</v>
      </c>
    </row>
    <row r="10" spans="2:5" x14ac:dyDescent="0.2">
      <c r="B10" s="329" t="s">
        <v>193</v>
      </c>
      <c r="C10" s="502"/>
      <c r="D10" s="386"/>
      <c r="E10" s="110"/>
    </row>
    <row r="11" spans="2:5" x14ac:dyDescent="0.2">
      <c r="B11" s="330"/>
      <c r="C11" s="501" t="s">
        <v>428</v>
      </c>
      <c r="D11" s="390">
        <f>'Non-energetic FD sectors'!D13</f>
        <v>0</v>
      </c>
      <c r="E11" s="292">
        <f>IF(SUM($D$11:$D$12)=0,0,D11/SUM($D$11:$D$12))</f>
        <v>0</v>
      </c>
    </row>
    <row r="12" spans="2:5" ht="17" x14ac:dyDescent="0.2">
      <c r="B12" s="330"/>
      <c r="C12" s="111" t="s">
        <v>82</v>
      </c>
      <c r="D12" s="390">
        <f>'Non-energetic FD sectors'!D14</f>
        <v>0</v>
      </c>
      <c r="E12" s="292">
        <f>IF(SUM($D$11:$D$12)=0,1,D12/SUM($D$11:$D$12))</f>
        <v>1</v>
      </c>
    </row>
    <row r="13" spans="2:5" x14ac:dyDescent="0.2">
      <c r="B13" s="33"/>
      <c r="C13" s="503"/>
      <c r="D13" s="338"/>
      <c r="E13" s="293"/>
    </row>
    <row r="14" spans="2:5" x14ac:dyDescent="0.2">
      <c r="B14" s="329" t="s">
        <v>239</v>
      </c>
      <c r="C14" s="502"/>
      <c r="D14" s="391"/>
      <c r="E14" s="294"/>
    </row>
    <row r="15" spans="2:5" x14ac:dyDescent="0.2">
      <c r="B15" s="330"/>
      <c r="C15" s="501" t="s">
        <v>428</v>
      </c>
      <c r="D15" s="390">
        <f>'Non-energetic FD sectors'!G13</f>
        <v>0</v>
      </c>
      <c r="E15" s="292">
        <f>IF(SUM($D$15:$D$16)=0,0,D15/SUM($D$15:$D$16))</f>
        <v>0</v>
      </c>
    </row>
    <row r="16" spans="2:5" ht="17" x14ac:dyDescent="0.2">
      <c r="B16" s="330"/>
      <c r="C16" s="111" t="s">
        <v>82</v>
      </c>
      <c r="D16" s="390">
        <f>'Non-energetic FD sectors'!G14</f>
        <v>0</v>
      </c>
      <c r="E16" s="292">
        <f>IF(SUM($D$15:$D$16)=0,1,D16/SUM($D$15:$D$16))</f>
        <v>1</v>
      </c>
    </row>
    <row r="17" spans="2:5" x14ac:dyDescent="0.2">
      <c r="B17" s="330"/>
      <c r="C17" s="503"/>
      <c r="D17" s="338"/>
      <c r="E17" s="295"/>
    </row>
    <row r="18" spans="2:5" x14ac:dyDescent="0.2">
      <c r="B18" s="329" t="s">
        <v>51</v>
      </c>
      <c r="C18" s="502"/>
      <c r="D18" s="391"/>
      <c r="E18" s="294"/>
    </row>
    <row r="19" spans="2:5" x14ac:dyDescent="0.2">
      <c r="B19" s="330"/>
      <c r="C19" s="501" t="s">
        <v>428</v>
      </c>
      <c r="D19" s="390">
        <f>'Non-energetic FD sectors'!H13</f>
        <v>0</v>
      </c>
      <c r="E19" s="292">
        <f>IF(SUM($D$19:$D$20)=0,0,D19/SUM($D$19:$D$20))</f>
        <v>0</v>
      </c>
    </row>
    <row r="20" spans="2:5" ht="17" x14ac:dyDescent="0.2">
      <c r="B20" s="330"/>
      <c r="C20" s="111" t="s">
        <v>82</v>
      </c>
      <c r="D20" s="390">
        <f>'Non-energetic FD sectors'!H14</f>
        <v>0</v>
      </c>
      <c r="E20" s="292">
        <f>IF(SUM($D$19:$D$20)=0,1,D20/SUM($D$19:$D$20))</f>
        <v>1</v>
      </c>
    </row>
    <row r="21" spans="2:5" x14ac:dyDescent="0.2">
      <c r="B21" s="330"/>
      <c r="C21" s="503"/>
      <c r="D21" s="338"/>
      <c r="E21" s="295"/>
    </row>
    <row r="22" spans="2:5" x14ac:dyDescent="0.2">
      <c r="B22" s="329" t="s">
        <v>195</v>
      </c>
      <c r="C22" s="502"/>
      <c r="D22" s="391"/>
      <c r="E22" s="294"/>
    </row>
    <row r="23" spans="2:5" x14ac:dyDescent="0.2">
      <c r="B23" s="330"/>
      <c r="C23" s="501" t="s">
        <v>428</v>
      </c>
      <c r="D23" s="390">
        <f>'Non-energetic FD sectors'!I13</f>
        <v>0</v>
      </c>
      <c r="E23" s="292">
        <f>IF(SUM($D$23:$D$24)=0,0,D23/SUM($D$23:$D$24))</f>
        <v>0</v>
      </c>
    </row>
    <row r="24" spans="2:5" ht="17" x14ac:dyDescent="0.2">
      <c r="B24" s="330"/>
      <c r="C24" s="111" t="s">
        <v>82</v>
      </c>
      <c r="D24" s="390">
        <f>'Non-energetic FD sectors'!I14</f>
        <v>0</v>
      </c>
      <c r="E24" s="292">
        <f>IF(SUM($D$23:$D$24)=0,1,D24/SUM($D$23:$D$24))</f>
        <v>1</v>
      </c>
    </row>
    <row r="25" spans="2:5" ht="17" thickBot="1" x14ac:dyDescent="0.25">
      <c r="B25" s="331"/>
      <c r="C25" s="504"/>
      <c r="D25" s="392"/>
      <c r="E25" s="51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A2:L27"/>
  <sheetViews>
    <sheetView topLeftCell="A3" workbookViewId="0">
      <selection activeCell="K43" sqref="K43"/>
    </sheetView>
  </sheetViews>
  <sheetFormatPr baseColWidth="10" defaultRowHeight="16" x14ac:dyDescent="0.2"/>
  <cols>
    <col min="1" max="1" width="10.83203125" style="76"/>
    <col min="2" max="2" width="50.5" style="76" customWidth="1"/>
    <col min="3" max="3" width="2.83203125" style="202" customWidth="1"/>
    <col min="4" max="12" width="15.83203125" style="76" customWidth="1"/>
    <col min="13" max="16384" width="10.83203125" style="76"/>
  </cols>
  <sheetData>
    <row r="2" spans="1:12" ht="21" x14ac:dyDescent="0.25">
      <c r="B2" s="75" t="s">
        <v>232</v>
      </c>
      <c r="C2" s="181"/>
      <c r="D2" s="8"/>
      <c r="E2" s="8"/>
      <c r="F2" s="8"/>
      <c r="G2" s="8"/>
      <c r="H2" s="8"/>
    </row>
    <row r="3" spans="1:12" x14ac:dyDescent="0.2">
      <c r="B3" s="1"/>
      <c r="C3" s="201"/>
      <c r="D3" s="8"/>
      <c r="E3" s="8"/>
      <c r="F3" s="8"/>
      <c r="G3" s="8"/>
      <c r="H3" s="8"/>
    </row>
    <row r="4" spans="1:12" x14ac:dyDescent="0.2">
      <c r="B4" s="3" t="s">
        <v>83</v>
      </c>
      <c r="C4" s="182"/>
      <c r="D4" s="4"/>
      <c r="E4" s="4"/>
      <c r="F4" s="4"/>
      <c r="G4" s="5"/>
    </row>
    <row r="5" spans="1:12" ht="60" customHeight="1" x14ac:dyDescent="0.2">
      <c r="B5" s="599" t="s">
        <v>529</v>
      </c>
      <c r="C5" s="600"/>
      <c r="D5" s="600"/>
      <c r="E5" s="600"/>
      <c r="F5" s="600"/>
      <c r="G5" s="604"/>
    </row>
    <row r="6" spans="1:12" ht="17" thickBot="1" x14ac:dyDescent="0.25"/>
    <row r="7" spans="1:12" x14ac:dyDescent="0.2">
      <c r="B7" s="186" t="s">
        <v>232</v>
      </c>
      <c r="C7" s="192"/>
      <c r="D7" s="104"/>
      <c r="E7" s="105"/>
      <c r="F7" s="105"/>
      <c r="G7" s="105"/>
      <c r="H7" s="105"/>
      <c r="I7" s="105"/>
      <c r="J7" s="105"/>
      <c r="K7" s="105"/>
      <c r="L7" s="106"/>
    </row>
    <row r="8" spans="1:12" x14ac:dyDescent="0.2">
      <c r="B8" s="187"/>
      <c r="C8" s="208"/>
      <c r="D8" s="98"/>
      <c r="E8" s="98"/>
      <c r="F8" s="98"/>
      <c r="G8" s="98"/>
      <c r="H8" s="98"/>
      <c r="I8" s="98"/>
      <c r="J8" s="98"/>
      <c r="K8" s="98"/>
      <c r="L8" s="107"/>
    </row>
    <row r="9" spans="1:12" ht="17" x14ac:dyDescent="0.2">
      <c r="B9" s="188"/>
      <c r="C9" s="193"/>
      <c r="D9" s="143" t="s">
        <v>253</v>
      </c>
      <c r="E9" s="143" t="s">
        <v>254</v>
      </c>
      <c r="F9" s="143" t="s">
        <v>255</v>
      </c>
      <c r="G9" s="143" t="s">
        <v>350</v>
      </c>
      <c r="H9" s="143" t="s">
        <v>352</v>
      </c>
      <c r="I9" s="143" t="s">
        <v>351</v>
      </c>
      <c r="J9" s="143" t="s">
        <v>256</v>
      </c>
      <c r="K9" s="143" t="s">
        <v>257</v>
      </c>
      <c r="L9" s="152" t="s">
        <v>258</v>
      </c>
    </row>
    <row r="10" spans="1:12" x14ac:dyDescent="0.2">
      <c r="A10" s="160"/>
      <c r="B10" s="187"/>
      <c r="C10" s="208"/>
      <c r="D10" s="425"/>
      <c r="E10" s="425"/>
      <c r="F10" s="425"/>
      <c r="G10" s="425"/>
      <c r="H10" s="425"/>
      <c r="I10" s="425"/>
      <c r="J10" s="425"/>
      <c r="K10" s="425"/>
      <c r="L10" s="406"/>
    </row>
    <row r="11" spans="1:12" ht="51" x14ac:dyDescent="0.2">
      <c r="A11" s="160"/>
      <c r="B11" s="178" t="s">
        <v>510</v>
      </c>
      <c r="C11" s="208"/>
      <c r="D11" s="469">
        <f>'Own use analysis'!D14</f>
        <v>0</v>
      </c>
      <c r="E11" s="407" t="str">
        <f>'Own use analysis'!E14</f>
        <v>-</v>
      </c>
      <c r="F11" s="427">
        <f>'Own use analysis'!F14</f>
        <v>0</v>
      </c>
      <c r="G11" s="427">
        <f>'Own use analysis'!G14</f>
        <v>0</v>
      </c>
      <c r="H11" s="427">
        <f>'Own use analysis'!H14</f>
        <v>0</v>
      </c>
      <c r="I11" s="427">
        <f>'Own use analysis'!I14</f>
        <v>0</v>
      </c>
      <c r="J11" s="427">
        <f>'Own use analysis'!J14</f>
        <v>0</v>
      </c>
      <c r="K11" s="427">
        <f>'Own use analysis'!K14</f>
        <v>0</v>
      </c>
      <c r="L11" s="402">
        <f>'Own use analysis'!L14</f>
        <v>0</v>
      </c>
    </row>
    <row r="12" spans="1:12" ht="17" x14ac:dyDescent="0.2">
      <c r="A12" s="160"/>
      <c r="B12" s="178" t="s">
        <v>518</v>
      </c>
      <c r="C12" s="208"/>
      <c r="D12" s="427">
        <f>-SUM('Corrected energy balance step 2'!C49:N49,'Corrected energy balance step 2'!S49)</f>
        <v>0</v>
      </c>
      <c r="E12" s="407" t="s">
        <v>264</v>
      </c>
      <c r="F12" s="427">
        <f>-SUM('Corrected energy balance step 2'!P49:R49)</f>
        <v>0</v>
      </c>
      <c r="G12" s="427">
        <f>-SUM('Corrected energy balance step 2'!T49,'Corrected energy balance step 2'!AV49)</f>
        <v>0</v>
      </c>
      <c r="H12" s="427">
        <f>-SUM('Corrected energy balance step 2'!U49:AQ49)</f>
        <v>0</v>
      </c>
      <c r="I12" s="427">
        <f>-SUM('Corrected energy balance step 2'!AU49,'Corrected energy balance step 2'!AZ49)</f>
        <v>0</v>
      </c>
      <c r="J12" s="427">
        <f>-'Corrected energy balance step 2'!BM49</f>
        <v>0</v>
      </c>
      <c r="K12" s="427">
        <f>-'Corrected energy balance step 2'!BL49</f>
        <v>0</v>
      </c>
      <c r="L12" s="402">
        <f>-SUM('Corrected energy balance step 2'!O49,'Corrected energy balance step 2'!U49,'Corrected energy balance step 2'!AT49,'Corrected energy balance step 2'!AW49:AY49,'Corrected energy balance step 2'!BA49,'Corrected energy balance step 2'!BB49:BK49)</f>
        <v>0</v>
      </c>
    </row>
    <row r="13" spans="1:12" ht="34" x14ac:dyDescent="0.2">
      <c r="A13" s="160"/>
      <c r="B13" s="179" t="s">
        <v>326</v>
      </c>
      <c r="C13" s="200" t="s">
        <v>265</v>
      </c>
      <c r="D13" s="428">
        <f>'Energetic cons analysis'!D11</f>
        <v>0</v>
      </c>
      <c r="E13" s="439" t="s">
        <v>264</v>
      </c>
      <c r="F13" s="428">
        <f>'Energetic cons analysis'!F11</f>
        <v>0</v>
      </c>
      <c r="G13" s="428">
        <f>'Energetic cons analysis'!G11</f>
        <v>0</v>
      </c>
      <c r="H13" s="428">
        <f>'Energetic cons analysis'!H11</f>
        <v>0</v>
      </c>
      <c r="I13" s="428">
        <f>'Energetic cons analysis'!I11</f>
        <v>0</v>
      </c>
      <c r="J13" s="428">
        <f>'Energetic cons analysis'!J11</f>
        <v>0</v>
      </c>
      <c r="K13" s="428">
        <f>'Energetic cons analysis'!K11</f>
        <v>0</v>
      </c>
      <c r="L13" s="443">
        <f>'Energetic cons analysis'!L11</f>
        <v>0</v>
      </c>
    </row>
    <row r="14" spans="1:12" ht="17" x14ac:dyDescent="0.2">
      <c r="A14" s="160"/>
      <c r="B14" s="178" t="s">
        <v>327</v>
      </c>
      <c r="C14" s="197"/>
      <c r="D14" s="429">
        <f>SUM(D11:D13)</f>
        <v>0</v>
      </c>
      <c r="E14" s="436" t="s">
        <v>264</v>
      </c>
      <c r="F14" s="429">
        <f t="shared" ref="F14:L14" si="0">SUM(F11:F13)</f>
        <v>0</v>
      </c>
      <c r="G14" s="429">
        <f t="shared" si="0"/>
        <v>0</v>
      </c>
      <c r="H14" s="429">
        <f t="shared" si="0"/>
        <v>0</v>
      </c>
      <c r="I14" s="429">
        <f t="shared" si="0"/>
        <v>0</v>
      </c>
      <c r="J14" s="429">
        <f t="shared" si="0"/>
        <v>0</v>
      </c>
      <c r="K14" s="429">
        <f t="shared" si="0"/>
        <v>0</v>
      </c>
      <c r="L14" s="442">
        <f t="shared" si="0"/>
        <v>0</v>
      </c>
    </row>
    <row r="15" spans="1:12" x14ac:dyDescent="0.2">
      <c r="A15" s="160"/>
      <c r="B15" s="178"/>
      <c r="C15" s="197"/>
      <c r="D15" s="430"/>
      <c r="E15" s="468"/>
      <c r="F15" s="430"/>
      <c r="G15" s="430"/>
      <c r="H15" s="430"/>
      <c r="I15" s="430"/>
      <c r="J15" s="430"/>
      <c r="K15" s="430"/>
      <c r="L15" s="447"/>
    </row>
    <row r="16" spans="1:12" x14ac:dyDescent="0.2">
      <c r="A16" s="160"/>
      <c r="B16" s="178"/>
      <c r="C16" s="197"/>
      <c r="D16" s="425"/>
      <c r="E16" s="425"/>
      <c r="F16" s="425"/>
      <c r="G16" s="425"/>
      <c r="H16" s="425"/>
      <c r="I16" s="425"/>
      <c r="J16" s="425"/>
      <c r="K16" s="425"/>
      <c r="L16" s="406"/>
    </row>
    <row r="17" spans="1:12" ht="17" x14ac:dyDescent="0.2">
      <c r="A17" s="160"/>
      <c r="B17" s="189" t="s">
        <v>487</v>
      </c>
      <c r="C17" s="200" t="s">
        <v>265</v>
      </c>
      <c r="D17" s="428">
        <f>SUM('Energetic cons analysis'!D15:D17)</f>
        <v>0</v>
      </c>
      <c r="E17" s="439" t="s">
        <v>264</v>
      </c>
      <c r="F17" s="428">
        <f>SUM('Energetic cons analysis'!F15:F17)</f>
        <v>0</v>
      </c>
      <c r="G17" s="428">
        <f>SUM('Energetic cons analysis'!G15:G17)</f>
        <v>0</v>
      </c>
      <c r="H17" s="428">
        <f>SUM('Energetic cons analysis'!H15:H17)</f>
        <v>0</v>
      </c>
      <c r="I17" s="428">
        <f>SUM('Energetic cons analysis'!I15:I17)</f>
        <v>0</v>
      </c>
      <c r="J17" s="428">
        <f>SUM('Energetic cons analysis'!J15:J17)</f>
        <v>0</v>
      </c>
      <c r="K17" s="428">
        <f>SUM('Energetic cons analysis'!K15:K17)</f>
        <v>0</v>
      </c>
      <c r="L17" s="443">
        <f>SUM('Energetic cons analysis'!L15:L17)</f>
        <v>0</v>
      </c>
    </row>
    <row r="18" spans="1:12" ht="17" x14ac:dyDescent="0.2">
      <c r="B18" s="190" t="s">
        <v>488</v>
      </c>
      <c r="C18" s="197"/>
      <c r="D18" s="429">
        <f>SUM(D17:D17)</f>
        <v>0</v>
      </c>
      <c r="E18" s="436" t="s">
        <v>264</v>
      </c>
      <c r="F18" s="429">
        <f t="shared" ref="F18:L18" si="1">SUM(F17:F17)</f>
        <v>0</v>
      </c>
      <c r="G18" s="429">
        <f t="shared" si="1"/>
        <v>0</v>
      </c>
      <c r="H18" s="429">
        <f t="shared" si="1"/>
        <v>0</v>
      </c>
      <c r="I18" s="429">
        <f t="shared" si="1"/>
        <v>0</v>
      </c>
      <c r="J18" s="429">
        <f t="shared" si="1"/>
        <v>0</v>
      </c>
      <c r="K18" s="429">
        <f t="shared" si="1"/>
        <v>0</v>
      </c>
      <c r="L18" s="442">
        <f t="shared" si="1"/>
        <v>0</v>
      </c>
    </row>
    <row r="19" spans="1:12" x14ac:dyDescent="0.2">
      <c r="B19" s="190"/>
      <c r="C19" s="197"/>
      <c r="D19" s="430"/>
      <c r="E19" s="430"/>
      <c r="F19" s="430"/>
      <c r="G19" s="430"/>
      <c r="H19" s="430"/>
      <c r="I19" s="430"/>
      <c r="J19" s="430"/>
      <c r="K19" s="430"/>
      <c r="L19" s="447"/>
    </row>
    <row r="20" spans="1:12" ht="17" x14ac:dyDescent="0.2">
      <c r="B20" s="189" t="s">
        <v>489</v>
      </c>
      <c r="C20" s="200" t="s">
        <v>265</v>
      </c>
      <c r="D20" s="428">
        <f>'Energetic cons analysis'!D20</f>
        <v>0</v>
      </c>
      <c r="E20" s="439" t="str">
        <f>'Energetic cons analysis'!E20</f>
        <v>-</v>
      </c>
      <c r="F20" s="439" t="str">
        <f>'Energetic cons analysis'!F20</f>
        <v>-</v>
      </c>
      <c r="G20" s="428">
        <f>'Energetic cons analysis'!G20</f>
        <v>0</v>
      </c>
      <c r="H20" s="428">
        <f>'Energetic cons analysis'!H20</f>
        <v>0</v>
      </c>
      <c r="I20" s="428">
        <f>'Energetic cons analysis'!I20</f>
        <v>0</v>
      </c>
      <c r="J20" s="428">
        <f>'Energetic cons analysis'!J20</f>
        <v>0</v>
      </c>
      <c r="K20" s="428">
        <f>'Energetic cons analysis'!K20</f>
        <v>0</v>
      </c>
      <c r="L20" s="443">
        <f>'Energetic cons analysis'!L20</f>
        <v>0</v>
      </c>
    </row>
    <row r="21" spans="1:12" ht="17" x14ac:dyDescent="0.2">
      <c r="B21" s="190" t="s">
        <v>490</v>
      </c>
      <c r="C21" s="197"/>
      <c r="D21" s="429">
        <f>SUM(D20:D20)</f>
        <v>0</v>
      </c>
      <c r="E21" s="436" t="s">
        <v>264</v>
      </c>
      <c r="F21" s="436" t="s">
        <v>264</v>
      </c>
      <c r="G21" s="429">
        <f t="shared" ref="G21:L21" si="2">SUM(G20:G20)</f>
        <v>0</v>
      </c>
      <c r="H21" s="429">
        <f t="shared" si="2"/>
        <v>0</v>
      </c>
      <c r="I21" s="429">
        <f t="shared" si="2"/>
        <v>0</v>
      </c>
      <c r="J21" s="429">
        <f t="shared" si="2"/>
        <v>0</v>
      </c>
      <c r="K21" s="429">
        <f t="shared" si="2"/>
        <v>0</v>
      </c>
      <c r="L21" s="442">
        <f t="shared" si="2"/>
        <v>0</v>
      </c>
    </row>
    <row r="22" spans="1:12" x14ac:dyDescent="0.2">
      <c r="B22" s="190"/>
      <c r="C22" s="197"/>
      <c r="D22" s="425"/>
      <c r="E22" s="425"/>
      <c r="F22" s="425"/>
      <c r="G22" s="425"/>
      <c r="H22" s="425"/>
      <c r="I22" s="425"/>
      <c r="J22" s="425"/>
      <c r="K22" s="425"/>
      <c r="L22" s="406"/>
    </row>
    <row r="23" spans="1:12" ht="17" x14ac:dyDescent="0.2">
      <c r="B23" s="190" t="s">
        <v>327</v>
      </c>
      <c r="C23" s="197"/>
      <c r="D23" s="427">
        <f>D14</f>
        <v>0</v>
      </c>
      <c r="E23" s="407" t="s">
        <v>264</v>
      </c>
      <c r="F23" s="407" t="s">
        <v>264</v>
      </c>
      <c r="G23" s="427">
        <f t="shared" ref="G23:L23" si="3">G14</f>
        <v>0</v>
      </c>
      <c r="H23" s="427">
        <f t="shared" si="3"/>
        <v>0</v>
      </c>
      <c r="I23" s="427">
        <f t="shared" si="3"/>
        <v>0</v>
      </c>
      <c r="J23" s="427">
        <f t="shared" si="3"/>
        <v>0</v>
      </c>
      <c r="K23" s="427">
        <f t="shared" si="3"/>
        <v>0</v>
      </c>
      <c r="L23" s="402">
        <f t="shared" si="3"/>
        <v>0</v>
      </c>
    </row>
    <row r="24" spans="1:12" ht="17" x14ac:dyDescent="0.2">
      <c r="A24" s="160"/>
      <c r="B24" s="190" t="s">
        <v>488</v>
      </c>
      <c r="C24" s="197"/>
      <c r="D24" s="427">
        <f>D18</f>
        <v>0</v>
      </c>
      <c r="E24" s="407" t="s">
        <v>264</v>
      </c>
      <c r="F24" s="407" t="s">
        <v>264</v>
      </c>
      <c r="G24" s="427">
        <f t="shared" ref="G24:L24" si="4">G18</f>
        <v>0</v>
      </c>
      <c r="H24" s="427">
        <f t="shared" si="4"/>
        <v>0</v>
      </c>
      <c r="I24" s="427">
        <f t="shared" si="4"/>
        <v>0</v>
      </c>
      <c r="J24" s="427">
        <f t="shared" si="4"/>
        <v>0</v>
      </c>
      <c r="K24" s="427">
        <f t="shared" si="4"/>
        <v>0</v>
      </c>
      <c r="L24" s="402">
        <f t="shared" si="4"/>
        <v>0</v>
      </c>
    </row>
    <row r="25" spans="1:12" ht="17" x14ac:dyDescent="0.2">
      <c r="A25" s="160"/>
      <c r="B25" s="189" t="s">
        <v>490</v>
      </c>
      <c r="C25" s="200" t="s">
        <v>264</v>
      </c>
      <c r="D25" s="428">
        <f>D21</f>
        <v>0</v>
      </c>
      <c r="E25" s="439" t="str">
        <f t="shared" ref="E25:L25" si="5">E21</f>
        <v>-</v>
      </c>
      <c r="F25" s="439" t="str">
        <f t="shared" si="5"/>
        <v>-</v>
      </c>
      <c r="G25" s="428">
        <f t="shared" si="5"/>
        <v>0</v>
      </c>
      <c r="H25" s="428">
        <f t="shared" si="5"/>
        <v>0</v>
      </c>
      <c r="I25" s="428">
        <f t="shared" si="5"/>
        <v>0</v>
      </c>
      <c r="J25" s="428">
        <f t="shared" si="5"/>
        <v>0</v>
      </c>
      <c r="K25" s="428">
        <f t="shared" si="5"/>
        <v>0</v>
      </c>
      <c r="L25" s="443">
        <f t="shared" si="5"/>
        <v>0</v>
      </c>
    </row>
    <row r="26" spans="1:12" ht="17" x14ac:dyDescent="0.2">
      <c r="B26" s="178" t="s">
        <v>491</v>
      </c>
      <c r="C26" s="197"/>
      <c r="D26" s="431">
        <f>D23-D24-D25</f>
        <v>0</v>
      </c>
      <c r="E26" s="441" t="s">
        <v>264</v>
      </c>
      <c r="F26" s="441" t="s">
        <v>264</v>
      </c>
      <c r="G26" s="431">
        <f t="shared" ref="G26:L26" si="6">G23-G24-G25</f>
        <v>0</v>
      </c>
      <c r="H26" s="431">
        <f t="shared" si="6"/>
        <v>0</v>
      </c>
      <c r="I26" s="431">
        <f t="shared" si="6"/>
        <v>0</v>
      </c>
      <c r="J26" s="431">
        <f t="shared" si="6"/>
        <v>0</v>
      </c>
      <c r="K26" s="431">
        <f t="shared" si="6"/>
        <v>0</v>
      </c>
      <c r="L26" s="444">
        <f t="shared" si="6"/>
        <v>0</v>
      </c>
    </row>
    <row r="27" spans="1:12" ht="17" thickBot="1" x14ac:dyDescent="0.25">
      <c r="B27" s="191"/>
      <c r="C27" s="209"/>
      <c r="D27" s="448"/>
      <c r="E27" s="448"/>
      <c r="F27" s="448"/>
      <c r="G27" s="448"/>
      <c r="H27" s="448"/>
      <c r="I27" s="448"/>
      <c r="J27" s="448"/>
      <c r="K27" s="448"/>
      <c r="L27" s="449"/>
    </row>
  </sheetData>
  <mergeCells count="1">
    <mergeCell ref="B5:G5"/>
  </mergeCells>
  <conditionalFormatting sqref="H27:L27">
    <cfRule type="cellIs" dxfId="16" priority="1" operator="greaterThan">
      <formula>0</formula>
    </cfRule>
  </conditionalFormatting>
  <conditionalFormatting sqref="D27:G27">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39997558519241921"/>
  </sheetPr>
  <dimension ref="B2:L15"/>
  <sheetViews>
    <sheetView workbookViewId="0">
      <selection activeCell="H14" sqref="H14"/>
    </sheetView>
  </sheetViews>
  <sheetFormatPr baseColWidth="10" defaultRowHeight="16" x14ac:dyDescent="0.2"/>
  <cols>
    <col min="1" max="1" width="10.83203125" style="76"/>
    <col min="2" max="2" width="68" style="76" customWidth="1"/>
    <col min="3" max="3" width="2.83203125" style="202" customWidth="1"/>
    <col min="4" max="12" width="15.83203125" style="76" customWidth="1"/>
    <col min="13" max="16384" width="10.83203125" style="76"/>
  </cols>
  <sheetData>
    <row r="2" spans="2:12" ht="21" x14ac:dyDescent="0.25">
      <c r="B2" s="75" t="s">
        <v>233</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44" customHeight="1" x14ac:dyDescent="0.2">
      <c r="B5" s="599" t="s">
        <v>622</v>
      </c>
      <c r="C5" s="600"/>
      <c r="D5" s="600"/>
      <c r="E5" s="600"/>
      <c r="F5" s="600"/>
      <c r="G5" s="604"/>
    </row>
    <row r="6" spans="2:12" ht="17" thickBot="1" x14ac:dyDescent="0.25"/>
    <row r="7" spans="2:12" x14ac:dyDescent="0.2">
      <c r="B7" s="174" t="s">
        <v>233</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00"/>
      <c r="E10" s="400"/>
      <c r="F10" s="400"/>
      <c r="G10" s="400"/>
      <c r="H10" s="400"/>
      <c r="I10" s="400"/>
      <c r="J10" s="400"/>
      <c r="K10" s="400"/>
      <c r="L10" s="416"/>
    </row>
    <row r="11" spans="2:12" ht="17" x14ac:dyDescent="0.2">
      <c r="B11" s="178" t="s">
        <v>329</v>
      </c>
      <c r="C11" s="197" t="s">
        <v>265</v>
      </c>
      <c r="D11" s="427">
        <f>'Non-energetic cons analysis'!D11</f>
        <v>0</v>
      </c>
      <c r="E11" s="407" t="s">
        <v>264</v>
      </c>
      <c r="F11" s="407" t="s">
        <v>264</v>
      </c>
      <c r="G11" s="427">
        <f>'Non-energetic cons analysis'!G11</f>
        <v>0</v>
      </c>
      <c r="H11" s="427">
        <f>'Non-energetic cons analysis'!H11</f>
        <v>0</v>
      </c>
      <c r="I11" s="427">
        <f>'Non-energetic cons analysis'!I11</f>
        <v>0</v>
      </c>
      <c r="J11" s="427">
        <f>'Non-energetic cons analysis'!J11</f>
        <v>0</v>
      </c>
      <c r="K11" s="427">
        <f>'Non-energetic cons analysis'!K11</f>
        <v>0</v>
      </c>
      <c r="L11" s="402">
        <f>'Non-energetic cons analysis'!L11</f>
        <v>0</v>
      </c>
    </row>
    <row r="12" spans="2:12" ht="17" x14ac:dyDescent="0.2">
      <c r="B12" s="178" t="s">
        <v>485</v>
      </c>
      <c r="C12" s="197" t="s">
        <v>264</v>
      </c>
      <c r="D12" s="427">
        <f>'Non-energetic cons analysis'!D14</f>
        <v>0</v>
      </c>
      <c r="E12" s="407" t="s">
        <v>264</v>
      </c>
      <c r="F12" s="407" t="s">
        <v>264</v>
      </c>
      <c r="G12" s="427">
        <f>'Non-energetic cons analysis'!G14</f>
        <v>0</v>
      </c>
      <c r="H12" s="427">
        <f>'Non-energetic cons analysis'!H14</f>
        <v>0</v>
      </c>
      <c r="I12" s="427">
        <f>'Non-energetic cons analysis'!I14</f>
        <v>0</v>
      </c>
      <c r="J12" s="427">
        <f>'Non-energetic cons analysis'!J14</f>
        <v>0</v>
      </c>
      <c r="K12" s="427">
        <f>'Non-energetic cons analysis'!K14</f>
        <v>0</v>
      </c>
      <c r="L12" s="402">
        <f>'Non-energetic cons analysis'!L14</f>
        <v>0</v>
      </c>
    </row>
    <row r="13" spans="2:12" ht="17" x14ac:dyDescent="0.2">
      <c r="B13" s="178" t="s">
        <v>486</v>
      </c>
      <c r="C13" s="197" t="s">
        <v>264</v>
      </c>
      <c r="D13" s="469">
        <f>'Non-energetic cons analysis'!D16</f>
        <v>0</v>
      </c>
      <c r="E13" s="407" t="str">
        <f>'Non-energetic cons analysis'!E16</f>
        <v>-</v>
      </c>
      <c r="F13" s="407">
        <f>'Non-energetic cons analysis'!F16</f>
        <v>0</v>
      </c>
      <c r="G13" s="407">
        <f>'Non-energetic cons analysis'!G16</f>
        <v>0</v>
      </c>
      <c r="H13" s="407">
        <f>'Import from Chemical analysis'!G11</f>
        <v>0</v>
      </c>
      <c r="I13" s="407">
        <f>'Non-energetic cons analysis'!I16</f>
        <v>0</v>
      </c>
      <c r="J13" s="407">
        <f>'Non-energetic cons analysis'!J16</f>
        <v>0</v>
      </c>
      <c r="K13" s="407">
        <f>'Non-energetic cons analysis'!K16</f>
        <v>0</v>
      </c>
      <c r="L13" s="402">
        <f>'Non-energetic cons analysis'!L16</f>
        <v>0</v>
      </c>
    </row>
    <row r="14" spans="2:12" ht="17" x14ac:dyDescent="0.2">
      <c r="B14" s="178" t="s">
        <v>328</v>
      </c>
      <c r="C14" s="197"/>
      <c r="D14" s="561">
        <f>D11-D12-D13</f>
        <v>0</v>
      </c>
      <c r="E14" s="562" t="s">
        <v>264</v>
      </c>
      <c r="F14" s="562" t="s">
        <v>264</v>
      </c>
      <c r="G14" s="563">
        <f>G11+G12-G13</f>
        <v>0</v>
      </c>
      <c r="H14" s="563">
        <f>'Non-energetic cons analysis'!H19</f>
        <v>0</v>
      </c>
      <c r="I14" s="563">
        <f>I11-I12-I13</f>
        <v>0</v>
      </c>
      <c r="J14" s="563">
        <f>J11-J12-J13</f>
        <v>0</v>
      </c>
      <c r="K14" s="563">
        <f>K11-K12-K13</f>
        <v>0</v>
      </c>
      <c r="L14" s="560">
        <f>L11-L12-L13</f>
        <v>0</v>
      </c>
    </row>
    <row r="15" spans="2:12" ht="17" thickBot="1" x14ac:dyDescent="0.25">
      <c r="B15" s="180"/>
      <c r="C15" s="199"/>
      <c r="D15" s="411"/>
      <c r="E15" s="411"/>
      <c r="F15" s="411"/>
      <c r="G15" s="411"/>
      <c r="H15" s="411"/>
      <c r="I15" s="411"/>
      <c r="J15" s="411"/>
      <c r="K15" s="411"/>
      <c r="L15" s="433"/>
    </row>
  </sheetData>
  <mergeCells count="1">
    <mergeCell ref="B5:G5"/>
  </mergeCells>
  <conditionalFormatting sqref="H15:L15">
    <cfRule type="cellIs" dxfId="14" priority="1" operator="greaterThan">
      <formula>0</formula>
    </cfRule>
  </conditionalFormatting>
  <conditionalFormatting sqref="D15:G15">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L27"/>
  <sheetViews>
    <sheetView workbookViewId="0">
      <selection activeCell="B6" sqref="B6"/>
    </sheetView>
  </sheetViews>
  <sheetFormatPr baseColWidth="10" defaultRowHeight="16" x14ac:dyDescent="0.2"/>
  <cols>
    <col min="1" max="1" width="10.83203125" style="76"/>
    <col min="2" max="2" width="41.1640625" style="76" customWidth="1"/>
    <col min="3" max="3" width="2.83203125" style="202" customWidth="1"/>
    <col min="4" max="12" width="15.83203125" style="76" customWidth="1"/>
    <col min="13" max="16384" width="10.83203125" style="76"/>
  </cols>
  <sheetData>
    <row r="2" spans="2:12" ht="21" x14ac:dyDescent="0.25">
      <c r="B2" s="75" t="s">
        <v>208</v>
      </c>
      <c r="C2" s="181"/>
      <c r="D2" s="8"/>
      <c r="E2" s="8"/>
      <c r="F2" s="8"/>
      <c r="G2" s="8"/>
      <c r="H2" s="8"/>
    </row>
    <row r="3" spans="2:12" x14ac:dyDescent="0.2">
      <c r="B3" s="1"/>
      <c r="C3" s="201"/>
      <c r="D3" s="8"/>
      <c r="E3" s="8"/>
      <c r="F3" s="8"/>
      <c r="G3" s="8"/>
    </row>
    <row r="4" spans="2:12" x14ac:dyDescent="0.2">
      <c r="B4" s="3" t="s">
        <v>83</v>
      </c>
      <c r="C4" s="182"/>
      <c r="D4" s="4"/>
      <c r="E4" s="4"/>
      <c r="F4" s="4"/>
      <c r="G4" s="5"/>
    </row>
    <row r="5" spans="2:12" ht="30" customHeight="1" x14ac:dyDescent="0.2">
      <c r="B5" s="599" t="s">
        <v>530</v>
      </c>
      <c r="C5" s="600"/>
      <c r="D5" s="600"/>
      <c r="E5" s="600"/>
      <c r="F5" s="600"/>
      <c r="G5" s="604"/>
    </row>
    <row r="6" spans="2:12" ht="17" thickBot="1" x14ac:dyDescent="0.25"/>
    <row r="7" spans="2:12" x14ac:dyDescent="0.2">
      <c r="B7" s="174" t="s">
        <v>224</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15"/>
      <c r="E10" s="415"/>
      <c r="F10" s="415"/>
      <c r="G10" s="415"/>
      <c r="H10" s="400"/>
      <c r="I10" s="400"/>
      <c r="J10" s="400"/>
      <c r="K10" s="400"/>
      <c r="L10" s="416"/>
    </row>
    <row r="11" spans="2:12" ht="34" x14ac:dyDescent="0.2">
      <c r="B11" s="195" t="s">
        <v>373</v>
      </c>
      <c r="C11" s="197"/>
      <c r="D11" s="417"/>
      <c r="E11" s="417"/>
      <c r="F11" s="417"/>
      <c r="G11" s="417"/>
      <c r="H11" s="417"/>
      <c r="I11" s="417"/>
      <c r="J11" s="417"/>
      <c r="K11" s="417"/>
      <c r="L11" s="418"/>
    </row>
    <row r="12" spans="2:12" ht="17" x14ac:dyDescent="0.2">
      <c r="B12" s="194" t="s">
        <v>125</v>
      </c>
      <c r="C12" s="197"/>
      <c r="D12" s="419">
        <f>'Fuel aggregation'!E11</f>
        <v>0</v>
      </c>
      <c r="E12" s="419">
        <f>'Fuel aggregation'!F11</f>
        <v>0</v>
      </c>
      <c r="F12" s="419">
        <f>'Fuel aggregation'!G11</f>
        <v>0</v>
      </c>
      <c r="G12" s="409" t="s">
        <v>264</v>
      </c>
      <c r="H12" s="409" t="s">
        <v>264</v>
      </c>
      <c r="I12" s="409" t="s">
        <v>264</v>
      </c>
      <c r="J12" s="409" t="s">
        <v>264</v>
      </c>
      <c r="K12" s="409" t="s">
        <v>264</v>
      </c>
      <c r="L12" s="420" t="s">
        <v>264</v>
      </c>
    </row>
    <row r="13" spans="2:12" ht="17" x14ac:dyDescent="0.2">
      <c r="B13" s="196" t="s">
        <v>126</v>
      </c>
      <c r="C13" s="200" t="s">
        <v>265</v>
      </c>
      <c r="D13" s="421">
        <f>'Fuel aggregation'!E12</f>
        <v>0</v>
      </c>
      <c r="E13" s="421">
        <f>'Fuel aggregation'!F12</f>
        <v>0</v>
      </c>
      <c r="F13" s="421">
        <f>'Fuel aggregation'!G12</f>
        <v>0</v>
      </c>
      <c r="G13" s="422" t="s">
        <v>264</v>
      </c>
      <c r="H13" s="422" t="s">
        <v>264</v>
      </c>
      <c r="I13" s="422" t="s">
        <v>264</v>
      </c>
      <c r="J13" s="422" t="s">
        <v>264</v>
      </c>
      <c r="K13" s="422" t="s">
        <v>264</v>
      </c>
      <c r="L13" s="423" t="s">
        <v>264</v>
      </c>
    </row>
    <row r="14" spans="2:12" ht="17" x14ac:dyDescent="0.2">
      <c r="B14" s="194" t="s">
        <v>89</v>
      </c>
      <c r="C14" s="197"/>
      <c r="D14" s="424">
        <f>SUM(D12:D13)</f>
        <v>0</v>
      </c>
      <c r="E14" s="424">
        <f t="shared" ref="E14:F14" si="0">SUM(E12:E13)</f>
        <v>0</v>
      </c>
      <c r="F14" s="424">
        <f t="shared" si="0"/>
        <v>0</v>
      </c>
      <c r="G14" s="409" t="s">
        <v>264</v>
      </c>
      <c r="H14" s="409" t="s">
        <v>264</v>
      </c>
      <c r="I14" s="409" t="s">
        <v>264</v>
      </c>
      <c r="J14" s="409" t="s">
        <v>264</v>
      </c>
      <c r="K14" s="409" t="s">
        <v>264</v>
      </c>
      <c r="L14" s="420" t="s">
        <v>264</v>
      </c>
    </row>
    <row r="15" spans="2:12" x14ac:dyDescent="0.2">
      <c r="B15" s="178"/>
      <c r="C15" s="197"/>
      <c r="D15" s="425"/>
      <c r="E15" s="425"/>
      <c r="F15" s="425"/>
      <c r="G15" s="425"/>
      <c r="H15" s="405"/>
      <c r="I15" s="405"/>
      <c r="J15" s="405"/>
      <c r="K15" s="405"/>
      <c r="L15" s="426"/>
    </row>
    <row r="16" spans="2:12" ht="34" x14ac:dyDescent="0.2">
      <c r="B16" s="195" t="s">
        <v>324</v>
      </c>
      <c r="C16" s="197"/>
      <c r="D16" s="425"/>
      <c r="E16" s="425"/>
      <c r="F16" s="425"/>
      <c r="G16" s="425"/>
      <c r="H16" s="405"/>
      <c r="I16" s="405"/>
      <c r="J16" s="405"/>
      <c r="K16" s="405"/>
      <c r="L16" s="426"/>
    </row>
    <row r="17" spans="1:12" ht="17" x14ac:dyDescent="0.2">
      <c r="B17" s="190" t="s">
        <v>125</v>
      </c>
      <c r="C17" s="197"/>
      <c r="D17" s="427">
        <f>'Import from Metal analysis'!C9</f>
        <v>0</v>
      </c>
      <c r="E17" s="427">
        <f>'Import from Metal analysis'!D9</f>
        <v>0</v>
      </c>
      <c r="F17" s="427">
        <f>'Import from Metal analysis'!E9</f>
        <v>0</v>
      </c>
      <c r="G17" s="409" t="s">
        <v>264</v>
      </c>
      <c r="H17" s="409" t="s">
        <v>264</v>
      </c>
      <c r="I17" s="409" t="s">
        <v>264</v>
      </c>
      <c r="J17" s="409" t="s">
        <v>264</v>
      </c>
      <c r="K17" s="409" t="s">
        <v>264</v>
      </c>
      <c r="L17" s="420" t="s">
        <v>264</v>
      </c>
    </row>
    <row r="18" spans="1:12" ht="17" x14ac:dyDescent="0.2">
      <c r="B18" s="189" t="s">
        <v>126</v>
      </c>
      <c r="C18" s="200" t="s">
        <v>265</v>
      </c>
      <c r="D18" s="428">
        <f>'Import from Metal analysis'!C10</f>
        <v>0</v>
      </c>
      <c r="E18" s="428">
        <f>'Import from Metal analysis'!D10</f>
        <v>0</v>
      </c>
      <c r="F18" s="428">
        <f>'Import from Metal analysis'!E10</f>
        <v>0</v>
      </c>
      <c r="G18" s="422" t="s">
        <v>264</v>
      </c>
      <c r="H18" s="422" t="s">
        <v>264</v>
      </c>
      <c r="I18" s="422" t="s">
        <v>264</v>
      </c>
      <c r="J18" s="422" t="s">
        <v>264</v>
      </c>
      <c r="K18" s="422" t="s">
        <v>264</v>
      </c>
      <c r="L18" s="423" t="s">
        <v>264</v>
      </c>
    </row>
    <row r="19" spans="1:12" ht="17" x14ac:dyDescent="0.2">
      <c r="B19" s="190" t="s">
        <v>89</v>
      </c>
      <c r="C19" s="197"/>
      <c r="D19" s="429">
        <f>SUM(D17:D18)</f>
        <v>0</v>
      </c>
      <c r="E19" s="429">
        <f t="shared" ref="E19:F19" si="1">SUM(E17:E18)</f>
        <v>0</v>
      </c>
      <c r="F19" s="429">
        <f t="shared" si="1"/>
        <v>0</v>
      </c>
      <c r="G19" s="409" t="s">
        <v>264</v>
      </c>
      <c r="H19" s="409" t="s">
        <v>264</v>
      </c>
      <c r="I19" s="409" t="s">
        <v>264</v>
      </c>
      <c r="J19" s="409" t="s">
        <v>264</v>
      </c>
      <c r="K19" s="409" t="s">
        <v>264</v>
      </c>
      <c r="L19" s="420" t="s">
        <v>264</v>
      </c>
    </row>
    <row r="20" spans="1:12" x14ac:dyDescent="0.2">
      <c r="B20" s="190"/>
      <c r="C20" s="197"/>
      <c r="D20" s="430"/>
      <c r="E20" s="430"/>
      <c r="F20" s="430"/>
      <c r="G20" s="425"/>
      <c r="H20" s="405"/>
      <c r="I20" s="405"/>
      <c r="J20" s="405"/>
      <c r="K20" s="405"/>
      <c r="L20" s="426"/>
    </row>
    <row r="21" spans="1:12" x14ac:dyDescent="0.2">
      <c r="A21" s="160"/>
      <c r="B21" s="178"/>
      <c r="C21" s="197"/>
      <c r="D21" s="425"/>
      <c r="E21" s="425"/>
      <c r="F21" s="425"/>
      <c r="G21" s="425"/>
      <c r="H21" s="405"/>
      <c r="I21" s="405"/>
      <c r="J21" s="405"/>
      <c r="K21" s="405"/>
      <c r="L21" s="426"/>
    </row>
    <row r="22" spans="1:12" ht="17" x14ac:dyDescent="0.2">
      <c r="A22" s="160"/>
      <c r="B22" s="178" t="s">
        <v>330</v>
      </c>
      <c r="C22" s="197"/>
      <c r="D22" s="427">
        <f>D14</f>
        <v>0</v>
      </c>
      <c r="E22" s="427">
        <f t="shared" ref="E22:F22" si="2">E14</f>
        <v>0</v>
      </c>
      <c r="F22" s="427">
        <f t="shared" si="2"/>
        <v>0</v>
      </c>
      <c r="G22" s="409" t="s">
        <v>264</v>
      </c>
      <c r="H22" s="409" t="s">
        <v>264</v>
      </c>
      <c r="I22" s="409" t="s">
        <v>264</v>
      </c>
      <c r="J22" s="409" t="s">
        <v>264</v>
      </c>
      <c r="K22" s="409" t="s">
        <v>264</v>
      </c>
      <c r="L22" s="420" t="s">
        <v>264</v>
      </c>
    </row>
    <row r="23" spans="1:12" ht="34" x14ac:dyDescent="0.2">
      <c r="A23" s="160"/>
      <c r="B23" s="179" t="s">
        <v>331</v>
      </c>
      <c r="C23" s="200" t="s">
        <v>264</v>
      </c>
      <c r="D23" s="428">
        <f>D19</f>
        <v>0</v>
      </c>
      <c r="E23" s="428">
        <f t="shared" ref="E23:F23" si="3">E19</f>
        <v>0</v>
      </c>
      <c r="F23" s="428">
        <f t="shared" si="3"/>
        <v>0</v>
      </c>
      <c r="G23" s="422" t="s">
        <v>264</v>
      </c>
      <c r="H23" s="422" t="s">
        <v>264</v>
      </c>
      <c r="I23" s="422" t="s">
        <v>264</v>
      </c>
      <c r="J23" s="422" t="s">
        <v>264</v>
      </c>
      <c r="K23" s="422" t="s">
        <v>264</v>
      </c>
      <c r="L23" s="423" t="s">
        <v>264</v>
      </c>
    </row>
    <row r="24" spans="1:12" ht="17" x14ac:dyDescent="0.2">
      <c r="B24" s="178" t="s">
        <v>322</v>
      </c>
      <c r="C24" s="197"/>
      <c r="D24" s="431">
        <f>D22-D23</f>
        <v>0</v>
      </c>
      <c r="E24" s="431">
        <f t="shared" ref="E24:F24" si="4">E22-E23</f>
        <v>0</v>
      </c>
      <c r="F24" s="431">
        <f t="shared" si="4"/>
        <v>0</v>
      </c>
      <c r="G24" s="409" t="s">
        <v>264</v>
      </c>
      <c r="H24" s="409" t="s">
        <v>264</v>
      </c>
      <c r="I24" s="409" t="s">
        <v>264</v>
      </c>
      <c r="J24" s="409" t="s">
        <v>264</v>
      </c>
      <c r="K24" s="409" t="s">
        <v>264</v>
      </c>
      <c r="L24" s="420" t="s">
        <v>264</v>
      </c>
    </row>
    <row r="25" spans="1:12" ht="17" thickBot="1" x14ac:dyDescent="0.25">
      <c r="B25" s="198"/>
      <c r="C25" s="199"/>
      <c r="D25" s="432"/>
      <c r="E25" s="432"/>
      <c r="F25" s="432"/>
      <c r="G25" s="432"/>
      <c r="H25" s="411"/>
      <c r="I25" s="411"/>
      <c r="J25" s="411"/>
      <c r="K25" s="411"/>
      <c r="L25" s="433"/>
    </row>
    <row r="27" spans="1:12" x14ac:dyDescent="0.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L22"/>
  <sheetViews>
    <sheetView workbookViewId="0">
      <selection activeCell="D6" sqref="D6"/>
    </sheetView>
  </sheetViews>
  <sheetFormatPr baseColWidth="10" defaultRowHeight="16" x14ac:dyDescent="0.2"/>
  <cols>
    <col min="1" max="1" width="10.83203125" style="76"/>
    <col min="2" max="2" width="40.83203125" style="76" customWidth="1"/>
    <col min="3" max="3" width="2.83203125" style="202" customWidth="1"/>
    <col min="4" max="12" width="15.83203125" style="76" customWidth="1"/>
    <col min="13" max="16384" width="10.83203125" style="76"/>
  </cols>
  <sheetData>
    <row r="2" spans="2:12" ht="21" x14ac:dyDescent="0.25">
      <c r="B2" s="75" t="s">
        <v>211</v>
      </c>
      <c r="C2" s="181"/>
      <c r="D2" s="8"/>
      <c r="E2" s="88"/>
      <c r="F2" s="8"/>
      <c r="G2" s="8"/>
      <c r="H2" s="8"/>
    </row>
    <row r="3" spans="2:12" x14ac:dyDescent="0.2">
      <c r="B3" s="1"/>
      <c r="C3" s="201"/>
      <c r="D3" s="8"/>
      <c r="E3" s="88"/>
      <c r="F3" s="8"/>
      <c r="G3" s="8"/>
      <c r="H3" s="8"/>
    </row>
    <row r="4" spans="2:12" x14ac:dyDescent="0.2">
      <c r="B4" s="3" t="s">
        <v>83</v>
      </c>
      <c r="C4" s="182"/>
      <c r="D4" s="4"/>
      <c r="E4" s="153"/>
      <c r="F4" s="4"/>
      <c r="G4" s="5"/>
    </row>
    <row r="5" spans="2:12" ht="29" customHeight="1" x14ac:dyDescent="0.2">
      <c r="B5" s="599" t="s">
        <v>531</v>
      </c>
      <c r="C5" s="600"/>
      <c r="D5" s="600"/>
      <c r="E5" s="600"/>
      <c r="F5" s="600"/>
      <c r="G5" s="604"/>
    </row>
    <row r="6" spans="2:12" ht="17" thickBot="1" x14ac:dyDescent="0.25"/>
    <row r="7" spans="2:12" x14ac:dyDescent="0.2">
      <c r="B7" s="174" t="s">
        <v>225</v>
      </c>
      <c r="C7" s="183"/>
      <c r="D7" s="91"/>
      <c r="E7" s="105"/>
      <c r="F7" s="92"/>
      <c r="G7" s="92"/>
      <c r="H7" s="92"/>
      <c r="I7" s="92"/>
      <c r="J7" s="92"/>
      <c r="K7" s="92"/>
      <c r="L7" s="93"/>
    </row>
    <row r="8" spans="2:12" x14ac:dyDescent="0.2">
      <c r="B8" s="175"/>
      <c r="C8" s="203"/>
      <c r="D8" s="94"/>
      <c r="E8" s="98"/>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00"/>
      <c r="E10" s="415"/>
      <c r="F10" s="400"/>
      <c r="G10" s="400"/>
      <c r="H10" s="400"/>
      <c r="I10" s="400"/>
      <c r="J10" s="434"/>
      <c r="K10" s="434"/>
      <c r="L10" s="416"/>
    </row>
    <row r="11" spans="2:12" ht="51" x14ac:dyDescent="0.2">
      <c r="B11" s="195" t="s">
        <v>511</v>
      </c>
      <c r="C11" s="197"/>
      <c r="D11" s="435">
        <f>-'Fuel aggregation'!E15</f>
        <v>0</v>
      </c>
      <c r="E11" s="436" t="s">
        <v>264</v>
      </c>
      <c r="F11" s="435">
        <f>-'Fuel aggregation'!G15</f>
        <v>0</v>
      </c>
      <c r="G11" s="435">
        <f>-'Fuel aggregation'!H15</f>
        <v>0</v>
      </c>
      <c r="H11" s="435">
        <f>-'Fuel aggregation'!I15</f>
        <v>0</v>
      </c>
      <c r="I11" s="435">
        <f>-'Fuel aggregation'!J15</f>
        <v>0</v>
      </c>
      <c r="J11" s="435">
        <f>-'Fuel aggregation'!K15</f>
        <v>0</v>
      </c>
      <c r="K11" s="435">
        <f>-'Fuel aggregation'!L15</f>
        <v>0</v>
      </c>
      <c r="L11" s="437">
        <f>-'Fuel aggregation'!M15</f>
        <v>0</v>
      </c>
    </row>
    <row r="12" spans="2:12" ht="17" x14ac:dyDescent="0.2">
      <c r="B12" s="178" t="s">
        <v>422</v>
      </c>
      <c r="C12" s="197"/>
      <c r="D12" s="435">
        <f>-'Fuel aggregation'!E17</f>
        <v>0</v>
      </c>
      <c r="E12" s="492" t="s">
        <v>264</v>
      </c>
      <c r="F12" s="435">
        <f>-'Fuel aggregation'!G17</f>
        <v>0</v>
      </c>
      <c r="G12" s="435">
        <f>-'Fuel aggregation'!H17</f>
        <v>0</v>
      </c>
      <c r="H12" s="435">
        <f>-'Fuel aggregation'!I17</f>
        <v>0</v>
      </c>
      <c r="I12" s="435">
        <f>-'Fuel aggregation'!J17</f>
        <v>0</v>
      </c>
      <c r="J12" s="435">
        <f>-'Fuel aggregation'!K17</f>
        <v>0</v>
      </c>
      <c r="K12" s="435">
        <f>-'Fuel aggregation'!L17</f>
        <v>0</v>
      </c>
      <c r="L12" s="437">
        <f>-'Fuel aggregation'!M17</f>
        <v>0</v>
      </c>
    </row>
    <row r="13" spans="2:12" ht="17" x14ac:dyDescent="0.2">
      <c r="B13" s="179" t="s">
        <v>423</v>
      </c>
      <c r="C13" s="200" t="s">
        <v>264</v>
      </c>
      <c r="D13" s="490">
        <f>-'Fuel aggregation'!E16</f>
        <v>0</v>
      </c>
      <c r="E13" s="493" t="s">
        <v>264</v>
      </c>
      <c r="F13" s="490">
        <f>-'Fuel aggregation'!G16</f>
        <v>0</v>
      </c>
      <c r="G13" s="490">
        <f>-'Fuel aggregation'!H16</f>
        <v>0</v>
      </c>
      <c r="H13" s="490">
        <f>-'Fuel aggregation'!I16</f>
        <v>0</v>
      </c>
      <c r="I13" s="490">
        <f>-'Fuel aggregation'!J16</f>
        <v>0</v>
      </c>
      <c r="J13" s="490">
        <f>-'Fuel aggregation'!K16</f>
        <v>0</v>
      </c>
      <c r="K13" s="490">
        <f>-'Fuel aggregation'!L16</f>
        <v>0</v>
      </c>
      <c r="L13" s="491">
        <f>-'Fuel aggregation'!M16</f>
        <v>0</v>
      </c>
    </row>
    <row r="14" spans="2:12" ht="17" x14ac:dyDescent="0.2">
      <c r="B14" s="178" t="s">
        <v>323</v>
      </c>
      <c r="C14" s="197"/>
      <c r="D14" s="379">
        <f>D11-D12-D13</f>
        <v>0</v>
      </c>
      <c r="E14" s="461" t="s">
        <v>264</v>
      </c>
      <c r="F14" s="379">
        <f t="shared" ref="F14:L14" si="0">F11-F12-F13</f>
        <v>0</v>
      </c>
      <c r="G14" s="379">
        <f t="shared" si="0"/>
        <v>0</v>
      </c>
      <c r="H14" s="379">
        <f t="shared" si="0"/>
        <v>0</v>
      </c>
      <c r="I14" s="379">
        <f t="shared" si="0"/>
        <v>0</v>
      </c>
      <c r="J14" s="379">
        <f t="shared" si="0"/>
        <v>0</v>
      </c>
      <c r="K14" s="379">
        <f t="shared" si="0"/>
        <v>0</v>
      </c>
      <c r="L14" s="380">
        <f t="shared" si="0"/>
        <v>0</v>
      </c>
    </row>
    <row r="15" spans="2:12" x14ac:dyDescent="0.2">
      <c r="B15" s="178"/>
      <c r="C15" s="197"/>
      <c r="D15" s="405"/>
      <c r="E15" s="425"/>
      <c r="F15" s="405"/>
      <c r="G15" s="405"/>
      <c r="H15" s="405"/>
      <c r="I15" s="405"/>
      <c r="J15" s="405"/>
      <c r="K15" s="405"/>
      <c r="L15" s="426"/>
    </row>
    <row r="16" spans="2:12" ht="17" x14ac:dyDescent="0.2">
      <c r="B16" s="195" t="s">
        <v>424</v>
      </c>
      <c r="C16" s="197"/>
      <c r="D16" s="405"/>
      <c r="E16" s="425"/>
      <c r="F16" s="405"/>
      <c r="G16" s="405"/>
      <c r="H16" s="405"/>
      <c r="I16" s="405"/>
      <c r="J16" s="405"/>
      <c r="K16" s="405"/>
      <c r="L16" s="426"/>
    </row>
    <row r="17" spans="2:12" ht="17" x14ac:dyDescent="0.2">
      <c r="B17" s="190" t="s">
        <v>126</v>
      </c>
      <c r="C17" s="197"/>
      <c r="D17" s="382">
        <f>'Import from Metal analysis'!C12</f>
        <v>0</v>
      </c>
      <c r="E17" s="407" t="s">
        <v>264</v>
      </c>
      <c r="F17" s="382">
        <f>'Import from Metal analysis'!E12</f>
        <v>0</v>
      </c>
      <c r="G17" s="382">
        <f>'Import from Metal analysis'!F12</f>
        <v>0</v>
      </c>
      <c r="H17" s="382">
        <f>'Import from Metal analysis'!G12</f>
        <v>0</v>
      </c>
      <c r="I17" s="382">
        <f>'Import from Metal analysis'!H12</f>
        <v>0</v>
      </c>
      <c r="J17" s="382">
        <f>'Import from Metal analysis'!I12</f>
        <v>0</v>
      </c>
      <c r="K17" s="382">
        <f>'Import from Metal analysis'!J12</f>
        <v>0</v>
      </c>
      <c r="L17" s="383">
        <f>'Import from Metal analysis'!K12</f>
        <v>0</v>
      </c>
    </row>
    <row r="18" spans="2:12" ht="17" x14ac:dyDescent="0.2">
      <c r="B18" s="189" t="s">
        <v>125</v>
      </c>
      <c r="C18" s="200" t="s">
        <v>265</v>
      </c>
      <c r="D18" s="466">
        <f>'Import from Metal analysis'!C13</f>
        <v>0</v>
      </c>
      <c r="E18" s="466">
        <f>'Import from Metal analysis'!D13</f>
        <v>0</v>
      </c>
      <c r="F18" s="466">
        <f>'Import from Metal analysis'!E13</f>
        <v>0</v>
      </c>
      <c r="G18" s="466">
        <f>'Import from Metal analysis'!F13</f>
        <v>0</v>
      </c>
      <c r="H18" s="466">
        <f>'Import from Metal analysis'!G13</f>
        <v>0</v>
      </c>
      <c r="I18" s="466">
        <f>'Import from Metal analysis'!H13</f>
        <v>0</v>
      </c>
      <c r="J18" s="466">
        <f>'Import from Metal analysis'!I13</f>
        <v>0</v>
      </c>
      <c r="K18" s="466">
        <f>'Import from Metal analysis'!J13</f>
        <v>0</v>
      </c>
      <c r="L18" s="467">
        <f>'Import from Metal analysis'!K13</f>
        <v>0</v>
      </c>
    </row>
    <row r="19" spans="2:12" ht="17" x14ac:dyDescent="0.2">
      <c r="B19" s="190" t="s">
        <v>89</v>
      </c>
      <c r="C19" s="197"/>
      <c r="D19" s="435">
        <f>D17</f>
        <v>0</v>
      </c>
      <c r="E19" s="436" t="s">
        <v>264</v>
      </c>
      <c r="F19" s="435">
        <f t="shared" ref="F19:L19" si="1">F17</f>
        <v>0</v>
      </c>
      <c r="G19" s="435">
        <f t="shared" si="1"/>
        <v>0</v>
      </c>
      <c r="H19" s="435">
        <f t="shared" si="1"/>
        <v>0</v>
      </c>
      <c r="I19" s="435">
        <f t="shared" si="1"/>
        <v>0</v>
      </c>
      <c r="J19" s="435">
        <f t="shared" si="1"/>
        <v>0</v>
      </c>
      <c r="K19" s="435">
        <f t="shared" si="1"/>
        <v>0</v>
      </c>
      <c r="L19" s="437">
        <f t="shared" si="1"/>
        <v>0</v>
      </c>
    </row>
    <row r="20" spans="2:12" ht="17" thickBot="1" x14ac:dyDescent="0.25">
      <c r="B20" s="180"/>
      <c r="C20" s="199"/>
      <c r="D20" s="411"/>
      <c r="E20" s="432"/>
      <c r="F20" s="411"/>
      <c r="G20" s="411"/>
      <c r="H20" s="411"/>
      <c r="I20" s="411"/>
      <c r="J20" s="411"/>
      <c r="K20" s="411"/>
      <c r="L20" s="433"/>
    </row>
    <row r="22" spans="2:12" x14ac:dyDescent="0.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A2:L28"/>
  <sheetViews>
    <sheetView topLeftCell="A2" workbookViewId="0">
      <selection activeCell="G6" sqref="G6"/>
    </sheetView>
  </sheetViews>
  <sheetFormatPr baseColWidth="10" defaultRowHeight="16" x14ac:dyDescent="0.2"/>
  <cols>
    <col min="1" max="1" width="10.83203125" style="76"/>
    <col min="2" max="2" width="46.33203125" style="76" customWidth="1"/>
    <col min="3" max="3" width="2.83203125" style="202" customWidth="1"/>
    <col min="4" max="12" width="15.83203125" style="76" customWidth="1"/>
    <col min="13" max="16384" width="10.83203125" style="76"/>
  </cols>
  <sheetData>
    <row r="2" spans="2:12" ht="21" x14ac:dyDescent="0.25">
      <c r="B2" s="75" t="s">
        <v>230</v>
      </c>
      <c r="C2" s="206"/>
      <c r="D2" s="8"/>
      <c r="E2" s="8"/>
      <c r="F2" s="8"/>
      <c r="G2" s="8"/>
      <c r="H2" s="8"/>
    </row>
    <row r="3" spans="2:12" x14ac:dyDescent="0.2">
      <c r="B3" s="1"/>
      <c r="D3" s="8"/>
      <c r="E3" s="8"/>
      <c r="F3" s="8"/>
      <c r="G3" s="8"/>
      <c r="H3" s="8"/>
    </row>
    <row r="4" spans="2:12" x14ac:dyDescent="0.2">
      <c r="B4" s="3" t="s">
        <v>83</v>
      </c>
      <c r="C4" s="207"/>
      <c r="D4" s="4"/>
      <c r="E4" s="4"/>
      <c r="F4" s="4"/>
      <c r="G4" s="5"/>
    </row>
    <row r="5" spans="2:12" ht="29" customHeight="1" x14ac:dyDescent="0.2">
      <c r="B5" s="599" t="s">
        <v>532</v>
      </c>
      <c r="C5" s="600"/>
      <c r="D5" s="600"/>
      <c r="E5" s="600"/>
      <c r="F5" s="600"/>
      <c r="G5" s="604"/>
    </row>
    <row r="6" spans="2:12" ht="17" thickBot="1" x14ac:dyDescent="0.25"/>
    <row r="7" spans="2:12" x14ac:dyDescent="0.2">
      <c r="B7" s="174" t="s">
        <v>230</v>
      </c>
      <c r="C7" s="192"/>
      <c r="D7" s="91"/>
      <c r="E7" s="92"/>
      <c r="F7" s="92"/>
      <c r="G7" s="92"/>
      <c r="H7" s="92"/>
      <c r="I7" s="92"/>
      <c r="J7" s="92"/>
      <c r="K7" s="92"/>
      <c r="L7" s="106"/>
    </row>
    <row r="8" spans="2:12" x14ac:dyDescent="0.2">
      <c r="B8" s="175"/>
      <c r="C8" s="208"/>
      <c r="D8" s="94"/>
      <c r="E8" s="94"/>
      <c r="F8" s="98"/>
      <c r="G8" s="98"/>
      <c r="H8" s="98"/>
      <c r="I8" s="98"/>
      <c r="J8" s="98"/>
      <c r="K8" s="98"/>
      <c r="L8" s="107"/>
    </row>
    <row r="9" spans="2:12" ht="17" x14ac:dyDescent="0.2">
      <c r="B9" s="176"/>
      <c r="C9" s="193"/>
      <c r="D9" s="143" t="s">
        <v>253</v>
      </c>
      <c r="E9" s="143" t="s">
        <v>254</v>
      </c>
      <c r="F9" s="143" t="s">
        <v>255</v>
      </c>
      <c r="G9" s="143" t="s">
        <v>350</v>
      </c>
      <c r="H9" s="143" t="s">
        <v>352</v>
      </c>
      <c r="I9" s="143" t="s">
        <v>351</v>
      </c>
      <c r="J9" s="143" t="s">
        <v>256</v>
      </c>
      <c r="K9" s="143" t="s">
        <v>257</v>
      </c>
      <c r="L9" s="152" t="s">
        <v>258</v>
      </c>
    </row>
    <row r="10" spans="2:12" x14ac:dyDescent="0.2">
      <c r="B10" s="177"/>
      <c r="C10" s="208"/>
      <c r="D10" s="400"/>
      <c r="E10" s="400"/>
      <c r="F10" s="415"/>
      <c r="G10" s="415"/>
      <c r="H10" s="415"/>
      <c r="I10" s="415"/>
      <c r="J10" s="415"/>
      <c r="K10" s="415"/>
      <c r="L10" s="401"/>
    </row>
    <row r="11" spans="2:12" ht="17" x14ac:dyDescent="0.2">
      <c r="B11" s="195" t="s">
        <v>332</v>
      </c>
      <c r="C11" s="197"/>
      <c r="D11" s="429">
        <f>'Fuel aggregation'!E20</f>
        <v>0</v>
      </c>
      <c r="E11" s="436" t="s">
        <v>264</v>
      </c>
      <c r="F11" s="429">
        <f>'Fuel aggregation'!G20</f>
        <v>0</v>
      </c>
      <c r="G11" s="429">
        <f>'Fuel aggregation'!H20</f>
        <v>0</v>
      </c>
      <c r="H11" s="429">
        <f>'Fuel aggregation'!I20</f>
        <v>0</v>
      </c>
      <c r="I11" s="429">
        <f>'Fuel aggregation'!J20</f>
        <v>0</v>
      </c>
      <c r="J11" s="429">
        <f>'Fuel aggregation'!K20</f>
        <v>0</v>
      </c>
      <c r="K11" s="429">
        <f>'Fuel aggregation'!L20</f>
        <v>0</v>
      </c>
      <c r="L11" s="442">
        <f>'Fuel aggregation'!M20</f>
        <v>0</v>
      </c>
    </row>
    <row r="12" spans="2:12" ht="17" x14ac:dyDescent="0.2">
      <c r="B12" s="195" t="s">
        <v>514</v>
      </c>
      <c r="C12" s="197"/>
      <c r="D12" s="429">
        <f>-SUM('Corrected energy balance step 2'!C49:N49,'Corrected energy balance step 2'!S49)</f>
        <v>0</v>
      </c>
      <c r="E12" s="436" t="s">
        <v>264</v>
      </c>
      <c r="F12" s="429" t="s">
        <v>264</v>
      </c>
      <c r="G12" s="429">
        <f>-SUM('Corrected energy balance step 2'!T49,'Corrected energy balance step 2'!AV49)</f>
        <v>0</v>
      </c>
      <c r="H12" s="429">
        <f>-SUM('Corrected energy balance step 2'!U49:AQ49)</f>
        <v>0</v>
      </c>
      <c r="I12" s="429">
        <f>-SUM('Corrected energy balance step 2'!AU49,'Corrected energy balance step 2'!AZ49)</f>
        <v>0</v>
      </c>
      <c r="J12" s="429">
        <f>-'Corrected energy balance step 2'!BM49</f>
        <v>0</v>
      </c>
      <c r="K12" s="429">
        <f>-'Corrected energy balance step 2'!BL49</f>
        <v>0</v>
      </c>
      <c r="L12" s="442">
        <f>-SUM('Corrected energy balance step 2'!O49,'Corrected energy balance step 2'!U49,'Corrected energy balance step 2'!AT49,'Corrected energy balance step 2'!AW49:AY49,'Corrected energy balance step 2'!BA49,'Corrected energy balance step 2'!BB49:BK49)</f>
        <v>0</v>
      </c>
    </row>
    <row r="13" spans="2:12" x14ac:dyDescent="0.2">
      <c r="B13" s="178"/>
      <c r="C13" s="197"/>
      <c r="D13" s="405"/>
      <c r="E13" s="425"/>
      <c r="F13" s="425"/>
      <c r="G13" s="425"/>
      <c r="H13" s="425"/>
      <c r="I13" s="425"/>
      <c r="J13" s="425"/>
      <c r="K13" s="425"/>
      <c r="L13" s="406"/>
    </row>
    <row r="14" spans="2:12" ht="17" x14ac:dyDescent="0.2">
      <c r="B14" s="195" t="s">
        <v>487</v>
      </c>
      <c r="C14" s="197"/>
      <c r="D14" s="405"/>
      <c r="E14" s="425"/>
      <c r="F14" s="425"/>
      <c r="G14" s="425"/>
      <c r="H14" s="425"/>
      <c r="I14" s="425"/>
      <c r="J14" s="425"/>
      <c r="K14" s="425"/>
      <c r="L14" s="406"/>
    </row>
    <row r="15" spans="2:12" ht="17" x14ac:dyDescent="0.2">
      <c r="B15" s="190" t="s">
        <v>226</v>
      </c>
      <c r="C15" s="197"/>
      <c r="D15" s="382">
        <f>'Import from Metal analysis'!C15</f>
        <v>0</v>
      </c>
      <c r="E15" s="407" t="s">
        <v>264</v>
      </c>
      <c r="F15" s="427">
        <f>'Import from Metal analysis'!E15</f>
        <v>0</v>
      </c>
      <c r="G15" s="427">
        <f>'Import from Metal analysis'!F15</f>
        <v>0</v>
      </c>
      <c r="H15" s="427">
        <f>'Import from Metal analysis'!G15</f>
        <v>0</v>
      </c>
      <c r="I15" s="427">
        <f>'Import from Metal analysis'!H15</f>
        <v>0</v>
      </c>
      <c r="J15" s="427">
        <f>'Import from Metal analysis'!I15</f>
        <v>0</v>
      </c>
      <c r="K15" s="427">
        <f>'Import from Metal analysis'!J15</f>
        <v>0</v>
      </c>
      <c r="L15" s="402">
        <f>'Import from Metal analysis'!K15</f>
        <v>0</v>
      </c>
    </row>
    <row r="16" spans="2:12" ht="17" x14ac:dyDescent="0.2">
      <c r="B16" s="190" t="s">
        <v>227</v>
      </c>
      <c r="C16" s="197"/>
      <c r="D16" s="382">
        <f>'Import from Metal analysis'!C16</f>
        <v>0</v>
      </c>
      <c r="E16" s="407" t="s">
        <v>264</v>
      </c>
      <c r="F16" s="427">
        <f>'Import from Metal analysis'!E16</f>
        <v>0</v>
      </c>
      <c r="G16" s="427">
        <f>'Import from Metal analysis'!F16</f>
        <v>0</v>
      </c>
      <c r="H16" s="427">
        <f>'Import from Metal analysis'!G16</f>
        <v>0</v>
      </c>
      <c r="I16" s="427">
        <f>'Import from Metal analysis'!H16</f>
        <v>0</v>
      </c>
      <c r="J16" s="427">
        <f>'Import from Metal analysis'!I16</f>
        <v>0</v>
      </c>
      <c r="K16" s="427">
        <f>'Import from Metal analysis'!J16</f>
        <v>0</v>
      </c>
      <c r="L16" s="402">
        <f>'Import from Metal analysis'!K16</f>
        <v>0</v>
      </c>
    </row>
    <row r="17" spans="1:12" ht="17" x14ac:dyDescent="0.2">
      <c r="B17" s="189" t="s">
        <v>228</v>
      </c>
      <c r="C17" s="205" t="s">
        <v>265</v>
      </c>
      <c r="D17" s="438">
        <f>'Import from Metal analysis'!C17</f>
        <v>0</v>
      </c>
      <c r="E17" s="439" t="s">
        <v>264</v>
      </c>
      <c r="F17" s="428">
        <f>'Import from Metal analysis'!E17</f>
        <v>0</v>
      </c>
      <c r="G17" s="428">
        <f>'Import from Metal analysis'!F17</f>
        <v>0</v>
      </c>
      <c r="H17" s="428">
        <f>'Import from Metal analysis'!G17</f>
        <v>0</v>
      </c>
      <c r="I17" s="439">
        <f>'Import from Metal analysis'!H17</f>
        <v>0</v>
      </c>
      <c r="J17" s="428">
        <f>'Import from Metal analysis'!I17</f>
        <v>0</v>
      </c>
      <c r="K17" s="428">
        <f>'Import from Metal analysis'!J17</f>
        <v>0</v>
      </c>
      <c r="L17" s="443">
        <f>'Import from Metal analysis'!K17</f>
        <v>0</v>
      </c>
    </row>
    <row r="18" spans="1:12" ht="17" x14ac:dyDescent="0.2">
      <c r="B18" s="190" t="s">
        <v>89</v>
      </c>
      <c r="C18" s="197"/>
      <c r="D18" s="435">
        <f>SUM(D15:D17)</f>
        <v>0</v>
      </c>
      <c r="E18" s="436" t="s">
        <v>264</v>
      </c>
      <c r="F18" s="435">
        <f>SUM(F15:F17)</f>
        <v>0</v>
      </c>
      <c r="G18" s="435">
        <f t="shared" ref="G18:L18" si="0">SUM(G15:G17)</f>
        <v>0</v>
      </c>
      <c r="H18" s="435">
        <f t="shared" si="0"/>
        <v>0</v>
      </c>
      <c r="I18" s="435">
        <f t="shared" si="0"/>
        <v>0</v>
      </c>
      <c r="J18" s="435">
        <f t="shared" si="0"/>
        <v>0</v>
      </c>
      <c r="K18" s="435">
        <f t="shared" si="0"/>
        <v>0</v>
      </c>
      <c r="L18" s="437">
        <f t="shared" si="0"/>
        <v>0</v>
      </c>
    </row>
    <row r="19" spans="1:12" x14ac:dyDescent="0.2">
      <c r="B19" s="190"/>
      <c r="C19" s="197"/>
      <c r="D19" s="425"/>
      <c r="E19" s="425"/>
      <c r="F19" s="425"/>
      <c r="G19" s="425"/>
      <c r="H19" s="425"/>
      <c r="I19" s="425"/>
      <c r="J19" s="425"/>
      <c r="K19" s="425"/>
      <c r="L19" s="406"/>
    </row>
    <row r="20" spans="1:12" ht="34" x14ac:dyDescent="0.2">
      <c r="B20" s="496" t="s">
        <v>489</v>
      </c>
      <c r="C20" s="197"/>
      <c r="D20" s="430">
        <f>'Import from Chemical analysis'!C9</f>
        <v>0</v>
      </c>
      <c r="E20" s="468" t="s">
        <v>264</v>
      </c>
      <c r="F20" s="468" t="s">
        <v>264</v>
      </c>
      <c r="G20" s="430">
        <f>'Import from Chemical analysis'!F9</f>
        <v>0</v>
      </c>
      <c r="H20" s="430">
        <f>'Import from Chemical analysis'!G9</f>
        <v>0</v>
      </c>
      <c r="I20" s="430">
        <f>'Import from Chemical analysis'!H9</f>
        <v>0</v>
      </c>
      <c r="J20" s="430">
        <f>'Import from Chemical analysis'!I9</f>
        <v>0</v>
      </c>
      <c r="K20" s="430">
        <f>'Import from Chemical analysis'!J9</f>
        <v>0</v>
      </c>
      <c r="L20" s="447">
        <f>'Import from Chemical analysis'!K9</f>
        <v>0</v>
      </c>
    </row>
    <row r="21" spans="1:12" x14ac:dyDescent="0.2">
      <c r="B21" s="190"/>
      <c r="C21" s="197"/>
      <c r="D21" s="425"/>
      <c r="E21" s="425"/>
      <c r="F21" s="425"/>
      <c r="G21" s="425"/>
      <c r="H21" s="425"/>
      <c r="I21" s="425"/>
      <c r="J21" s="425"/>
      <c r="K21" s="425"/>
      <c r="L21" s="406"/>
    </row>
    <row r="22" spans="1:12" ht="34" x14ac:dyDescent="0.2">
      <c r="B22" s="178" t="s">
        <v>515</v>
      </c>
      <c r="C22" s="197"/>
      <c r="D22" s="382">
        <f>SUM(D11:D12)</f>
        <v>0</v>
      </c>
      <c r="E22" s="407" t="s">
        <v>264</v>
      </c>
      <c r="F22" s="382">
        <f t="shared" ref="F22:K22" si="1">SUM(F11:F12)</f>
        <v>0</v>
      </c>
      <c r="G22" s="382">
        <f t="shared" si="1"/>
        <v>0</v>
      </c>
      <c r="H22" s="382">
        <f t="shared" si="1"/>
        <v>0</v>
      </c>
      <c r="I22" s="382">
        <f t="shared" si="1"/>
        <v>0</v>
      </c>
      <c r="J22" s="382">
        <f t="shared" si="1"/>
        <v>0</v>
      </c>
      <c r="K22" s="382">
        <f t="shared" si="1"/>
        <v>0</v>
      </c>
      <c r="L22" s="383">
        <f>SUM(L11,L12)</f>
        <v>0</v>
      </c>
    </row>
    <row r="23" spans="1:12" ht="17" x14ac:dyDescent="0.2">
      <c r="B23" s="178" t="s">
        <v>487</v>
      </c>
      <c r="C23" s="197"/>
      <c r="D23" s="382">
        <f>D18</f>
        <v>0</v>
      </c>
      <c r="E23" s="455" t="str">
        <f t="shared" ref="E23:L23" si="2">E18</f>
        <v>-</v>
      </c>
      <c r="F23" s="382">
        <f t="shared" si="2"/>
        <v>0</v>
      </c>
      <c r="G23" s="382">
        <f t="shared" si="2"/>
        <v>0</v>
      </c>
      <c r="H23" s="382">
        <f t="shared" si="2"/>
        <v>0</v>
      </c>
      <c r="I23" s="382">
        <f t="shared" si="2"/>
        <v>0</v>
      </c>
      <c r="J23" s="382">
        <f t="shared" si="2"/>
        <v>0</v>
      </c>
      <c r="K23" s="382">
        <f t="shared" si="2"/>
        <v>0</v>
      </c>
      <c r="L23" s="383">
        <f t="shared" si="2"/>
        <v>0</v>
      </c>
    </row>
    <row r="24" spans="1:12" ht="34" x14ac:dyDescent="0.2">
      <c r="A24" s="160"/>
      <c r="B24" s="179" t="s">
        <v>489</v>
      </c>
      <c r="C24" s="200" t="s">
        <v>264</v>
      </c>
      <c r="D24" s="438">
        <f>D20</f>
        <v>0</v>
      </c>
      <c r="E24" s="466" t="str">
        <f t="shared" ref="E24:L24" si="3">E20</f>
        <v>-</v>
      </c>
      <c r="F24" s="466" t="str">
        <f t="shared" si="3"/>
        <v>-</v>
      </c>
      <c r="G24" s="438">
        <f t="shared" si="3"/>
        <v>0</v>
      </c>
      <c r="H24" s="438">
        <f t="shared" si="3"/>
        <v>0</v>
      </c>
      <c r="I24" s="438">
        <f t="shared" si="3"/>
        <v>0</v>
      </c>
      <c r="J24" s="438">
        <f t="shared" si="3"/>
        <v>0</v>
      </c>
      <c r="K24" s="438">
        <f t="shared" si="3"/>
        <v>0</v>
      </c>
      <c r="L24" s="440">
        <f t="shared" si="3"/>
        <v>0</v>
      </c>
    </row>
    <row r="25" spans="1:12" ht="17" x14ac:dyDescent="0.2">
      <c r="B25" s="178" t="s">
        <v>321</v>
      </c>
      <c r="C25" s="197"/>
      <c r="D25" s="379">
        <f>D22-D23-D24</f>
        <v>0</v>
      </c>
      <c r="E25" s="441" t="s">
        <v>264</v>
      </c>
      <c r="F25" s="441" t="s">
        <v>264</v>
      </c>
      <c r="G25" s="379">
        <f t="shared" ref="G25:L25" si="4">G22-G23-G24</f>
        <v>0</v>
      </c>
      <c r="H25" s="379">
        <f t="shared" si="4"/>
        <v>0</v>
      </c>
      <c r="I25" s="379">
        <f t="shared" si="4"/>
        <v>0</v>
      </c>
      <c r="J25" s="379">
        <f t="shared" si="4"/>
        <v>0</v>
      </c>
      <c r="K25" s="379">
        <f t="shared" si="4"/>
        <v>0</v>
      </c>
      <c r="L25" s="380">
        <f t="shared" si="4"/>
        <v>0</v>
      </c>
    </row>
    <row r="26" spans="1:12" ht="17" thickBot="1" x14ac:dyDescent="0.25">
      <c r="B26" s="180"/>
      <c r="C26" s="209"/>
      <c r="D26" s="411"/>
      <c r="E26" s="411"/>
      <c r="F26" s="432"/>
      <c r="G26" s="432"/>
      <c r="H26" s="432"/>
      <c r="I26" s="432"/>
      <c r="J26" s="432"/>
      <c r="K26" s="432"/>
      <c r="L26" s="412"/>
    </row>
    <row r="28" spans="1:12" x14ac:dyDescent="0.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79998168889431442"/>
  </sheetPr>
  <dimension ref="A2:L20"/>
  <sheetViews>
    <sheetView topLeftCell="C1" workbookViewId="0">
      <selection activeCell="J16" sqref="J16"/>
    </sheetView>
  </sheetViews>
  <sheetFormatPr baseColWidth="10" defaultRowHeight="16" x14ac:dyDescent="0.2"/>
  <cols>
    <col min="1" max="1" width="10.83203125" style="76"/>
    <col min="2" max="2" width="56.6640625" style="76" customWidth="1"/>
    <col min="3" max="3" width="2.83203125" style="202" customWidth="1"/>
    <col min="4" max="12" width="15.83203125" style="76" customWidth="1"/>
    <col min="13" max="16384" width="10.83203125" style="76"/>
  </cols>
  <sheetData>
    <row r="2" spans="2:12" ht="21" x14ac:dyDescent="0.25">
      <c r="B2" s="75" t="s">
        <v>229</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30" customHeight="1" x14ac:dyDescent="0.2">
      <c r="B5" s="599" t="s">
        <v>533</v>
      </c>
      <c r="C5" s="600"/>
      <c r="D5" s="600"/>
      <c r="E5" s="600"/>
      <c r="F5" s="600"/>
      <c r="G5" s="604"/>
    </row>
    <row r="6" spans="2:12" ht="17" thickBot="1" x14ac:dyDescent="0.25"/>
    <row r="7" spans="2:12" x14ac:dyDescent="0.2">
      <c r="B7" s="174" t="s">
        <v>229</v>
      </c>
      <c r="C7" s="183"/>
      <c r="D7" s="91"/>
      <c r="E7" s="146"/>
      <c r="F7" s="146"/>
      <c r="G7" s="92"/>
      <c r="H7" s="92"/>
      <c r="I7" s="92"/>
      <c r="J7" s="92"/>
      <c r="K7" s="92"/>
      <c r="L7" s="106"/>
    </row>
    <row r="8" spans="2:12" x14ac:dyDescent="0.2">
      <c r="B8" s="175"/>
      <c r="C8" s="203"/>
      <c r="D8" s="94"/>
      <c r="E8" s="147"/>
      <c r="F8" s="147"/>
      <c r="G8" s="94"/>
      <c r="H8" s="94"/>
      <c r="I8" s="94"/>
      <c r="J8" s="94"/>
      <c r="K8" s="94"/>
      <c r="L8" s="107"/>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00"/>
      <c r="E10" s="434"/>
      <c r="F10" s="434"/>
      <c r="G10" s="400"/>
      <c r="H10" s="400"/>
      <c r="I10" s="400"/>
      <c r="J10" s="400"/>
      <c r="K10" s="400"/>
      <c r="L10" s="401"/>
    </row>
    <row r="11" spans="2:12" ht="17" x14ac:dyDescent="0.2">
      <c r="B11" s="195" t="s">
        <v>333</v>
      </c>
      <c r="C11" s="197"/>
      <c r="D11" s="382">
        <f>'Fuel aggregation'!E25</f>
        <v>0</v>
      </c>
      <c r="E11" s="407" t="s">
        <v>264</v>
      </c>
      <c r="F11" s="407" t="s">
        <v>264</v>
      </c>
      <c r="G11" s="382">
        <f>'Fuel aggregation'!H25</f>
        <v>0</v>
      </c>
      <c r="H11" s="382">
        <f>'Fuel aggregation'!I25</f>
        <v>0</v>
      </c>
      <c r="I11" s="382">
        <f>'Fuel aggregation'!J25</f>
        <v>0</v>
      </c>
      <c r="J11" s="382">
        <f>'Fuel aggregation'!K25</f>
        <v>0</v>
      </c>
      <c r="K11" s="382">
        <f>'Fuel aggregation'!L25</f>
        <v>0</v>
      </c>
      <c r="L11" s="402">
        <f>'Fuel aggregation'!M25</f>
        <v>0</v>
      </c>
    </row>
    <row r="12" spans="2:12" x14ac:dyDescent="0.2">
      <c r="B12" s="178"/>
      <c r="C12" s="197"/>
      <c r="D12" s="405"/>
      <c r="E12" s="445"/>
      <c r="F12" s="445"/>
      <c r="G12" s="405"/>
      <c r="H12" s="405"/>
      <c r="I12" s="405"/>
      <c r="J12" s="405"/>
      <c r="K12" s="405"/>
      <c r="L12" s="406"/>
    </row>
    <row r="13" spans="2:12" ht="17" x14ac:dyDescent="0.2">
      <c r="B13" s="195" t="s">
        <v>492</v>
      </c>
      <c r="C13" s="197"/>
      <c r="D13" s="405"/>
      <c r="E13" s="445"/>
      <c r="F13" s="445"/>
      <c r="G13" s="405"/>
      <c r="H13" s="405"/>
      <c r="I13" s="405"/>
      <c r="J13" s="405"/>
      <c r="K13" s="405"/>
      <c r="L13" s="406"/>
    </row>
    <row r="14" spans="2:12" ht="17" x14ac:dyDescent="0.2">
      <c r="B14" s="185" t="s">
        <v>260</v>
      </c>
      <c r="C14" s="197"/>
      <c r="D14" s="435"/>
      <c r="E14" s="436"/>
      <c r="F14" s="436"/>
      <c r="G14" s="435"/>
      <c r="H14" s="435"/>
      <c r="I14" s="435"/>
      <c r="J14" s="435"/>
      <c r="K14" s="435"/>
      <c r="L14" s="442"/>
    </row>
    <row r="15" spans="2:12" x14ac:dyDescent="0.2">
      <c r="B15" s="185"/>
      <c r="C15" s="197"/>
      <c r="D15" s="497"/>
      <c r="E15" s="468"/>
      <c r="F15" s="468"/>
      <c r="G15" s="497"/>
      <c r="H15" s="497"/>
      <c r="I15" s="497"/>
      <c r="J15" s="497"/>
      <c r="K15" s="497"/>
      <c r="L15" s="447"/>
    </row>
    <row r="16" spans="2:12" ht="34" x14ac:dyDescent="0.2">
      <c r="B16" s="496" t="s">
        <v>517</v>
      </c>
      <c r="C16" s="197"/>
      <c r="D16" s="435">
        <f>SUM('Corrected energy balance step 2'!C89:N89,'Corrected energy balance step 2'!S89)</f>
        <v>0</v>
      </c>
      <c r="E16" s="492" t="s">
        <v>264</v>
      </c>
      <c r="F16" s="492">
        <f>SUM('Corrected energy balance step 2'!P89:R89)</f>
        <v>0</v>
      </c>
      <c r="G16" s="435">
        <f>SUM('Corrected energy balance step 2'!T89,'Corrected energy balance step 2'!AV89)</f>
        <v>0</v>
      </c>
      <c r="H16" s="435">
        <f>SUM('Corrected energy balance step 2'!U89:AQ89)</f>
        <v>0</v>
      </c>
      <c r="I16" s="435">
        <f>SUM('Corrected energy balance step 2'!AU89,'Corrected energy balance step 2'!AZ89)</f>
        <v>0</v>
      </c>
      <c r="J16" s="435">
        <f>'Corrected energy balance step 2'!BM89</f>
        <v>0</v>
      </c>
      <c r="K16" s="427">
        <f>'Corrected energy balance step 2'!BK83</f>
        <v>0</v>
      </c>
      <c r="L16" s="437">
        <f>SUM('Corrected energy balance step 2'!O89,'Corrected energy balance step 2'!U89,'Corrected energy balance step 2'!AT89,'Corrected energy balance step 2'!AW89:AY89,'Corrected energy balance step 2'!BA89,'Corrected energy balance step 2'!BB89:BK89)</f>
        <v>0</v>
      </c>
    </row>
    <row r="17" spans="1:12" x14ac:dyDescent="0.2">
      <c r="A17" s="160"/>
      <c r="B17" s="179"/>
      <c r="C17" s="200"/>
      <c r="D17" s="403"/>
      <c r="E17" s="498"/>
      <c r="F17" s="498"/>
      <c r="G17" s="403"/>
      <c r="H17" s="403"/>
      <c r="I17" s="403"/>
      <c r="J17" s="403"/>
      <c r="K17" s="403"/>
      <c r="L17" s="404"/>
    </row>
    <row r="18" spans="1:12" x14ac:dyDescent="0.2">
      <c r="B18" s="178"/>
      <c r="C18" s="197"/>
      <c r="D18" s="405"/>
      <c r="E18" s="499"/>
      <c r="F18" s="499"/>
      <c r="G18" s="405"/>
      <c r="H18" s="405"/>
      <c r="I18" s="405"/>
      <c r="J18" s="405"/>
      <c r="K18" s="405"/>
      <c r="L18" s="406"/>
    </row>
    <row r="19" spans="1:12" ht="17" x14ac:dyDescent="0.2">
      <c r="B19" s="178" t="s">
        <v>325</v>
      </c>
      <c r="C19" s="197"/>
      <c r="D19" s="379">
        <f>D11-D14-D16</f>
        <v>0</v>
      </c>
      <c r="E19" s="461" t="s">
        <v>264</v>
      </c>
      <c r="F19" s="461" t="s">
        <v>264</v>
      </c>
      <c r="G19" s="379">
        <f t="shared" ref="G19:L19" si="0">G11-G14-G16</f>
        <v>0</v>
      </c>
      <c r="H19" s="379">
        <f t="shared" si="0"/>
        <v>0</v>
      </c>
      <c r="I19" s="379">
        <f t="shared" si="0"/>
        <v>0</v>
      </c>
      <c r="J19" s="379">
        <f t="shared" si="0"/>
        <v>0</v>
      </c>
      <c r="K19" s="379">
        <f t="shared" si="0"/>
        <v>0</v>
      </c>
      <c r="L19" s="380">
        <f t="shared" si="0"/>
        <v>0</v>
      </c>
    </row>
    <row r="20" spans="1:12" ht="17" thickBot="1" x14ac:dyDescent="0.25">
      <c r="B20" s="180"/>
      <c r="C20" s="199"/>
      <c r="D20" s="411"/>
      <c r="E20" s="446"/>
      <c r="F20" s="446"/>
      <c r="G20" s="411"/>
      <c r="H20" s="411"/>
      <c r="I20" s="411"/>
      <c r="J20" s="411"/>
      <c r="K20" s="411"/>
      <c r="L20" s="412"/>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64"/>
  <sheetViews>
    <sheetView topLeftCell="A44" workbookViewId="0">
      <selection activeCell="D70" sqref="D70"/>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1" x14ac:dyDescent="0.25">
      <c r="B2" s="2" t="s">
        <v>0</v>
      </c>
    </row>
    <row r="4" spans="2:4" x14ac:dyDescent="0.2">
      <c r="B4" s="12" t="s">
        <v>3</v>
      </c>
      <c r="C4" s="13" t="s">
        <v>6</v>
      </c>
      <c r="D4" s="252" t="s">
        <v>7</v>
      </c>
    </row>
    <row r="5" spans="2:4" x14ac:dyDescent="0.2">
      <c r="B5" s="6"/>
      <c r="C5" s="14"/>
      <c r="D5" s="253"/>
    </row>
    <row r="6" spans="2:4" x14ac:dyDescent="0.2">
      <c r="B6" s="72">
        <v>41467</v>
      </c>
      <c r="C6" s="154" t="s">
        <v>209</v>
      </c>
      <c r="D6" s="155">
        <v>1</v>
      </c>
    </row>
    <row r="7" spans="2:4" x14ac:dyDescent="0.2">
      <c r="B7" s="156">
        <v>41470</v>
      </c>
      <c r="C7" s="157" t="s">
        <v>210</v>
      </c>
      <c r="D7" s="159">
        <v>1.01</v>
      </c>
    </row>
    <row r="8" spans="2:4" x14ac:dyDescent="0.2">
      <c r="B8" s="156">
        <v>41470</v>
      </c>
      <c r="C8" s="157" t="s">
        <v>219</v>
      </c>
      <c r="D8" s="159">
        <v>1.02</v>
      </c>
    </row>
    <row r="9" spans="2:4" x14ac:dyDescent="0.2">
      <c r="B9" s="156">
        <v>41471</v>
      </c>
      <c r="C9" s="157" t="s">
        <v>210</v>
      </c>
      <c r="D9" s="159">
        <v>1.03</v>
      </c>
    </row>
    <row r="10" spans="2:4" x14ac:dyDescent="0.2">
      <c r="B10" s="156">
        <v>41472</v>
      </c>
      <c r="C10" s="157" t="s">
        <v>210</v>
      </c>
      <c r="D10" s="159">
        <v>1.04</v>
      </c>
    </row>
    <row r="11" spans="2:4" x14ac:dyDescent="0.2">
      <c r="B11" s="156">
        <v>41473</v>
      </c>
      <c r="C11" s="157" t="s">
        <v>243</v>
      </c>
      <c r="D11" s="159">
        <v>1.05</v>
      </c>
    </row>
    <row r="12" spans="2:4" x14ac:dyDescent="0.2">
      <c r="B12" s="156">
        <v>41478</v>
      </c>
      <c r="C12" s="157" t="s">
        <v>248</v>
      </c>
      <c r="D12" s="159">
        <v>1.06</v>
      </c>
    </row>
    <row r="13" spans="2:4" x14ac:dyDescent="0.2">
      <c r="B13" s="156">
        <v>41479</v>
      </c>
      <c r="C13" s="157" t="s">
        <v>259</v>
      </c>
      <c r="D13" s="159">
        <v>1.07</v>
      </c>
    </row>
    <row r="14" spans="2:4" ht="51" x14ac:dyDescent="0.2">
      <c r="B14" s="156">
        <v>41480</v>
      </c>
      <c r="C14" s="158" t="s">
        <v>261</v>
      </c>
      <c r="D14" s="159">
        <v>1.08</v>
      </c>
    </row>
    <row r="15" spans="2:4" ht="34" x14ac:dyDescent="0.2">
      <c r="B15" s="156">
        <v>41480</v>
      </c>
      <c r="C15" s="158" t="s">
        <v>262</v>
      </c>
      <c r="D15" s="159">
        <v>1.0900000000000001</v>
      </c>
    </row>
    <row r="16" spans="2:4" ht="68" x14ac:dyDescent="0.2">
      <c r="B16" s="156">
        <v>41480</v>
      </c>
      <c r="C16" s="158" t="s">
        <v>263</v>
      </c>
      <c r="D16" s="159">
        <v>1.1000000000000001</v>
      </c>
    </row>
    <row r="17" spans="2:4" ht="17" x14ac:dyDescent="0.2">
      <c r="B17" s="156">
        <v>41480</v>
      </c>
      <c r="C17" s="158" t="s">
        <v>282</v>
      </c>
      <c r="D17" s="159">
        <v>1.1100000000000001</v>
      </c>
    </row>
    <row r="18" spans="2:4" x14ac:dyDescent="0.2">
      <c r="B18" s="156">
        <v>41480</v>
      </c>
      <c r="C18" s="157" t="s">
        <v>283</v>
      </c>
      <c r="D18" s="159">
        <v>1.1200000000000001</v>
      </c>
    </row>
    <row r="19" spans="2:4" ht="34" x14ac:dyDescent="0.2">
      <c r="B19" s="156">
        <v>41480</v>
      </c>
      <c r="C19" s="158" t="s">
        <v>308</v>
      </c>
      <c r="D19" s="159">
        <v>1.1299999999999999</v>
      </c>
    </row>
    <row r="20" spans="2:4" ht="34" x14ac:dyDescent="0.2">
      <c r="B20" s="156">
        <v>41481</v>
      </c>
      <c r="C20" s="158" t="s">
        <v>309</v>
      </c>
      <c r="D20" s="159">
        <v>1.1399999999999999</v>
      </c>
    </row>
    <row r="21" spans="2:4" ht="17" x14ac:dyDescent="0.2">
      <c r="B21" s="156">
        <v>41481</v>
      </c>
      <c r="C21" s="158" t="s">
        <v>334</v>
      </c>
      <c r="D21" s="159">
        <v>1.1499999999999999</v>
      </c>
    </row>
    <row r="22" spans="2:4" ht="17" x14ac:dyDescent="0.2">
      <c r="B22" s="156">
        <v>41484</v>
      </c>
      <c r="C22" s="158" t="s">
        <v>345</v>
      </c>
      <c r="D22" s="159">
        <v>1.1599999999999999</v>
      </c>
    </row>
    <row r="23" spans="2:4" ht="17" x14ac:dyDescent="0.2">
      <c r="B23" s="156">
        <v>41484</v>
      </c>
      <c r="C23" s="158" t="s">
        <v>346</v>
      </c>
      <c r="D23" s="159">
        <v>1.17</v>
      </c>
    </row>
    <row r="24" spans="2:4" ht="51" x14ac:dyDescent="0.2">
      <c r="B24" s="156">
        <v>41484</v>
      </c>
      <c r="C24" s="158" t="s">
        <v>347</v>
      </c>
      <c r="D24" s="159">
        <v>1.18</v>
      </c>
    </row>
    <row r="25" spans="2:4" ht="17" x14ac:dyDescent="0.2">
      <c r="B25" s="156">
        <v>41484</v>
      </c>
      <c r="C25" s="158" t="s">
        <v>348</v>
      </c>
      <c r="D25" s="159">
        <v>1.19</v>
      </c>
    </row>
    <row r="26" spans="2:4" ht="34" x14ac:dyDescent="0.2">
      <c r="B26" s="156">
        <v>41484</v>
      </c>
      <c r="C26" s="158" t="s">
        <v>349</v>
      </c>
      <c r="D26" s="159">
        <v>1.2</v>
      </c>
    </row>
    <row r="27" spans="2:4" ht="17" x14ac:dyDescent="0.2">
      <c r="B27" s="156">
        <v>41484</v>
      </c>
      <c r="C27" s="158" t="s">
        <v>353</v>
      </c>
      <c r="D27" s="159">
        <v>1.21</v>
      </c>
    </row>
    <row r="28" spans="2:4" ht="34" x14ac:dyDescent="0.2">
      <c r="B28" s="156">
        <v>41485</v>
      </c>
      <c r="C28" s="158" t="s">
        <v>355</v>
      </c>
      <c r="D28" s="159">
        <v>1.22</v>
      </c>
    </row>
    <row r="29" spans="2:4" ht="34" x14ac:dyDescent="0.2">
      <c r="B29" s="156">
        <v>41485</v>
      </c>
      <c r="C29" s="158" t="s">
        <v>356</v>
      </c>
      <c r="D29" s="159">
        <v>1.23</v>
      </c>
    </row>
    <row r="30" spans="2:4" ht="34" x14ac:dyDescent="0.2">
      <c r="B30" s="156">
        <v>41486</v>
      </c>
      <c r="C30" s="158" t="s">
        <v>364</v>
      </c>
      <c r="D30" s="159">
        <v>1.24</v>
      </c>
    </row>
    <row r="31" spans="2:4" ht="17" x14ac:dyDescent="0.2">
      <c r="B31" s="156">
        <v>41487</v>
      </c>
      <c r="C31" s="158" t="s">
        <v>365</v>
      </c>
      <c r="D31" s="159">
        <v>1.25</v>
      </c>
    </row>
    <row r="32" spans="2:4" ht="17" x14ac:dyDescent="0.2">
      <c r="B32" s="156">
        <v>41488</v>
      </c>
      <c r="C32" s="158" t="s">
        <v>374</v>
      </c>
      <c r="D32" s="159">
        <v>1.26</v>
      </c>
    </row>
    <row r="33" spans="2:4" ht="17" x14ac:dyDescent="0.2">
      <c r="B33" s="156">
        <v>41488</v>
      </c>
      <c r="C33" s="158" t="s">
        <v>376</v>
      </c>
      <c r="D33" s="159">
        <v>1.27</v>
      </c>
    </row>
    <row r="34" spans="2:4" ht="17" x14ac:dyDescent="0.2">
      <c r="B34" s="156">
        <v>41491</v>
      </c>
      <c r="C34" s="158" t="s">
        <v>377</v>
      </c>
      <c r="D34" s="159">
        <v>1.28</v>
      </c>
    </row>
    <row r="35" spans="2:4" ht="17" x14ac:dyDescent="0.2">
      <c r="B35" s="156">
        <v>41491</v>
      </c>
      <c r="C35" s="158" t="s">
        <v>378</v>
      </c>
      <c r="D35" s="159">
        <v>1.29</v>
      </c>
    </row>
    <row r="36" spans="2:4" ht="17" x14ac:dyDescent="0.2">
      <c r="B36" s="156">
        <v>41492</v>
      </c>
      <c r="C36" s="158" t="s">
        <v>384</v>
      </c>
      <c r="D36" s="159">
        <v>1.3</v>
      </c>
    </row>
    <row r="37" spans="2:4" ht="17" x14ac:dyDescent="0.2">
      <c r="B37" s="156">
        <v>41500</v>
      </c>
      <c r="C37" s="158" t="s">
        <v>397</v>
      </c>
      <c r="D37" s="159">
        <v>1.31</v>
      </c>
    </row>
    <row r="38" spans="2:4" ht="102" x14ac:dyDescent="0.2">
      <c r="B38" s="156">
        <v>41502</v>
      </c>
      <c r="C38" s="158" t="s">
        <v>401</v>
      </c>
      <c r="D38" s="159">
        <v>1.32</v>
      </c>
    </row>
    <row r="39" spans="2:4" ht="68" x14ac:dyDescent="0.2">
      <c r="B39" s="156">
        <v>41505</v>
      </c>
      <c r="C39" s="158" t="s">
        <v>402</v>
      </c>
      <c r="D39" s="159">
        <v>1.33</v>
      </c>
    </row>
    <row r="40" spans="2:4" ht="17" x14ac:dyDescent="0.2">
      <c r="B40" s="470">
        <v>41507</v>
      </c>
      <c r="C40" s="471" t="s">
        <v>403</v>
      </c>
      <c r="D40" s="159">
        <v>1.34</v>
      </c>
    </row>
    <row r="41" spans="2:4" ht="17" x14ac:dyDescent="0.2">
      <c r="B41" s="474">
        <v>41519</v>
      </c>
      <c r="C41" s="475" t="s">
        <v>406</v>
      </c>
      <c r="D41" s="159">
        <v>1.35</v>
      </c>
    </row>
    <row r="42" spans="2:4" ht="17" x14ac:dyDescent="0.2">
      <c r="B42" s="474">
        <v>41534</v>
      </c>
      <c r="C42" s="158" t="s">
        <v>411</v>
      </c>
      <c r="D42" s="159" t="s">
        <v>264</v>
      </c>
    </row>
    <row r="43" spans="2:4" ht="34" x14ac:dyDescent="0.2">
      <c r="B43" s="156">
        <v>41555</v>
      </c>
      <c r="C43" s="158" t="s">
        <v>418</v>
      </c>
      <c r="D43" s="159" t="s">
        <v>264</v>
      </c>
    </row>
    <row r="44" spans="2:4" ht="17" x14ac:dyDescent="0.2">
      <c r="B44" s="488">
        <v>41562</v>
      </c>
      <c r="C44" s="489" t="s">
        <v>420</v>
      </c>
      <c r="D44" s="159">
        <v>1.36</v>
      </c>
    </row>
    <row r="45" spans="2:4" ht="17" x14ac:dyDescent="0.2">
      <c r="B45" s="156">
        <v>41575</v>
      </c>
      <c r="C45" s="158" t="s">
        <v>421</v>
      </c>
      <c r="D45" s="159">
        <v>1.37</v>
      </c>
    </row>
    <row r="46" spans="2:4" ht="51" x14ac:dyDescent="0.2">
      <c r="B46" s="156">
        <v>41576</v>
      </c>
      <c r="C46" s="158" t="s">
        <v>425</v>
      </c>
      <c r="D46" s="159">
        <v>1.38</v>
      </c>
    </row>
    <row r="47" spans="2:4" ht="85" x14ac:dyDescent="0.2">
      <c r="B47" s="156">
        <v>41589</v>
      </c>
      <c r="C47" s="158" t="s">
        <v>456</v>
      </c>
      <c r="D47" s="159">
        <v>1.39</v>
      </c>
    </row>
    <row r="48" spans="2:4" ht="34" x14ac:dyDescent="0.2">
      <c r="B48" s="156">
        <v>41591</v>
      </c>
      <c r="C48" s="158" t="s">
        <v>457</v>
      </c>
      <c r="D48" s="159">
        <v>1.4</v>
      </c>
    </row>
    <row r="49" spans="2:4" ht="34" x14ac:dyDescent="0.2">
      <c r="B49" s="156">
        <v>41592</v>
      </c>
      <c r="C49" s="158" t="s">
        <v>458</v>
      </c>
      <c r="D49" s="159">
        <v>1.41</v>
      </c>
    </row>
    <row r="50" spans="2:4" ht="17" x14ac:dyDescent="0.2">
      <c r="B50" s="156">
        <v>41593</v>
      </c>
      <c r="C50" s="158" t="s">
        <v>459</v>
      </c>
      <c r="D50" s="159">
        <v>1.42</v>
      </c>
    </row>
    <row r="51" spans="2:4" ht="34" x14ac:dyDescent="0.2">
      <c r="B51" s="156">
        <v>41610</v>
      </c>
      <c r="C51" s="158" t="s">
        <v>460</v>
      </c>
      <c r="D51" s="159">
        <v>1.43</v>
      </c>
    </row>
    <row r="52" spans="2:4" ht="51" x14ac:dyDescent="0.2">
      <c r="B52" s="156">
        <v>41611</v>
      </c>
      <c r="C52" s="158" t="s">
        <v>461</v>
      </c>
      <c r="D52" s="159">
        <v>1.44</v>
      </c>
    </row>
    <row r="53" spans="2:4" ht="68" x14ac:dyDescent="0.2">
      <c r="B53" s="156">
        <v>41618</v>
      </c>
      <c r="C53" s="158" t="s">
        <v>494</v>
      </c>
      <c r="D53" s="159">
        <v>1.45</v>
      </c>
    </row>
    <row r="54" spans="2:4" ht="85" x14ac:dyDescent="0.2">
      <c r="B54" s="156">
        <v>41646</v>
      </c>
      <c r="C54" s="158" t="s">
        <v>499</v>
      </c>
      <c r="D54" s="159">
        <v>1.46</v>
      </c>
    </row>
    <row r="55" spans="2:4" ht="68" x14ac:dyDescent="0.2">
      <c r="B55" s="156">
        <v>41647</v>
      </c>
      <c r="C55" s="158" t="s">
        <v>500</v>
      </c>
      <c r="D55" s="159">
        <v>1.47</v>
      </c>
    </row>
    <row r="56" spans="2:4" ht="68" x14ac:dyDescent="0.2">
      <c r="B56" s="156" t="s">
        <v>502</v>
      </c>
      <c r="C56" s="158" t="s">
        <v>503</v>
      </c>
      <c r="D56" s="159">
        <v>1.48</v>
      </c>
    </row>
    <row r="57" spans="2:4" ht="17" x14ac:dyDescent="0.2">
      <c r="B57" s="156">
        <v>41823</v>
      </c>
      <c r="C57" s="158" t="s">
        <v>507</v>
      </c>
      <c r="D57" s="159">
        <v>1.49</v>
      </c>
    </row>
    <row r="58" spans="2:4" ht="34" x14ac:dyDescent="0.2">
      <c r="B58" s="156">
        <v>42571</v>
      </c>
      <c r="C58" s="158" t="s">
        <v>525</v>
      </c>
      <c r="D58" s="159">
        <v>1.5</v>
      </c>
    </row>
    <row r="59" spans="2:4" x14ac:dyDescent="0.2">
      <c r="B59" s="156">
        <v>42576</v>
      </c>
      <c r="C59" s="157" t="s">
        <v>526</v>
      </c>
      <c r="D59" s="159">
        <v>1.51</v>
      </c>
    </row>
    <row r="60" spans="2:4" x14ac:dyDescent="0.2">
      <c r="B60" s="156">
        <v>42613</v>
      </c>
      <c r="C60" s="157" t="s">
        <v>623</v>
      </c>
      <c r="D60" s="159">
        <v>1.52</v>
      </c>
    </row>
    <row r="61" spans="2:4" x14ac:dyDescent="0.2">
      <c r="B61" s="156">
        <v>43872</v>
      </c>
      <c r="C61" s="157" t="s">
        <v>659</v>
      </c>
      <c r="D61" s="159">
        <v>1.53</v>
      </c>
    </row>
    <row r="62" spans="2:4" x14ac:dyDescent="0.2">
      <c r="B62" s="156"/>
      <c r="C62" s="157"/>
      <c r="D62" s="159"/>
    </row>
    <row r="63" spans="2:4" x14ac:dyDescent="0.2">
      <c r="B63" s="156"/>
      <c r="C63" s="157"/>
      <c r="D63" s="159"/>
    </row>
    <row r="64" spans="2:4" x14ac:dyDescent="0.2">
      <c r="B64" s="17"/>
      <c r="C64" s="10"/>
      <c r="D64"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79998168889431442"/>
  </sheetPr>
  <dimension ref="B2:H23"/>
  <sheetViews>
    <sheetView workbookViewId="0">
      <selection activeCell="E15" sqref="E15"/>
    </sheetView>
  </sheetViews>
  <sheetFormatPr baseColWidth="10" defaultRowHeight="16" x14ac:dyDescent="0.2"/>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1" x14ac:dyDescent="0.25">
      <c r="B2" s="75" t="s">
        <v>249</v>
      </c>
      <c r="C2" s="75"/>
      <c r="D2" s="8"/>
      <c r="E2" s="8"/>
      <c r="F2" s="8"/>
      <c r="G2" s="8"/>
      <c r="H2" s="8"/>
    </row>
    <row r="3" spans="2:8" x14ac:dyDescent="0.2">
      <c r="B3" s="1"/>
      <c r="C3" s="1"/>
      <c r="D3" s="8"/>
      <c r="E3" s="8"/>
      <c r="F3" s="8"/>
      <c r="G3" s="8"/>
      <c r="H3" s="8"/>
    </row>
    <row r="4" spans="2:8" x14ac:dyDescent="0.2">
      <c r="B4" s="3" t="s">
        <v>83</v>
      </c>
      <c r="C4" s="13"/>
      <c r="D4" s="5"/>
      <c r="E4" s="8"/>
    </row>
    <row r="5" spans="2:8" ht="45" customHeight="1" x14ac:dyDescent="0.2">
      <c r="B5" s="605" t="s">
        <v>363</v>
      </c>
      <c r="C5" s="606"/>
      <c r="D5" s="607"/>
      <c r="E5" s="167"/>
    </row>
    <row r="6" spans="2:8" ht="17" thickBot="1" x14ac:dyDescent="0.25"/>
    <row r="7" spans="2:8" x14ac:dyDescent="0.2">
      <c r="B7" s="174" t="s">
        <v>249</v>
      </c>
      <c r="C7" s="260"/>
      <c r="D7" s="450"/>
    </row>
    <row r="8" spans="2:8" x14ac:dyDescent="0.2">
      <c r="B8" s="175"/>
      <c r="C8" s="261"/>
      <c r="D8" s="95"/>
    </row>
    <row r="9" spans="2:8" ht="17" x14ac:dyDescent="0.2">
      <c r="B9" s="176"/>
      <c r="C9" s="262"/>
      <c r="D9" s="121" t="s">
        <v>253</v>
      </c>
    </row>
    <row r="10" spans="2:8" x14ac:dyDescent="0.2">
      <c r="B10" s="177"/>
      <c r="C10" s="263"/>
      <c r="D10" s="97"/>
    </row>
    <row r="11" spans="2:8" x14ac:dyDescent="0.2">
      <c r="B11" s="187" t="s">
        <v>493</v>
      </c>
      <c r="C11" s="264"/>
      <c r="D11" s="383">
        <f>-'Transformation analysis'!D24</f>
        <v>0</v>
      </c>
      <c r="F11" s="99"/>
    </row>
    <row r="12" spans="2:8" x14ac:dyDescent="0.2">
      <c r="B12" s="187" t="s">
        <v>487</v>
      </c>
      <c r="C12" s="264"/>
      <c r="D12" s="383">
        <f>'Energetic cons analysis'!D18</f>
        <v>0</v>
      </c>
      <c r="F12" s="99"/>
    </row>
    <row r="13" spans="2:8" x14ac:dyDescent="0.2">
      <c r="B13" s="187" t="s">
        <v>417</v>
      </c>
      <c r="C13" s="264"/>
      <c r="D13" s="383">
        <f>-SUM('Fuel aggregation'!E16:E17)-'Own use analysis'!D19</f>
        <v>0</v>
      </c>
      <c r="F13" s="99"/>
    </row>
    <row r="14" spans="2:8" x14ac:dyDescent="0.2">
      <c r="B14" s="187" t="s">
        <v>489</v>
      </c>
      <c r="C14" s="264"/>
      <c r="D14" s="383">
        <f>'Energetic cons analysis'!D24</f>
        <v>0</v>
      </c>
      <c r="F14" s="99"/>
    </row>
    <row r="15" spans="2:8" x14ac:dyDescent="0.2">
      <c r="B15" s="257" t="s">
        <v>321</v>
      </c>
      <c r="C15" s="269" t="s">
        <v>265</v>
      </c>
      <c r="D15" s="440">
        <f>'Energetic cons analysis'!D25</f>
        <v>0</v>
      </c>
      <c r="F15" s="99"/>
    </row>
    <row r="16" spans="2:8" x14ac:dyDescent="0.2">
      <c r="B16" s="187" t="s">
        <v>89</v>
      </c>
      <c r="C16" s="263"/>
      <c r="D16" s="380">
        <f>SUM(D11:D15)</f>
        <v>0</v>
      </c>
      <c r="F16" s="96"/>
    </row>
    <row r="17" spans="2:6" x14ac:dyDescent="0.2">
      <c r="B17" s="177"/>
      <c r="C17" s="263"/>
      <c r="D17" s="97"/>
      <c r="F17" s="96"/>
    </row>
    <row r="18" spans="2:6" ht="17" x14ac:dyDescent="0.2">
      <c r="B18" s="178" t="s">
        <v>361</v>
      </c>
      <c r="C18" s="265"/>
      <c r="D18" s="451">
        <f>1-IF(D16&gt;0,D11/D16,0)</f>
        <v>1</v>
      </c>
      <c r="F18" s="270"/>
    </row>
    <row r="19" spans="2:6" x14ac:dyDescent="0.2">
      <c r="B19" s="178"/>
      <c r="C19" s="265"/>
      <c r="D19" s="100"/>
      <c r="F19" s="99"/>
    </row>
    <row r="20" spans="2:6" ht="17" x14ac:dyDescent="0.2">
      <c r="B20" s="178" t="s">
        <v>236</v>
      </c>
      <c r="C20" s="265"/>
      <c r="D20" s="100"/>
      <c r="F20" s="99"/>
    </row>
    <row r="21" spans="2:6" ht="17" x14ac:dyDescent="0.2">
      <c r="B21" s="258" t="s">
        <v>237</v>
      </c>
      <c r="C21" s="266"/>
      <c r="D21" s="374">
        <f>IF(D16&gt;0,(D12+D14+D15)/(D16*D18),0)</f>
        <v>0</v>
      </c>
      <c r="F21" s="103"/>
    </row>
    <row r="22" spans="2:6" s="102" customFormat="1" ht="17" x14ac:dyDescent="0.2">
      <c r="B22" s="259" t="s">
        <v>238</v>
      </c>
      <c r="C22" s="267"/>
      <c r="D22" s="374">
        <f>IF(D16&gt;0,D13/(D16*D18),0)</f>
        <v>0</v>
      </c>
      <c r="F22" s="103"/>
    </row>
    <row r="23" spans="2:6" ht="17" thickBot="1" x14ac:dyDescent="0.25">
      <c r="B23" s="180"/>
      <c r="C23" s="268"/>
      <c r="D23" s="101"/>
    </row>
  </sheetData>
  <mergeCells count="1">
    <mergeCell ref="B5:D5"/>
  </mergeCells>
  <conditionalFormatting sqref="D23">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79998168889431442"/>
  </sheetPr>
  <dimension ref="B2:M26"/>
  <sheetViews>
    <sheetView topLeftCell="A4" workbookViewId="0">
      <selection activeCell="C15" sqref="C15"/>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202</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90" customHeight="1" x14ac:dyDescent="0.2">
      <c r="B5" s="608" t="s">
        <v>513</v>
      </c>
      <c r="C5" s="609"/>
      <c r="D5" s="609"/>
      <c r="E5" s="609"/>
      <c r="F5" s="609"/>
      <c r="G5" s="609"/>
      <c r="H5" s="610"/>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395</v>
      </c>
      <c r="C9" s="393"/>
      <c r="D9" s="232"/>
      <c r="E9" s="143" t="s">
        <v>253</v>
      </c>
      <c r="F9" s="143" t="s">
        <v>254</v>
      </c>
      <c r="G9" s="143" t="s">
        <v>255</v>
      </c>
      <c r="H9" s="143" t="s">
        <v>350</v>
      </c>
      <c r="I9" s="143" t="s">
        <v>352</v>
      </c>
      <c r="J9" s="143" t="s">
        <v>351</v>
      </c>
      <c r="K9" s="143" t="s">
        <v>256</v>
      </c>
      <c r="L9" s="143" t="s">
        <v>257</v>
      </c>
      <c r="M9" s="152" t="s">
        <v>258</v>
      </c>
    </row>
    <row r="10" spans="2:13" x14ac:dyDescent="0.2">
      <c r="B10" s="228" t="s">
        <v>207</v>
      </c>
      <c r="C10" s="394"/>
      <c r="D10" s="233"/>
      <c r="E10" s="400"/>
      <c r="F10" s="400"/>
      <c r="G10" s="400"/>
      <c r="H10" s="400"/>
      <c r="I10" s="400"/>
      <c r="J10" s="400"/>
      <c r="K10" s="400"/>
      <c r="L10" s="400"/>
      <c r="M10" s="401"/>
    </row>
    <row r="11" spans="2:13" ht="17" x14ac:dyDescent="0.2">
      <c r="B11" s="229"/>
      <c r="C11" s="395" t="s">
        <v>125</v>
      </c>
      <c r="D11" s="234"/>
      <c r="E11" s="382">
        <f>SUM('Corrected energy balance step 2'!C28:J28,'Corrected energy balance step 2'!L28:N28,'Corrected energy balance step 2'!S28)</f>
        <v>0</v>
      </c>
      <c r="F11" s="382">
        <f>'Corrected energy balance step 2'!K28</f>
        <v>0</v>
      </c>
      <c r="G11" s="382">
        <f>SUM('Corrected energy balance step 2'!P28:R28)</f>
        <v>0</v>
      </c>
      <c r="H11" s="382">
        <f>SUM('Corrected energy balance step 2'!T28,'Corrected energy balance step 2'!AV28)</f>
        <v>0</v>
      </c>
      <c r="I11" s="382">
        <f>SUM('Corrected energy balance step 2'!U28:AQ28)</f>
        <v>0</v>
      </c>
      <c r="J11" s="382">
        <f>SUM('Corrected energy balance step 2'!AU28,'Corrected energy balance step 2'!AZ28)</f>
        <v>0</v>
      </c>
      <c r="K11" s="382">
        <f>'Corrected energy balance step 2'!BM28</f>
        <v>0</v>
      </c>
      <c r="L11" s="382">
        <f>'Corrected energy balance step 2'!BL28</f>
        <v>0</v>
      </c>
      <c r="M11" s="402">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29"/>
      <c r="C12" s="395" t="s">
        <v>126</v>
      </c>
      <c r="D12" s="234"/>
      <c r="E12" s="382">
        <f>SUM('Corrected energy balance step 2'!C30:J30,'Corrected energy balance step 2'!L30:N30,'Corrected energy balance step 2'!S30)</f>
        <v>0</v>
      </c>
      <c r="F12" s="382">
        <f>'Corrected energy balance step 2'!K30</f>
        <v>0</v>
      </c>
      <c r="G12" s="382">
        <f>SUM('Corrected energy balance step 2'!P30:R30)</f>
        <v>0</v>
      </c>
      <c r="H12" s="382">
        <f>SUM('Corrected energy balance step 2'!T30,'Corrected energy balance step 2'!AV30)</f>
        <v>0</v>
      </c>
      <c r="I12" s="382">
        <f>SUM('Corrected energy balance step 2'!U30:AQ30)</f>
        <v>0</v>
      </c>
      <c r="J12" s="382">
        <f>SUM('Corrected energy balance step 2'!AU30,'Corrected energy balance step 2'!AZ30)</f>
        <v>0</v>
      </c>
      <c r="K12" s="382">
        <f>'Corrected energy balance step 2'!BM30</f>
        <v>0</v>
      </c>
      <c r="L12" s="382">
        <f>'Corrected energy balance step 2'!BL30</f>
        <v>0</v>
      </c>
      <c r="M12" s="402">
        <f>SUM('Corrected energy balance step 2'!O30,'Corrected energy balance step 2'!U30,'Corrected energy balance step 2'!AT30,'Corrected energy balance step 2'!AW30:AY30,'Corrected energy balance step 2'!BA30,'Corrected energy balance step 2'!BB30:BK30)</f>
        <v>0</v>
      </c>
    </row>
    <row r="13" spans="2:13" x14ac:dyDescent="0.2">
      <c r="B13" s="397"/>
      <c r="C13" s="398"/>
      <c r="D13" s="399"/>
      <c r="E13" s="403"/>
      <c r="F13" s="403"/>
      <c r="G13" s="403"/>
      <c r="H13" s="403"/>
      <c r="I13" s="403"/>
      <c r="J13" s="403"/>
      <c r="K13" s="403"/>
      <c r="L13" s="403"/>
      <c r="M13" s="404"/>
    </row>
    <row r="14" spans="2:13" ht="17" x14ac:dyDescent="0.2">
      <c r="B14" s="230" t="s">
        <v>131</v>
      </c>
      <c r="C14" s="396"/>
      <c r="D14" s="235"/>
      <c r="E14" s="405"/>
      <c r="F14" s="405"/>
      <c r="G14" s="405"/>
      <c r="H14" s="405"/>
      <c r="I14" s="405"/>
      <c r="J14" s="405"/>
      <c r="K14" s="405"/>
      <c r="L14" s="405"/>
      <c r="M14" s="406"/>
    </row>
    <row r="15" spans="2:13" ht="51" x14ac:dyDescent="0.2">
      <c r="B15" s="229"/>
      <c r="C15" s="413" t="s">
        <v>512</v>
      </c>
      <c r="D15" s="234"/>
      <c r="E15" s="382">
        <f>SUM('Corrected energy balance step 2'!C40:J40,'Corrected energy balance step 2'!K40:N40,'Corrected energy balance step 2'!S40)-SUM('Corrected energy balance step 2'!C53:J53,'Corrected energy balance step 2'!K53:N53,'Corrected energy balance step 2'!S53)-SUM('Corrected energy balance step 2'!C49:J49,'Corrected energy balance step 2'!K49:N49,'Corrected energy balance step 2'!S49)</f>
        <v>0</v>
      </c>
      <c r="F15" s="407" t="s">
        <v>264</v>
      </c>
      <c r="G15" s="382">
        <f>SUM('Corrected energy balance step 2'!P40:R40)-SUM('Corrected energy balance step 2'!P53:R53)-SUM('Corrected energy balance step 2'!P49:R49)</f>
        <v>0</v>
      </c>
      <c r="H15" s="382">
        <f>SUM('Corrected energy balance step 2'!T40,'Corrected energy balance step 2'!AV40)-SUM('Corrected energy balance step 2'!T53,'Corrected energy balance step 2'!AV53)-SUM('Corrected energy balance step 2'!T49,'Corrected energy balance step 2'!AV49)</f>
        <v>0</v>
      </c>
      <c r="I15" s="382">
        <f>SUM('Corrected energy balance step 2'!U40:AQ40)-SUM('Corrected energy balance step 2'!U53:AQ53)-SUM('Corrected energy balance step 2'!U49:AQ49)</f>
        <v>0</v>
      </c>
      <c r="J15" s="382">
        <f>SUM('Corrected energy balance step 2'!AU40,'Corrected energy balance step 2'!AZ40)-SUM('Corrected energy balance step 2'!AU53,'Corrected energy balance step 2'!AZ53)-SUM('Corrected energy balance step 2'!AU49,'Corrected energy balance step 2'!AZ49)</f>
        <v>0</v>
      </c>
      <c r="K15" s="382">
        <f>'Corrected energy balance step 2'!BM40-'Corrected energy balance step 2'!BM53-'Corrected energy balance step 2'!BM49</f>
        <v>0</v>
      </c>
      <c r="L15" s="382">
        <f>'Corrected energy balance step 2'!BL40-'Corrected energy balance step 2'!BL53-'Corrected energy balance step 2'!BL49</f>
        <v>0</v>
      </c>
      <c r="M15" s="40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ht="17" x14ac:dyDescent="0.2">
      <c r="B16" s="231"/>
      <c r="C16" s="414" t="s">
        <v>125</v>
      </c>
      <c r="D16" s="236"/>
      <c r="E16" s="382">
        <f>SUM('Corrected energy balance step 2'!C43:J43,'Corrected energy balance step 2'!K43:N43,'Corrected energy balance step 2'!S43)</f>
        <v>0</v>
      </c>
      <c r="F16" s="407" t="s">
        <v>264</v>
      </c>
      <c r="G16" s="382">
        <f>SUM('Corrected energy balance step 2'!P43:R43)</f>
        <v>0</v>
      </c>
      <c r="H16" s="382">
        <f>SUM('Corrected energy balance step 2'!T43,'Corrected energy balance step 2'!AV43)</f>
        <v>0</v>
      </c>
      <c r="I16" s="382">
        <f>SUM('Corrected energy balance step 2'!U43:AQ43)</f>
        <v>0</v>
      </c>
      <c r="J16" s="382">
        <f>SUM('Corrected energy balance step 2'!AU43,'Corrected energy balance step 2'!AZ43)</f>
        <v>0</v>
      </c>
      <c r="K16" s="382">
        <f>'Corrected energy balance step 2'!BM43</f>
        <v>0</v>
      </c>
      <c r="L16" s="382">
        <f>'Corrected energy balance step 2'!BL43</f>
        <v>0</v>
      </c>
      <c r="M16" s="402">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31"/>
      <c r="C17" s="414" t="s">
        <v>126</v>
      </c>
      <c r="D17" s="236"/>
      <c r="E17" s="382">
        <f>SUM('Corrected energy balance step 2'!C46:J46,'Corrected energy balance step 2'!K46:N46,'Corrected energy balance step 2'!S46)</f>
        <v>0</v>
      </c>
      <c r="F17" s="407" t="s">
        <v>264</v>
      </c>
      <c r="G17" s="382">
        <f>SUM('Corrected energy balance step 2'!P46:R46)</f>
        <v>0</v>
      </c>
      <c r="H17" s="382">
        <f>SUM('Corrected energy balance step 2'!T46,'Corrected energy balance step 2'!AV46)</f>
        <v>0</v>
      </c>
      <c r="I17" s="382">
        <f>SUM('Corrected energy balance step 2'!U46:AQ46)</f>
        <v>0</v>
      </c>
      <c r="J17" s="382">
        <f>SUM('Corrected energy balance step 2'!AU46,'Corrected energy balance step 2'!AZ46)</f>
        <v>0</v>
      </c>
      <c r="K17" s="382">
        <f>'Corrected energy balance step 2'!BM46</f>
        <v>0</v>
      </c>
      <c r="L17" s="382">
        <f>'Corrected energy balance step 2'!BL46</f>
        <v>0</v>
      </c>
      <c r="M17" s="402">
        <f>SUM('Corrected energy balance step 2'!O46,'Corrected energy balance step 2'!U46,'Corrected energy balance step 2'!AT46,'Corrected energy balance step 2'!AW46:AY46,'Corrected energy balance step 2'!BA46,'Corrected energy balance step 2'!BB46:BK46)</f>
        <v>0</v>
      </c>
    </row>
    <row r="18" spans="2:13" x14ac:dyDescent="0.2">
      <c r="B18" s="397"/>
      <c r="C18" s="398"/>
      <c r="D18" s="399"/>
      <c r="E18" s="403"/>
      <c r="F18" s="403"/>
      <c r="G18" s="403"/>
      <c r="H18" s="403"/>
      <c r="I18" s="403"/>
      <c r="J18" s="403"/>
      <c r="K18" s="403"/>
      <c r="L18" s="403"/>
      <c r="M18" s="404"/>
    </row>
    <row r="19" spans="2:13" ht="17" x14ac:dyDescent="0.2">
      <c r="B19" s="230" t="s">
        <v>141</v>
      </c>
      <c r="C19" s="396"/>
      <c r="D19" s="235"/>
      <c r="E19" s="405"/>
      <c r="F19" s="405"/>
      <c r="G19" s="405"/>
      <c r="H19" s="405"/>
      <c r="I19" s="405"/>
      <c r="J19" s="405"/>
      <c r="K19" s="405"/>
      <c r="L19" s="405"/>
      <c r="M19" s="406"/>
    </row>
    <row r="20" spans="2:13" ht="17" x14ac:dyDescent="0.2">
      <c r="B20" s="229"/>
      <c r="C20" s="413" t="s">
        <v>25</v>
      </c>
      <c r="D20" s="234"/>
      <c r="E20" s="408">
        <f>SUM('Corrected energy balance step 2'!C60:J60,'Corrected energy balance step 2'!K60:N60,'Corrected energy balance step 2'!S60)</f>
        <v>0</v>
      </c>
      <c r="F20" s="409" t="s">
        <v>264</v>
      </c>
      <c r="G20" s="408">
        <f>SUM('Corrected energy balance step 2'!P60:R60)</f>
        <v>0</v>
      </c>
      <c r="H20" s="408">
        <f>SUM('Corrected energy balance step 2'!T60,'Corrected energy balance step 2'!AV60)</f>
        <v>0</v>
      </c>
      <c r="I20" s="408">
        <f>SUM('Corrected energy balance step 2'!U60:AQ60)</f>
        <v>0</v>
      </c>
      <c r="J20" s="408">
        <f>SUM('Corrected energy balance step 2'!AU60,'Corrected energy balance step 2'!AZ60)</f>
        <v>0</v>
      </c>
      <c r="K20" s="408">
        <f>'Corrected energy balance step 2'!BM60</f>
        <v>0</v>
      </c>
      <c r="L20" s="408">
        <f>'Corrected energy balance step 2'!BL60</f>
        <v>0</v>
      </c>
      <c r="M20" s="410">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31"/>
      <c r="C21" s="414" t="s">
        <v>142</v>
      </c>
      <c r="D21" s="236"/>
      <c r="E21" s="408">
        <f>SUM('Corrected energy balance step 2'!C61:J61,'Corrected energy balance step 2'!K61:N61,'Corrected energy balance step 2'!S61)</f>
        <v>0</v>
      </c>
      <c r="F21" s="409" t="s">
        <v>264</v>
      </c>
      <c r="G21" s="408">
        <f>SUM('Corrected energy balance step 2'!P61:R61)</f>
        <v>0</v>
      </c>
      <c r="H21" s="408">
        <f>SUM('Corrected energy balance step 2'!T61,'Corrected energy balance step 2'!AV61)</f>
        <v>0</v>
      </c>
      <c r="I21" s="408">
        <f>SUM('Corrected energy balance step 2'!U61:AQ61)</f>
        <v>0</v>
      </c>
      <c r="J21" s="408">
        <f>SUM('Corrected energy balance step 2'!AU61,'Corrected energy balance step 2'!AZ61)</f>
        <v>0</v>
      </c>
      <c r="K21" s="408">
        <f>'Corrected energy balance step 2'!BM61</f>
        <v>0</v>
      </c>
      <c r="L21" s="408">
        <f>'Corrected energy balance step 2'!BL61</f>
        <v>0</v>
      </c>
      <c r="M21" s="410">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31"/>
      <c r="C22" s="414" t="s">
        <v>144</v>
      </c>
      <c r="D22" s="236"/>
      <c r="E22" s="408">
        <f>SUM('Corrected energy balance step 2'!C63:J63,'Corrected energy balance step 2'!K63:N63,'Corrected energy balance step 2'!S63)</f>
        <v>0</v>
      </c>
      <c r="F22" s="409" t="s">
        <v>264</v>
      </c>
      <c r="G22" s="408">
        <f>SUM('Corrected energy balance step 2'!P63:R63)</f>
        <v>0</v>
      </c>
      <c r="H22" s="408">
        <f>SUM('Corrected energy balance step 2'!T63,'Corrected energy balance step 2'!AV63)</f>
        <v>0</v>
      </c>
      <c r="I22" s="408">
        <f>SUM('Corrected energy balance step 2'!U63:AQ63)</f>
        <v>0</v>
      </c>
      <c r="J22" s="408">
        <f>SUM('Corrected energy balance step 2'!AU63,'Corrected energy balance step 2'!AZ63)</f>
        <v>0</v>
      </c>
      <c r="K22" s="408">
        <f>'Corrected energy balance step 2'!BM63</f>
        <v>0</v>
      </c>
      <c r="L22" s="408">
        <f>'Corrected energy balance step 2'!BL63</f>
        <v>0</v>
      </c>
      <c r="M22" s="410">
        <f>SUM('Corrected energy balance step 2'!O63,'Corrected energy balance step 2'!U63,'Corrected energy balance step 2'!AT63,'Corrected energy balance step 2'!AW63:AY63,'Corrected energy balance step 2'!BA63,'Corrected energy balance step 2'!BB63:BK63)</f>
        <v>0</v>
      </c>
    </row>
    <row r="23" spans="2:13" x14ac:dyDescent="0.2">
      <c r="B23" s="397"/>
      <c r="C23" s="398"/>
      <c r="D23" s="399"/>
      <c r="E23" s="403"/>
      <c r="F23" s="403"/>
      <c r="G23" s="403"/>
      <c r="H23" s="403"/>
      <c r="I23" s="403"/>
      <c r="J23" s="403"/>
      <c r="K23" s="403"/>
      <c r="L23" s="403"/>
      <c r="M23" s="404"/>
    </row>
    <row r="24" spans="2:13" ht="17" x14ac:dyDescent="0.2">
      <c r="B24" s="230" t="s">
        <v>167</v>
      </c>
      <c r="C24" s="396"/>
      <c r="D24" s="235"/>
      <c r="E24" s="405"/>
      <c r="F24" s="405"/>
      <c r="G24" s="405"/>
      <c r="H24" s="405"/>
      <c r="I24" s="405"/>
      <c r="J24" s="405"/>
      <c r="K24" s="405"/>
      <c r="L24" s="405"/>
      <c r="M24" s="406"/>
    </row>
    <row r="25" spans="2:13" ht="17" x14ac:dyDescent="0.2">
      <c r="B25" s="229"/>
      <c r="C25" s="413" t="s">
        <v>244</v>
      </c>
      <c r="D25" s="234"/>
      <c r="E25" s="382">
        <f>SUM('Corrected energy balance step 2'!C88:J88,'Corrected energy balance step 2'!K88:N88,'Corrected energy balance step 2'!S88)</f>
        <v>0</v>
      </c>
      <c r="F25" s="407" t="s">
        <v>264</v>
      </c>
      <c r="G25" s="382">
        <f>SUM('Corrected energy balance step 2'!P88:R88)</f>
        <v>0</v>
      </c>
      <c r="H25" s="382">
        <f>SUM('Corrected energy balance step 2'!T88,'Corrected energy balance step 2'!AV88)</f>
        <v>0</v>
      </c>
      <c r="I25" s="382">
        <f>SUM('Corrected energy balance step 2'!U88:AQ88)</f>
        <v>0</v>
      </c>
      <c r="J25" s="382">
        <f>SUM('Corrected energy balance step 2'!AU88,'Corrected energy balance step 2'!AZ88)</f>
        <v>0</v>
      </c>
      <c r="K25" s="382">
        <f>'Corrected energy balance step 2'!BM88</f>
        <v>0</v>
      </c>
      <c r="L25" s="382">
        <f>'Corrected energy balance step 2'!BL88</f>
        <v>0</v>
      </c>
      <c r="M25" s="402">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79"/>
      <c r="C26" s="80"/>
      <c r="D26" s="237"/>
      <c r="E26" s="411"/>
      <c r="F26" s="411"/>
      <c r="G26" s="411"/>
      <c r="H26" s="411"/>
      <c r="I26" s="411"/>
      <c r="J26" s="411"/>
      <c r="K26" s="411"/>
      <c r="L26" s="411"/>
      <c r="M26" s="412"/>
    </row>
  </sheetData>
  <mergeCells count="1">
    <mergeCell ref="B5:H5"/>
  </mergeCells>
  <pageMargins left="0.75" right="0.75" top="1" bottom="1" header="0.5" footer="0.5"/>
  <pageSetup paperSize="9" orientation="portrait" horizontalDpi="4294967292" verticalDpi="4294967292"/>
  <ignoredErrors>
    <ignoredError sqref="E11:I14 E18:I19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79998168889431442"/>
  </sheetPr>
  <dimension ref="B2:M32"/>
  <sheetViews>
    <sheetView workbookViewId="0">
      <selection activeCell="B6" sqref="B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519</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55" customHeight="1" x14ac:dyDescent="0.2">
      <c r="B5" s="611" t="s">
        <v>618</v>
      </c>
      <c r="C5" s="612"/>
      <c r="D5" s="612"/>
      <c r="E5" s="612"/>
      <c r="F5" s="612"/>
      <c r="G5" s="612"/>
      <c r="H5" s="613"/>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395</v>
      </c>
      <c r="C9" s="393"/>
      <c r="D9" s="232"/>
      <c r="E9" s="143" t="s">
        <v>253</v>
      </c>
      <c r="F9" s="143" t="s">
        <v>254</v>
      </c>
      <c r="G9" s="143" t="s">
        <v>255</v>
      </c>
      <c r="H9" s="143" t="s">
        <v>350</v>
      </c>
      <c r="I9" s="143" t="s">
        <v>352</v>
      </c>
      <c r="J9" s="143" t="s">
        <v>351</v>
      </c>
      <c r="K9" s="143" t="s">
        <v>256</v>
      </c>
      <c r="L9" s="143" t="s">
        <v>257</v>
      </c>
      <c r="M9" s="152" t="s">
        <v>258</v>
      </c>
    </row>
    <row r="10" spans="2:13" ht="17" x14ac:dyDescent="0.2">
      <c r="B10" s="230" t="s">
        <v>141</v>
      </c>
      <c r="C10" s="396"/>
      <c r="D10" s="235"/>
      <c r="E10" s="405"/>
      <c r="F10" s="405"/>
      <c r="G10" s="405"/>
      <c r="H10" s="405"/>
      <c r="I10" s="405"/>
      <c r="J10" s="405"/>
      <c r="K10" s="405"/>
      <c r="L10" s="405"/>
      <c r="M10" s="406"/>
    </row>
    <row r="11" spans="2:13" ht="17" x14ac:dyDescent="0.2">
      <c r="B11" s="229"/>
      <c r="C11" s="413" t="s">
        <v>25</v>
      </c>
      <c r="D11" s="234"/>
      <c r="E11" s="408">
        <f>SUM('Corrected energy balance step 2'!C60:J60,'Corrected energy balance step 2'!K60:N60,'Corrected energy balance step 2'!S60)</f>
        <v>0</v>
      </c>
      <c r="F11" s="409" t="s">
        <v>264</v>
      </c>
      <c r="G11" s="408">
        <f>SUM('Corrected energy balance step 2'!P60:R60)</f>
        <v>0</v>
      </c>
      <c r="H11" s="408">
        <f>SUM('Corrected energy balance step 2'!T60,'Corrected energy balance step 2'!AV60)</f>
        <v>0</v>
      </c>
      <c r="I11" s="408">
        <f>SUM('Corrected energy balance step 2'!U60:AQ60)</f>
        <v>0</v>
      </c>
      <c r="J11" s="408">
        <f>SUM('Corrected energy balance step 2'!AU60,'Corrected energy balance step 2'!AZ60)</f>
        <v>0</v>
      </c>
      <c r="K11" s="408">
        <f>'Corrected energy balance step 2'!BM60</f>
        <v>0</v>
      </c>
      <c r="L11" s="408">
        <f>'Corrected energy balance step 2'!BL60</f>
        <v>0</v>
      </c>
      <c r="M11" s="410">
        <f>SUM('Corrected energy balance step 2'!O60,'Corrected energy balance step 2'!U60,'Corrected energy balance step 2'!AT60,'Corrected energy balance step 2'!AW60:AY60,'Corrected energy balance step 2'!BA60,'Corrected energy balance step 2'!BB60:BK60)</f>
        <v>0</v>
      </c>
    </row>
    <row r="12" spans="2:13" ht="17" x14ac:dyDescent="0.2">
      <c r="B12" s="231"/>
      <c r="C12" s="528" t="str">
        <f>'Corrected energy balance step 2'!B64</f>
        <v>Non-metallic minerals</v>
      </c>
      <c r="D12" s="236"/>
      <c r="E12" s="408">
        <f>SUM('Corrected energy balance step 2'!C64:J64,'Corrected energy balance step 2'!K64:N64,'Corrected energy balance step 2'!S64)</f>
        <v>0</v>
      </c>
      <c r="F12" s="409" t="s">
        <v>264</v>
      </c>
      <c r="G12" s="408">
        <f>SUM('Corrected energy balance step 2'!P64:R64)</f>
        <v>0</v>
      </c>
      <c r="H12" s="408">
        <f>SUM('Corrected energy balance step 2'!T64,'Corrected energy balance step 2'!AV64)</f>
        <v>0</v>
      </c>
      <c r="I12" s="408">
        <f>SUM('Corrected energy balance step 2'!U64:AQ64)</f>
        <v>0</v>
      </c>
      <c r="J12" s="408">
        <f>SUM('Corrected energy balance step 2'!AU64,'Corrected energy balance step 2'!AZ64)</f>
        <v>0</v>
      </c>
      <c r="K12" s="408">
        <f>'Corrected energy balance step 2'!BM64</f>
        <v>0</v>
      </c>
      <c r="L12" s="408">
        <f>'Corrected energy balance step 2'!BL64</f>
        <v>0</v>
      </c>
      <c r="M12" s="410">
        <f>SUM('Corrected energy balance step 2'!O64,'Corrected energy balance step 2'!U64,'Corrected energy balance step 2'!AT64,'Corrected energy balance step 2'!AW64:AY64,'Corrected energy balance step 2'!BA64,'Corrected energy balance step 2'!BB64:BK64)</f>
        <v>0</v>
      </c>
    </row>
    <row r="13" spans="2:13" ht="17" x14ac:dyDescent="0.2">
      <c r="B13" s="231"/>
      <c r="C13" s="528" t="str">
        <f>'Corrected energy balance step 2'!B65</f>
        <v>Transport equipment</v>
      </c>
      <c r="D13" s="236"/>
      <c r="E13" s="408">
        <f>SUM('Corrected energy balance step 2'!C65:J65,'Corrected energy balance step 2'!K65:N65,'Corrected energy balance step 2'!S65)</f>
        <v>0</v>
      </c>
      <c r="F13" s="409" t="s">
        <v>264</v>
      </c>
      <c r="G13" s="408">
        <f>SUM('Corrected energy balance step 2'!P65:R65)</f>
        <v>0</v>
      </c>
      <c r="H13" s="408">
        <f>SUM('Corrected energy balance step 2'!T65,'Corrected energy balance step 2'!AV65)</f>
        <v>0</v>
      </c>
      <c r="I13" s="408">
        <f>SUM('Corrected energy balance step 2'!U65:AQ65)</f>
        <v>0</v>
      </c>
      <c r="J13" s="408">
        <f>SUM('Corrected energy balance step 2'!AU65,'Corrected energy balance step 2'!AZ65)</f>
        <v>0</v>
      </c>
      <c r="K13" s="408">
        <f>'Corrected energy balance step 2'!BM65</f>
        <v>0</v>
      </c>
      <c r="L13" s="408">
        <f>'Corrected energy balance step 2'!BL65</f>
        <v>0</v>
      </c>
      <c r="M13" s="410">
        <f>SUM('Corrected energy balance step 2'!O65,'Corrected energy balance step 2'!U65,'Corrected energy balance step 2'!AT65,'Corrected energy balance step 2'!AW65:AY65,'Corrected energy balance step 2'!BA65,'Corrected energy balance step 2'!BB65:BK65)</f>
        <v>0</v>
      </c>
    </row>
    <row r="14" spans="2:13" ht="17" x14ac:dyDescent="0.2">
      <c r="B14" s="231"/>
      <c r="C14" s="528" t="str">
        <f>'Corrected energy balance step 2'!B66</f>
        <v>Machinery</v>
      </c>
      <c r="D14" s="236"/>
      <c r="E14" s="408">
        <f>SUM('Corrected energy balance step 2'!C66:J66,'Corrected energy balance step 2'!K66:N66,'Corrected energy balance step 2'!S66)</f>
        <v>0</v>
      </c>
      <c r="F14" s="409" t="s">
        <v>264</v>
      </c>
      <c r="G14" s="408">
        <f>SUM('Corrected energy balance step 2'!P66:R66)</f>
        <v>0</v>
      </c>
      <c r="H14" s="408">
        <f>SUM('Corrected energy balance step 2'!T66,'Corrected energy balance step 2'!AV66)</f>
        <v>0</v>
      </c>
      <c r="I14" s="408">
        <f>SUM('Corrected energy balance step 2'!U66:AQ66)</f>
        <v>0</v>
      </c>
      <c r="J14" s="408">
        <f>SUM('Corrected energy balance step 2'!AU66,'Corrected energy balance step 2'!AZ66)</f>
        <v>0</v>
      </c>
      <c r="K14" s="408">
        <f>'Corrected energy balance step 2'!BM66</f>
        <v>0</v>
      </c>
      <c r="L14" s="408">
        <f>'Corrected energy balance step 2'!BL66</f>
        <v>0</v>
      </c>
      <c r="M14" s="410">
        <f>SUM('Corrected energy balance step 2'!O66,'Corrected energy balance step 2'!U66,'Corrected energy balance step 2'!AT66,'Corrected energy balance step 2'!AW66:AY66,'Corrected energy balance step 2'!BA66,'Corrected energy balance step 2'!BB66:BK66)</f>
        <v>0</v>
      </c>
    </row>
    <row r="15" spans="2:13" ht="17" x14ac:dyDescent="0.2">
      <c r="B15" s="231"/>
      <c r="C15" s="528" t="str">
        <f>'Corrected energy balance step 2'!B67</f>
        <v>Mining and quarrying</v>
      </c>
      <c r="D15" s="236"/>
      <c r="E15" s="408">
        <f>SUM('Corrected energy balance step 2'!C67:J67,'Corrected energy balance step 2'!K67:N67,'Corrected energy balance step 2'!S67)</f>
        <v>0</v>
      </c>
      <c r="F15" s="409" t="s">
        <v>264</v>
      </c>
      <c r="G15" s="408">
        <f>SUM('Corrected energy balance step 2'!P67:R67)</f>
        <v>0</v>
      </c>
      <c r="H15" s="408">
        <f>SUM('Corrected energy balance step 2'!T67,'Corrected energy balance step 2'!AV67)</f>
        <v>0</v>
      </c>
      <c r="I15" s="408">
        <f>SUM('Corrected energy balance step 2'!U67:AQ67)</f>
        <v>0</v>
      </c>
      <c r="J15" s="408">
        <f>SUM('Corrected energy balance step 2'!AU67,'Corrected energy balance step 2'!AZ67)</f>
        <v>0</v>
      </c>
      <c r="K15" s="408">
        <f>'Corrected energy balance step 2'!BM67</f>
        <v>0</v>
      </c>
      <c r="L15" s="408">
        <f>'Corrected energy balance step 2'!BL67</f>
        <v>0</v>
      </c>
      <c r="M15" s="410">
        <f>SUM('Corrected energy balance step 2'!O67,'Corrected energy balance step 2'!U67,'Corrected energy balance step 2'!AT67,'Corrected energy balance step 2'!AW67:AY67,'Corrected energy balance step 2'!BA67,'Corrected energy balance step 2'!BB67:BK67)</f>
        <v>0</v>
      </c>
    </row>
    <row r="16" spans="2:13" ht="17" x14ac:dyDescent="0.2">
      <c r="B16" s="231"/>
      <c r="C16" s="528" t="str">
        <f>'Corrected energy balance step 2'!B68</f>
        <v>Food and tobacco</v>
      </c>
      <c r="D16" s="236"/>
      <c r="E16" s="408">
        <f>SUM('Corrected energy balance step 2'!C68:J68,'Corrected energy balance step 2'!K68:N68,'Corrected energy balance step 2'!S68)</f>
        <v>0</v>
      </c>
      <c r="F16" s="409" t="s">
        <v>264</v>
      </c>
      <c r="G16" s="408">
        <f>SUM('Corrected energy balance step 2'!P68:R68)</f>
        <v>0</v>
      </c>
      <c r="H16" s="408">
        <f>SUM('Corrected energy balance step 2'!T68,'Corrected energy balance step 2'!AV68)</f>
        <v>0</v>
      </c>
      <c r="I16" s="408">
        <f>SUM('Corrected energy balance step 2'!U68:AQ68)</f>
        <v>0</v>
      </c>
      <c r="J16" s="408">
        <f>SUM('Corrected energy balance step 2'!AU68,'Corrected energy balance step 2'!AZ68)</f>
        <v>0</v>
      </c>
      <c r="K16" s="408">
        <f>'Corrected energy balance step 2'!BM68</f>
        <v>0</v>
      </c>
      <c r="L16" s="408">
        <f>'Corrected energy balance step 2'!BL68</f>
        <v>0</v>
      </c>
      <c r="M16" s="410">
        <f>SUM('Corrected energy balance step 2'!O68,'Corrected energy balance step 2'!U68,'Corrected energy balance step 2'!AT68,'Corrected energy balance step 2'!AW68:AY68,'Corrected energy balance step 2'!BA68,'Corrected energy balance step 2'!BB68:BK68)</f>
        <v>0</v>
      </c>
    </row>
    <row r="17" spans="2:13" ht="17" x14ac:dyDescent="0.2">
      <c r="B17" s="231"/>
      <c r="C17" s="528" t="str">
        <f>'Corrected energy balance step 2'!B69</f>
        <v>Paper, pulp and print</v>
      </c>
      <c r="D17" s="236"/>
      <c r="E17" s="408">
        <f>SUM('Corrected energy balance step 2'!C69:J69,'Corrected energy balance step 2'!K69:N69,'Corrected energy balance step 2'!S69)</f>
        <v>0</v>
      </c>
      <c r="F17" s="409" t="s">
        <v>264</v>
      </c>
      <c r="G17" s="408">
        <f>SUM('Corrected energy balance step 2'!P69:R69)</f>
        <v>0</v>
      </c>
      <c r="H17" s="408">
        <f>SUM('Corrected energy balance step 2'!T69,'Corrected energy balance step 2'!AV69)</f>
        <v>0</v>
      </c>
      <c r="I17" s="408">
        <f>SUM('Corrected energy balance step 2'!U69:AQ69)</f>
        <v>0</v>
      </c>
      <c r="J17" s="408">
        <f>SUM('Corrected energy balance step 2'!AU69,'Corrected energy balance step 2'!AZ69)</f>
        <v>0</v>
      </c>
      <c r="K17" s="408">
        <f>'Corrected energy balance step 2'!BM69</f>
        <v>0</v>
      </c>
      <c r="L17" s="408">
        <f>'Corrected energy balance step 2'!BL69</f>
        <v>0</v>
      </c>
      <c r="M17" s="410">
        <f>SUM('Corrected energy balance step 2'!O69,'Corrected energy balance step 2'!U69,'Corrected energy balance step 2'!AT69,'Corrected energy balance step 2'!AW69:AY69,'Corrected energy balance step 2'!BA69,'Corrected energy balance step 2'!BB69:BK69)</f>
        <v>0</v>
      </c>
    </row>
    <row r="18" spans="2:13" ht="17" x14ac:dyDescent="0.2">
      <c r="B18" s="231"/>
      <c r="C18" s="528" t="str">
        <f>'Corrected energy balance step 2'!B70</f>
        <v>Wood and wood products</v>
      </c>
      <c r="D18" s="236"/>
      <c r="E18" s="408">
        <f>SUM('Corrected energy balance step 2'!C70:J70,'Corrected energy balance step 2'!K70:N70,'Corrected energy balance step 2'!S70)</f>
        <v>0</v>
      </c>
      <c r="F18" s="409" t="s">
        <v>264</v>
      </c>
      <c r="G18" s="408">
        <f>SUM('Corrected energy balance step 2'!P70:R70)</f>
        <v>0</v>
      </c>
      <c r="H18" s="408">
        <f>SUM('Corrected energy balance step 2'!T70,'Corrected energy balance step 2'!AV70)</f>
        <v>0</v>
      </c>
      <c r="I18" s="408">
        <f>SUM('Corrected energy balance step 2'!U70:AQ70)</f>
        <v>0</v>
      </c>
      <c r="J18" s="408">
        <f>SUM('Corrected energy balance step 2'!AU70,'Corrected energy balance step 2'!AZ70)</f>
        <v>0</v>
      </c>
      <c r="K18" s="408">
        <f>'Corrected energy balance step 2'!BM70</f>
        <v>0</v>
      </c>
      <c r="L18" s="408">
        <f>'Corrected energy balance step 2'!BL70</f>
        <v>0</v>
      </c>
      <c r="M18" s="410">
        <f>SUM('Corrected energy balance step 2'!O70,'Corrected energy balance step 2'!U70,'Corrected energy balance step 2'!AT70,'Corrected energy balance step 2'!AW70:AY70,'Corrected energy balance step 2'!BA70,'Corrected energy balance step 2'!BB70:BK70)</f>
        <v>0</v>
      </c>
    </row>
    <row r="19" spans="2:13" ht="17" x14ac:dyDescent="0.2">
      <c r="B19" s="231"/>
      <c r="C19" s="528" t="str">
        <f>'Corrected energy balance step 2'!B71</f>
        <v>Construction</v>
      </c>
      <c r="D19" s="236"/>
      <c r="E19" s="408">
        <f>SUM('Corrected energy balance step 2'!C71:J71,'Corrected energy balance step 2'!K71:N71,'Corrected energy balance step 2'!S71)</f>
        <v>0</v>
      </c>
      <c r="F19" s="409" t="s">
        <v>264</v>
      </c>
      <c r="G19" s="408">
        <f>SUM('Corrected energy balance step 2'!P71:R71)</f>
        <v>0</v>
      </c>
      <c r="H19" s="408">
        <f>SUM('Corrected energy balance step 2'!T71,'Corrected energy balance step 2'!AV71)</f>
        <v>0</v>
      </c>
      <c r="I19" s="408">
        <f>SUM('Corrected energy balance step 2'!U71:AQ71)</f>
        <v>0</v>
      </c>
      <c r="J19" s="408">
        <f>SUM('Corrected energy balance step 2'!AU71,'Corrected energy balance step 2'!AZ71)</f>
        <v>0</v>
      </c>
      <c r="K19" s="408">
        <f>'Corrected energy balance step 2'!BM71</f>
        <v>0</v>
      </c>
      <c r="L19" s="408">
        <f>'Corrected energy balance step 2'!BL71</f>
        <v>0</v>
      </c>
      <c r="M19" s="410">
        <f>SUM('Corrected energy balance step 2'!O71,'Corrected energy balance step 2'!U71,'Corrected energy balance step 2'!AT71,'Corrected energy balance step 2'!AW71:AY71,'Corrected energy balance step 2'!BA71,'Corrected energy balance step 2'!BB71:BK71)</f>
        <v>0</v>
      </c>
    </row>
    <row r="20" spans="2:13" ht="17" x14ac:dyDescent="0.2">
      <c r="B20" s="231"/>
      <c r="C20" s="528" t="str">
        <f>'Corrected energy balance step 2'!B72</f>
        <v>Textile and leather</v>
      </c>
      <c r="D20" s="236"/>
      <c r="E20" s="408">
        <f>SUM('Corrected energy balance step 2'!C72:J72,'Corrected energy balance step 2'!K72:N72,'Corrected energy balance step 2'!S72)</f>
        <v>0</v>
      </c>
      <c r="F20" s="409" t="s">
        <v>264</v>
      </c>
      <c r="G20" s="408">
        <f>SUM('Corrected energy balance step 2'!P72:R72)</f>
        <v>0</v>
      </c>
      <c r="H20" s="408">
        <f>SUM('Corrected energy balance step 2'!T72,'Corrected energy balance step 2'!AV72)</f>
        <v>0</v>
      </c>
      <c r="I20" s="408">
        <f>SUM('Corrected energy balance step 2'!U72:AQ72)</f>
        <v>0</v>
      </c>
      <c r="J20" s="408">
        <f>SUM('Corrected energy balance step 2'!AU72,'Corrected energy balance step 2'!AZ72)</f>
        <v>0</v>
      </c>
      <c r="K20" s="408">
        <f>'Corrected energy balance step 2'!BM72</f>
        <v>0</v>
      </c>
      <c r="L20" s="408">
        <f>'Corrected energy balance step 2'!BL72</f>
        <v>0</v>
      </c>
      <c r="M20" s="410">
        <f>SUM('Corrected energy balance step 2'!O72,'Corrected energy balance step 2'!U72,'Corrected energy balance step 2'!AT72,'Corrected energy balance step 2'!AW72:AY72,'Corrected energy balance step 2'!BA72,'Corrected energy balance step 2'!BB72:BK72)</f>
        <v>0</v>
      </c>
    </row>
    <row r="21" spans="2:13" ht="17" x14ac:dyDescent="0.2">
      <c r="B21" s="231"/>
      <c r="C21" s="528" t="str">
        <f>'Corrected energy balance step 2'!B73</f>
        <v>Non-specified (industry)</v>
      </c>
      <c r="D21" s="236"/>
      <c r="E21" s="408">
        <f>SUM('Corrected energy balance step 2'!C73:J73,'Corrected energy balance step 2'!K73:N73,'Corrected energy balance step 2'!S73)</f>
        <v>0</v>
      </c>
      <c r="F21" s="409" t="s">
        <v>264</v>
      </c>
      <c r="G21" s="408">
        <f>SUM('Corrected energy balance step 2'!P73:R73)</f>
        <v>0</v>
      </c>
      <c r="H21" s="408">
        <f>SUM('Corrected energy balance step 2'!T73,'Corrected energy balance step 2'!AV73)</f>
        <v>0</v>
      </c>
      <c r="I21" s="408">
        <f>SUM('Corrected energy balance step 2'!U73:AQ73)</f>
        <v>0</v>
      </c>
      <c r="J21" s="408">
        <f>SUM('Corrected energy balance step 2'!AU73,'Corrected energy balance step 2'!AZ73)</f>
        <v>0</v>
      </c>
      <c r="K21" s="408">
        <f>'Corrected energy balance step 2'!BM73</f>
        <v>0</v>
      </c>
      <c r="L21" s="408">
        <f>'Corrected energy balance step 2'!BL73</f>
        <v>0</v>
      </c>
      <c r="M21" s="410">
        <f>SUM('Corrected energy balance step 2'!O73,'Corrected energy balance step 2'!U73,'Corrected energy balance step 2'!AT73,'Corrected energy balance step 2'!AW73:AY73,'Corrected energy balance step 2'!BA73,'Corrected energy balance step 2'!BB73:BK73)</f>
        <v>0</v>
      </c>
    </row>
    <row r="22" spans="2:13" x14ac:dyDescent="0.2">
      <c r="B22" s="231"/>
      <c r="C22" s="528"/>
      <c r="D22" s="236"/>
      <c r="E22" s="408"/>
      <c r="F22" s="409"/>
      <c r="G22" s="408"/>
      <c r="H22" s="408"/>
      <c r="I22" s="408"/>
      <c r="J22" s="408"/>
      <c r="K22" s="408"/>
      <c r="L22" s="408"/>
      <c r="M22" s="410"/>
    </row>
    <row r="23" spans="2:13" x14ac:dyDescent="0.2">
      <c r="B23" s="397"/>
      <c r="C23" s="398"/>
      <c r="D23" s="399"/>
      <c r="E23" s="403"/>
      <c r="F23" s="403"/>
      <c r="G23" s="403"/>
      <c r="H23" s="403"/>
      <c r="I23" s="403"/>
      <c r="J23" s="403"/>
      <c r="K23" s="403"/>
      <c r="L23" s="403"/>
      <c r="M23" s="404"/>
    </row>
    <row r="24" spans="2:13" ht="17" x14ac:dyDescent="0.2">
      <c r="B24" s="230" t="s">
        <v>167</v>
      </c>
      <c r="C24" s="396"/>
      <c r="D24" s="235"/>
      <c r="E24" s="405"/>
      <c r="F24" s="405"/>
      <c r="G24" s="405"/>
      <c r="H24" s="405"/>
      <c r="I24" s="405"/>
      <c r="J24" s="405"/>
      <c r="K24" s="405"/>
      <c r="L24" s="405"/>
      <c r="M24" s="406"/>
    </row>
    <row r="25" spans="2:13" ht="34" x14ac:dyDescent="0.2">
      <c r="B25" s="229"/>
      <c r="C25" s="528" t="str">
        <f>'Corrected energy balance step 2'!B88</f>
        <v>Non-energy use industry/transformation/energy</v>
      </c>
      <c r="D25" s="234"/>
      <c r="E25" s="408">
        <f>SUM('Corrected energy balance step 2'!C88:J88,'Corrected energy balance step 2'!K88:N88,'Corrected energy balance step 2'!S88)</f>
        <v>0</v>
      </c>
      <c r="F25" s="407" t="s">
        <v>264</v>
      </c>
      <c r="G25" s="408">
        <f>SUM('Corrected energy balance step 2'!P88:R88)</f>
        <v>0</v>
      </c>
      <c r="H25" s="408">
        <f>SUM('Corrected energy balance step 2'!T88,'Corrected energy balance step 2'!AV88)</f>
        <v>0</v>
      </c>
      <c r="I25" s="408">
        <f>SUM('Corrected energy balance step 2'!U88:AQ88)</f>
        <v>0</v>
      </c>
      <c r="J25" s="408">
        <f>SUM('Corrected energy balance step 2'!AU88,'Corrected energy balance step 2'!AZ88)</f>
        <v>0</v>
      </c>
      <c r="K25" s="408">
        <f>'Corrected energy balance step 2'!BM88</f>
        <v>0</v>
      </c>
      <c r="L25" s="408">
        <f>'Corrected energy balance step 2'!BL88</f>
        <v>0</v>
      </c>
      <c r="M25" s="410">
        <f>SUM('Corrected energy balance step 2'!O88,'Corrected energy balance step 2'!U88,'Corrected energy balance step 2'!AT88,'Corrected energy balance step 2'!AW88:AY88,'Corrected energy balance step 2'!BA88,'Corrected energy balance step 2'!BB88:BK88)</f>
        <v>0</v>
      </c>
    </row>
    <row r="26" spans="2:13" ht="34" x14ac:dyDescent="0.2">
      <c r="B26" s="229"/>
      <c r="C26" s="528" t="str">
        <f>'Corrected energy balance step 2'!B89</f>
        <v xml:space="preserve">   Memo: Feedstock use in petrochemical industry</v>
      </c>
      <c r="D26" s="234"/>
      <c r="E26" s="408">
        <f>SUM('Corrected energy balance step 2'!C89:J89,'Corrected energy balance step 2'!K89:N89,'Corrected energy balance step 2'!S89)</f>
        <v>0</v>
      </c>
      <c r="F26" s="407" t="s">
        <v>264</v>
      </c>
      <c r="G26" s="408">
        <f>SUM('Corrected energy balance step 2'!P89:R89)</f>
        <v>0</v>
      </c>
      <c r="H26" s="408">
        <f>SUM('Corrected energy balance step 2'!T89,'Corrected energy balance step 2'!AV89)</f>
        <v>0</v>
      </c>
      <c r="I26" s="408">
        <f>SUM('Corrected energy balance step 2'!U89:AQ89)</f>
        <v>0</v>
      </c>
      <c r="J26" s="408">
        <f>SUM('Corrected energy balance step 2'!AU89,'Corrected energy balance step 2'!AZ89)</f>
        <v>0</v>
      </c>
      <c r="K26" s="408">
        <f>'Corrected energy balance step 2'!BM89</f>
        <v>0</v>
      </c>
      <c r="L26" s="408">
        <f>'Corrected energy balance step 2'!BL89</f>
        <v>0</v>
      </c>
      <c r="M26" s="410">
        <f>SUM('Corrected energy balance step 2'!O89,'Corrected energy balance step 2'!U89,'Corrected energy balance step 2'!AT89,'Corrected energy balance step 2'!AW89:AY89,'Corrected energy balance step 2'!BA89,'Corrected energy balance step 2'!BB89:BK89)</f>
        <v>0</v>
      </c>
    </row>
    <row r="27" spans="2:13" x14ac:dyDescent="0.2">
      <c r="B27" s="229"/>
      <c r="C27" s="528"/>
      <c r="D27" s="234"/>
      <c r="E27" s="382"/>
      <c r="F27" s="407"/>
      <c r="G27" s="382"/>
      <c r="H27" s="382"/>
      <c r="I27" s="382"/>
      <c r="J27" s="382"/>
      <c r="K27" s="382"/>
      <c r="L27" s="382"/>
      <c r="M27" s="402"/>
    </row>
    <row r="28" spans="2:13" ht="17" thickBot="1" x14ac:dyDescent="0.25">
      <c r="B28" s="79"/>
      <c r="C28" s="80"/>
      <c r="D28" s="237"/>
      <c r="E28" s="411"/>
      <c r="F28" s="411"/>
      <c r="G28" s="411"/>
      <c r="H28" s="411"/>
      <c r="I28" s="411"/>
      <c r="J28" s="411"/>
      <c r="K28" s="411"/>
      <c r="L28" s="411"/>
      <c r="M28" s="412"/>
    </row>
    <row r="31" spans="2:13" x14ac:dyDescent="0.2">
      <c r="E31" s="529"/>
      <c r="F31" s="529"/>
      <c r="G31" s="529"/>
      <c r="H31" s="529"/>
      <c r="I31" s="529"/>
      <c r="J31" s="529"/>
      <c r="K31" s="529"/>
      <c r="L31" s="529"/>
      <c r="M31" s="529"/>
    </row>
    <row r="32" spans="2:13" x14ac:dyDescent="0.2">
      <c r="E32" s="529"/>
      <c r="F32" s="529"/>
      <c r="G32" s="529"/>
      <c r="H32" s="529"/>
      <c r="I32" s="529"/>
      <c r="J32" s="529"/>
      <c r="K32" s="529"/>
      <c r="L32" s="529"/>
      <c r="M32" s="52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2:M27"/>
  <sheetViews>
    <sheetView workbookViewId="0">
      <selection activeCell="L21" sqref="L21"/>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520</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60" customHeight="1" x14ac:dyDescent="0.2">
      <c r="B5" s="611" t="s">
        <v>620</v>
      </c>
      <c r="C5" s="612"/>
      <c r="D5" s="612"/>
      <c r="E5" s="612"/>
      <c r="F5" s="612"/>
      <c r="G5" s="612"/>
      <c r="H5" s="613"/>
    </row>
    <row r="6" spans="1:13" ht="17" thickBot="1" x14ac:dyDescent="0.25"/>
    <row r="7" spans="1:13" x14ac:dyDescent="0.2">
      <c r="B7" s="186" t="s">
        <v>232</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30"/>
      <c r="D9" s="193"/>
      <c r="E9" s="143" t="s">
        <v>253</v>
      </c>
      <c r="F9" s="143" t="s">
        <v>254</v>
      </c>
      <c r="G9" s="143" t="s">
        <v>255</v>
      </c>
      <c r="H9" s="143" t="s">
        <v>350</v>
      </c>
      <c r="I9" s="143" t="s">
        <v>352</v>
      </c>
      <c r="J9" s="143" t="s">
        <v>351</v>
      </c>
      <c r="K9" s="143" t="s">
        <v>256</v>
      </c>
      <c r="L9" s="143" t="s">
        <v>257</v>
      </c>
      <c r="M9" s="152" t="s">
        <v>258</v>
      </c>
    </row>
    <row r="10" spans="1:13" x14ac:dyDescent="0.2">
      <c r="A10" s="160"/>
      <c r="B10" s="187"/>
      <c r="C10" s="98"/>
      <c r="D10" s="208"/>
      <c r="E10" s="425"/>
      <c r="F10" s="425"/>
      <c r="G10" s="425"/>
      <c r="H10" s="425"/>
      <c r="I10" s="425"/>
      <c r="J10" s="425"/>
      <c r="K10" s="425"/>
      <c r="L10" s="425"/>
      <c r="M10" s="406"/>
    </row>
    <row r="11" spans="1:13" ht="17" x14ac:dyDescent="0.2">
      <c r="A11" s="160"/>
      <c r="B11" s="531" t="s">
        <v>521</v>
      </c>
      <c r="C11" s="532"/>
      <c r="D11" s="208"/>
      <c r="E11" s="469">
        <f>'Energetic final demand sectors'!D26</f>
        <v>0</v>
      </c>
      <c r="F11" s="407" t="str">
        <f>'Energetic final demand sectors'!E26</f>
        <v>-</v>
      </c>
      <c r="G11" s="407" t="str">
        <f>'Energetic final demand sectors'!F26</f>
        <v>-</v>
      </c>
      <c r="H11" s="407">
        <f>'Energetic final demand sectors'!G26</f>
        <v>0</v>
      </c>
      <c r="I11" s="407">
        <f>'Energetic final demand sectors'!H26</f>
        <v>0</v>
      </c>
      <c r="J11" s="407">
        <f>'Energetic final demand sectors'!I26</f>
        <v>0</v>
      </c>
      <c r="K11" s="407">
        <f>'Energetic final demand sectors'!J26</f>
        <v>0</v>
      </c>
      <c r="L11" s="407">
        <f>'Energetic final demand sectors'!K26</f>
        <v>0</v>
      </c>
      <c r="M11" s="548">
        <f>'Energetic final demand sectors'!L26</f>
        <v>0</v>
      </c>
    </row>
    <row r="12" spans="1:13" ht="17" x14ac:dyDescent="0.2">
      <c r="A12" s="160"/>
      <c r="B12" s="533" t="s">
        <v>522</v>
      </c>
      <c r="C12" s="534"/>
      <c r="D12" s="200" t="s">
        <v>264</v>
      </c>
      <c r="E12" s="428">
        <f>SUM('Fuel aggregation subsectors'!E12:E21)</f>
        <v>0</v>
      </c>
      <c r="F12" s="428">
        <f>SUM('Fuel aggregation subsectors'!F12:F21)</f>
        <v>0</v>
      </c>
      <c r="G12" s="428">
        <f>SUM('Fuel aggregation subsectors'!G12:G21)</f>
        <v>0</v>
      </c>
      <c r="H12" s="428">
        <f>SUM('Fuel aggregation subsectors'!H12:H21)</f>
        <v>0</v>
      </c>
      <c r="I12" s="428">
        <f>SUM('Fuel aggregation subsectors'!I12:I21)</f>
        <v>0</v>
      </c>
      <c r="J12" s="428">
        <f>SUM('Fuel aggregation subsectors'!J12:J21)</f>
        <v>0</v>
      </c>
      <c r="K12" s="428">
        <f>SUM('Fuel aggregation subsectors'!K12:K21)</f>
        <v>0</v>
      </c>
      <c r="L12" s="428">
        <f>SUM('Fuel aggregation subsectors'!L12:L21)</f>
        <v>0</v>
      </c>
      <c r="M12" s="443">
        <f>SUM('Fuel aggregation subsectors'!M12:M21)</f>
        <v>0</v>
      </c>
    </row>
    <row r="13" spans="1:13" ht="17" x14ac:dyDescent="0.2">
      <c r="A13" s="160"/>
      <c r="B13" s="531" t="s">
        <v>523</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x14ac:dyDescent="0.2">
      <c r="A14" s="160"/>
      <c r="B14" s="178"/>
      <c r="C14" s="532"/>
      <c r="D14" s="197"/>
      <c r="E14" s="430"/>
      <c r="F14" s="468"/>
      <c r="G14" s="430"/>
      <c r="H14" s="430"/>
      <c r="I14" s="430"/>
      <c r="J14" s="430"/>
      <c r="K14" s="430"/>
      <c r="L14" s="430"/>
      <c r="M14" s="447"/>
    </row>
    <row r="15" spans="1:13" x14ac:dyDescent="0.2">
      <c r="B15" s="536"/>
      <c r="C15" s="537"/>
      <c r="D15" s="538"/>
      <c r="E15" s="539"/>
      <c r="F15" s="540"/>
      <c r="G15" s="539"/>
      <c r="H15" s="539"/>
      <c r="I15" s="539"/>
      <c r="J15" s="539"/>
      <c r="K15" s="539"/>
      <c r="L15" s="539"/>
      <c r="M15" s="535"/>
    </row>
    <row r="16" spans="1:13" x14ac:dyDescent="0.2">
      <c r="B16" s="541" t="s">
        <v>524</v>
      </c>
      <c r="C16" s="542"/>
      <c r="D16" s="197"/>
      <c r="E16" s="430"/>
      <c r="F16" s="430"/>
      <c r="G16" s="430"/>
      <c r="H16" s="430"/>
      <c r="I16" s="430"/>
      <c r="J16" s="430"/>
      <c r="K16" s="430"/>
      <c r="L16" s="430"/>
      <c r="M16" s="447"/>
    </row>
    <row r="17" spans="1:13" ht="17" x14ac:dyDescent="0.2">
      <c r="B17" s="190"/>
      <c r="C17" s="542" t="str">
        <f>'Fuel aggregation subsectors'!C12</f>
        <v>Non-metallic minerals</v>
      </c>
      <c r="D17" s="197"/>
      <c r="E17" s="427">
        <f>'Fuel aggregation subsectors'!E12</f>
        <v>0</v>
      </c>
      <c r="F17" s="427" t="str">
        <f>'Fuel aggregation subsectors'!F12</f>
        <v>-</v>
      </c>
      <c r="G17" s="427">
        <f>'Fuel aggregation subsectors'!G12</f>
        <v>0</v>
      </c>
      <c r="H17" s="427">
        <f>'Fuel aggregation subsectors'!H12</f>
        <v>0</v>
      </c>
      <c r="I17" s="427">
        <f>'Fuel aggregation subsectors'!I12</f>
        <v>0</v>
      </c>
      <c r="J17" s="427">
        <f>'Fuel aggregation subsectors'!J12</f>
        <v>0</v>
      </c>
      <c r="K17" s="427">
        <f>'Fuel aggregation subsectors'!K12</f>
        <v>0</v>
      </c>
      <c r="L17" s="427">
        <f>'Fuel aggregation subsectors'!L12</f>
        <v>0</v>
      </c>
      <c r="M17" s="402">
        <f>'Fuel aggregation subsectors'!M12</f>
        <v>0</v>
      </c>
    </row>
    <row r="18" spans="1:13" ht="17" x14ac:dyDescent="0.2">
      <c r="B18" s="190"/>
      <c r="C18" s="542" t="str">
        <f>'Fuel aggregation subsectors'!C13</f>
        <v>Transport equipment</v>
      </c>
      <c r="D18" s="197"/>
      <c r="E18" s="427">
        <f>'Fuel aggregation subsectors'!E13</f>
        <v>0</v>
      </c>
      <c r="F18" s="427" t="str">
        <f>'Fuel aggregation subsectors'!F13</f>
        <v>-</v>
      </c>
      <c r="G18" s="427">
        <f>'Fuel aggregation subsectors'!G13</f>
        <v>0</v>
      </c>
      <c r="H18" s="427">
        <f>'Fuel aggregation subsectors'!H13</f>
        <v>0</v>
      </c>
      <c r="I18" s="427">
        <f>'Fuel aggregation subsectors'!I13</f>
        <v>0</v>
      </c>
      <c r="J18" s="427">
        <f>'Fuel aggregation subsectors'!J13</f>
        <v>0</v>
      </c>
      <c r="K18" s="427">
        <f>'Fuel aggregation subsectors'!K13</f>
        <v>0</v>
      </c>
      <c r="L18" s="427">
        <f>'Fuel aggregation subsectors'!L13</f>
        <v>0</v>
      </c>
      <c r="M18" s="402">
        <f>'Fuel aggregation subsectors'!M13</f>
        <v>0</v>
      </c>
    </row>
    <row r="19" spans="1:13" ht="17" x14ac:dyDescent="0.2">
      <c r="B19" s="190"/>
      <c r="C19" s="542" t="str">
        <f>'Fuel aggregation subsectors'!C14</f>
        <v>Machinery</v>
      </c>
      <c r="D19" s="197"/>
      <c r="E19" s="427">
        <f>'Fuel aggregation subsectors'!E14</f>
        <v>0</v>
      </c>
      <c r="F19" s="427" t="str">
        <f>'Fuel aggregation subsectors'!F14</f>
        <v>-</v>
      </c>
      <c r="G19" s="427">
        <f>'Fuel aggregation subsectors'!G14</f>
        <v>0</v>
      </c>
      <c r="H19" s="427">
        <f>'Fuel aggregation subsectors'!H14</f>
        <v>0</v>
      </c>
      <c r="I19" s="427">
        <f>'Fuel aggregation subsectors'!I14</f>
        <v>0</v>
      </c>
      <c r="J19" s="427">
        <f>'Fuel aggregation subsectors'!J14</f>
        <v>0</v>
      </c>
      <c r="K19" s="427">
        <f>'Fuel aggregation subsectors'!K14</f>
        <v>0</v>
      </c>
      <c r="L19" s="427">
        <f>'Fuel aggregation subsectors'!L14</f>
        <v>0</v>
      </c>
      <c r="M19" s="402">
        <f>'Fuel aggregation subsectors'!M14</f>
        <v>0</v>
      </c>
    </row>
    <row r="20" spans="1:13" ht="17" x14ac:dyDescent="0.2">
      <c r="B20" s="190"/>
      <c r="C20" s="542" t="str">
        <f>'Fuel aggregation subsectors'!C15</f>
        <v>Mining and quarrying</v>
      </c>
      <c r="D20" s="197"/>
      <c r="E20" s="427">
        <f>'Fuel aggregation subsectors'!E15</f>
        <v>0</v>
      </c>
      <c r="F20" s="427" t="str">
        <f>'Fuel aggregation subsectors'!F15</f>
        <v>-</v>
      </c>
      <c r="G20" s="427">
        <f>'Fuel aggregation subsectors'!G15</f>
        <v>0</v>
      </c>
      <c r="H20" s="427">
        <f>'Fuel aggregation subsectors'!H15</f>
        <v>0</v>
      </c>
      <c r="I20" s="427">
        <f>'Fuel aggregation subsectors'!I15</f>
        <v>0</v>
      </c>
      <c r="J20" s="427">
        <f>'Fuel aggregation subsectors'!J15</f>
        <v>0</v>
      </c>
      <c r="K20" s="427">
        <f>'Fuel aggregation subsectors'!K15</f>
        <v>0</v>
      </c>
      <c r="L20" s="427">
        <f>'Fuel aggregation subsectors'!L15</f>
        <v>0</v>
      </c>
      <c r="M20" s="402">
        <f>'Fuel aggregation subsectors'!M15</f>
        <v>0</v>
      </c>
    </row>
    <row r="21" spans="1:13" ht="17" x14ac:dyDescent="0.2">
      <c r="B21" s="190"/>
      <c r="C21" s="542" t="str">
        <f>'Fuel aggregation subsectors'!C16</f>
        <v>Food and tobacco</v>
      </c>
      <c r="D21" s="197"/>
      <c r="E21" s="427">
        <f>'Fuel aggregation subsectors'!E16</f>
        <v>0</v>
      </c>
      <c r="F21" s="427" t="str">
        <f>'Fuel aggregation subsectors'!F16</f>
        <v>-</v>
      </c>
      <c r="G21" s="427">
        <f>'Fuel aggregation subsectors'!G16</f>
        <v>0</v>
      </c>
      <c r="H21" s="427">
        <f>'Fuel aggregation subsectors'!H16</f>
        <v>0</v>
      </c>
      <c r="I21" s="427">
        <f>'Fuel aggregation subsectors'!I16</f>
        <v>0</v>
      </c>
      <c r="J21" s="427">
        <f>'Fuel aggregation subsectors'!J16</f>
        <v>0</v>
      </c>
      <c r="K21" s="427">
        <f>'Fuel aggregation subsectors'!K16</f>
        <v>0</v>
      </c>
      <c r="L21" s="427">
        <f>'Fuel aggregation subsectors'!L16</f>
        <v>0</v>
      </c>
      <c r="M21" s="402">
        <f>'Fuel aggregation subsectors'!M16</f>
        <v>0</v>
      </c>
    </row>
    <row r="22" spans="1:13" ht="17" x14ac:dyDescent="0.2">
      <c r="B22" s="190"/>
      <c r="C22" s="542" t="str">
        <f>'Fuel aggregation subsectors'!C17</f>
        <v>Paper, pulp and print</v>
      </c>
      <c r="D22" s="197"/>
      <c r="E22" s="427">
        <f>'Fuel aggregation subsectors'!E17</f>
        <v>0</v>
      </c>
      <c r="F22" s="427" t="str">
        <f>'Fuel aggregation subsectors'!F17</f>
        <v>-</v>
      </c>
      <c r="G22" s="427">
        <f>'Fuel aggregation subsectors'!G17</f>
        <v>0</v>
      </c>
      <c r="H22" s="427">
        <f>'Fuel aggregation subsectors'!H17</f>
        <v>0</v>
      </c>
      <c r="I22" s="427">
        <f>'Fuel aggregation subsectors'!I17</f>
        <v>0</v>
      </c>
      <c r="J22" s="427">
        <f>'Fuel aggregation subsectors'!J17</f>
        <v>0</v>
      </c>
      <c r="K22" s="427">
        <f>'Fuel aggregation subsectors'!K17</f>
        <v>0</v>
      </c>
      <c r="L22" s="427">
        <f>'Fuel aggregation subsectors'!L17</f>
        <v>0</v>
      </c>
      <c r="M22" s="402">
        <f>'Fuel aggregation subsectors'!M17</f>
        <v>0</v>
      </c>
    </row>
    <row r="23" spans="1:13" ht="17" x14ac:dyDescent="0.2">
      <c r="A23" s="160"/>
      <c r="B23" s="190"/>
      <c r="C23" s="542" t="str">
        <f>'Fuel aggregation subsectors'!C18</f>
        <v>Wood and wood products</v>
      </c>
      <c r="D23" s="197"/>
      <c r="E23" s="427">
        <f>'Fuel aggregation subsectors'!E18</f>
        <v>0</v>
      </c>
      <c r="F23" s="427" t="str">
        <f>'Fuel aggregation subsectors'!F18</f>
        <v>-</v>
      </c>
      <c r="G23" s="427">
        <f>'Fuel aggregation subsectors'!G18</f>
        <v>0</v>
      </c>
      <c r="H23" s="427">
        <f>'Fuel aggregation subsectors'!H18</f>
        <v>0</v>
      </c>
      <c r="I23" s="427">
        <f>'Fuel aggregation subsectors'!I18</f>
        <v>0</v>
      </c>
      <c r="J23" s="427">
        <f>'Fuel aggregation subsectors'!J18</f>
        <v>0</v>
      </c>
      <c r="K23" s="427">
        <f>'Fuel aggregation subsectors'!K18</f>
        <v>0</v>
      </c>
      <c r="L23" s="427">
        <f>'Fuel aggregation subsectors'!L18</f>
        <v>0</v>
      </c>
      <c r="M23" s="402">
        <f>'Fuel aggregation subsectors'!M18</f>
        <v>0</v>
      </c>
    </row>
    <row r="24" spans="1:13" ht="17" x14ac:dyDescent="0.2">
      <c r="A24" s="160"/>
      <c r="B24" s="190"/>
      <c r="C24" s="542" t="str">
        <f>'Fuel aggregation subsectors'!C19</f>
        <v>Construction</v>
      </c>
      <c r="D24" s="197"/>
      <c r="E24" s="427">
        <f>'Fuel aggregation subsectors'!E19</f>
        <v>0</v>
      </c>
      <c r="F24" s="427" t="str">
        <f>'Fuel aggregation subsectors'!F19</f>
        <v>-</v>
      </c>
      <c r="G24" s="427">
        <f>'Fuel aggregation subsectors'!G19</f>
        <v>0</v>
      </c>
      <c r="H24" s="427">
        <f>'Fuel aggregation subsectors'!H19</f>
        <v>0</v>
      </c>
      <c r="I24" s="427">
        <f>'Fuel aggregation subsectors'!I19</f>
        <v>0</v>
      </c>
      <c r="J24" s="427">
        <f>'Fuel aggregation subsectors'!J19</f>
        <v>0</v>
      </c>
      <c r="K24" s="427">
        <f>'Fuel aggregation subsectors'!K19</f>
        <v>0</v>
      </c>
      <c r="L24" s="427">
        <f>'Fuel aggregation subsectors'!L19</f>
        <v>0</v>
      </c>
      <c r="M24" s="402">
        <f>'Fuel aggregation subsectors'!M19</f>
        <v>0</v>
      </c>
    </row>
    <row r="25" spans="1:13" ht="17" x14ac:dyDescent="0.2">
      <c r="A25" s="160"/>
      <c r="B25" s="190"/>
      <c r="C25" s="542" t="str">
        <f>'Fuel aggregation subsectors'!C20</f>
        <v>Textile and leather</v>
      </c>
      <c r="D25" s="197"/>
      <c r="E25" s="427">
        <f>'Fuel aggregation subsectors'!E20</f>
        <v>0</v>
      </c>
      <c r="F25" s="427" t="str">
        <f>'Fuel aggregation subsectors'!F20</f>
        <v>-</v>
      </c>
      <c r="G25" s="427">
        <f>'Fuel aggregation subsectors'!G20</f>
        <v>0</v>
      </c>
      <c r="H25" s="427">
        <f>'Fuel aggregation subsectors'!H20</f>
        <v>0</v>
      </c>
      <c r="I25" s="427">
        <f>'Fuel aggregation subsectors'!I20</f>
        <v>0</v>
      </c>
      <c r="J25" s="427">
        <f>'Fuel aggregation subsectors'!J20</f>
        <v>0</v>
      </c>
      <c r="K25" s="427">
        <f>'Fuel aggregation subsectors'!K20</f>
        <v>0</v>
      </c>
      <c r="L25" s="427">
        <f>'Fuel aggregation subsectors'!L20</f>
        <v>0</v>
      </c>
      <c r="M25" s="402">
        <f>'Fuel aggregation subsectors'!M20</f>
        <v>0</v>
      </c>
    </row>
    <row r="26" spans="1:13" ht="17" x14ac:dyDescent="0.2">
      <c r="A26" s="160"/>
      <c r="B26" s="190"/>
      <c r="C26" s="542" t="str">
        <f>'Fuel aggregation subsectors'!C21</f>
        <v>Non-specified (industry)</v>
      </c>
      <c r="D26" s="197"/>
      <c r="E26" s="427">
        <f>'Fuel aggregation subsectors'!E21+E13</f>
        <v>0</v>
      </c>
      <c r="F26" s="550" t="s">
        <v>264</v>
      </c>
      <c r="G26" s="550" t="s">
        <v>264</v>
      </c>
      <c r="H26" s="427">
        <f>'Fuel aggregation subsectors'!H21+H13</f>
        <v>0</v>
      </c>
      <c r="I26" s="427">
        <f>'Fuel aggregation subsectors'!I21+I13</f>
        <v>0</v>
      </c>
      <c r="J26" s="427">
        <f>'Fuel aggregation subsectors'!J21+J13</f>
        <v>0</v>
      </c>
      <c r="K26" s="427">
        <f>'Fuel aggregation subsectors'!K21+K13</f>
        <v>0</v>
      </c>
      <c r="L26" s="427">
        <f>'Fuel aggregation subsectors'!L21+L13</f>
        <v>0</v>
      </c>
      <c r="M26" s="402">
        <f>'Fuel aggregation subsectors'!M21+M13</f>
        <v>0</v>
      </c>
    </row>
    <row r="27" spans="1:13" ht="17" thickBot="1" x14ac:dyDescent="0.25">
      <c r="B27" s="191"/>
      <c r="C27" s="543"/>
      <c r="D27" s="209"/>
      <c r="E27" s="448"/>
      <c r="F27" s="448"/>
      <c r="G27" s="448"/>
      <c r="H27" s="448"/>
      <c r="I27" s="448"/>
      <c r="J27" s="448"/>
      <c r="K27" s="448"/>
      <c r="L27" s="448"/>
      <c r="M27" s="449"/>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2:M29"/>
  <sheetViews>
    <sheetView workbookViewId="0">
      <selection activeCell="B6" sqref="B6"/>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558</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39" customHeight="1" x14ac:dyDescent="0.2">
      <c r="B5" s="599" t="s">
        <v>619</v>
      </c>
      <c r="C5" s="600"/>
      <c r="D5" s="600"/>
      <c r="E5" s="600"/>
      <c r="F5" s="600"/>
      <c r="G5" s="600"/>
      <c r="H5" s="604"/>
    </row>
    <row r="6" spans="1:13" ht="17" thickBot="1" x14ac:dyDescent="0.25"/>
    <row r="7" spans="1:13" x14ac:dyDescent="0.2">
      <c r="B7" s="186" t="s">
        <v>233</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30"/>
      <c r="D9" s="193"/>
      <c r="E9" s="143" t="s">
        <v>253</v>
      </c>
      <c r="F9" s="143" t="s">
        <v>254</v>
      </c>
      <c r="G9" s="143" t="s">
        <v>255</v>
      </c>
      <c r="H9" s="143" t="s">
        <v>350</v>
      </c>
      <c r="I9" s="143" t="s">
        <v>352</v>
      </c>
      <c r="J9" s="143" t="s">
        <v>351</v>
      </c>
      <c r="K9" s="143" t="s">
        <v>256</v>
      </c>
      <c r="L9" s="143" t="s">
        <v>257</v>
      </c>
      <c r="M9" s="152" t="s">
        <v>258</v>
      </c>
    </row>
    <row r="10" spans="1:13" x14ac:dyDescent="0.2">
      <c r="B10" s="551"/>
      <c r="C10" s="552"/>
      <c r="D10" s="553"/>
      <c r="E10" s="554"/>
      <c r="F10" s="554"/>
      <c r="G10" s="554"/>
      <c r="H10" s="554"/>
      <c r="I10" s="554"/>
      <c r="J10" s="554"/>
      <c r="K10" s="554"/>
      <c r="L10" s="554"/>
      <c r="M10" s="555"/>
    </row>
    <row r="11" spans="1:13" ht="17" x14ac:dyDescent="0.2">
      <c r="A11" s="160"/>
      <c r="B11" s="531" t="s">
        <v>559</v>
      </c>
      <c r="C11" s="532"/>
      <c r="D11" s="208"/>
      <c r="E11" s="469">
        <f>'Fuel aggregation subsectors'!E25</f>
        <v>0</v>
      </c>
      <c r="F11" s="407" t="str">
        <f>'Fuel aggregation subsectors'!F25</f>
        <v>-</v>
      </c>
      <c r="G11" s="407">
        <f>'Fuel aggregation subsectors'!G25</f>
        <v>0</v>
      </c>
      <c r="H11" s="407">
        <f>'Fuel aggregation subsectors'!H25</f>
        <v>0</v>
      </c>
      <c r="I11" s="407">
        <f>'Fuel aggregation subsectors'!I25</f>
        <v>0</v>
      </c>
      <c r="J11" s="407">
        <f>'Fuel aggregation subsectors'!J25</f>
        <v>0</v>
      </c>
      <c r="K11" s="407">
        <f>'Fuel aggregation subsectors'!K25</f>
        <v>0</v>
      </c>
      <c r="L11" s="407">
        <f>'Fuel aggregation subsectors'!L25</f>
        <v>0</v>
      </c>
      <c r="M11" s="548">
        <f>'Fuel aggregation subsectors'!M25</f>
        <v>0</v>
      </c>
    </row>
    <row r="12" spans="1:13" ht="17" x14ac:dyDescent="0.2">
      <c r="A12" s="160"/>
      <c r="B12" s="533" t="s">
        <v>560</v>
      </c>
      <c r="C12" s="534"/>
      <c r="D12" s="200" t="s">
        <v>264</v>
      </c>
      <c r="E12" s="500">
        <f>'Fuel aggregation subsectors'!E26</f>
        <v>0</v>
      </c>
      <c r="F12" s="428" t="str">
        <f>'Fuel aggregation subsectors'!F26</f>
        <v>-</v>
      </c>
      <c r="G12" s="428">
        <f>'Fuel aggregation subsectors'!G26</f>
        <v>0</v>
      </c>
      <c r="H12" s="428">
        <f>'Fuel aggregation subsectors'!H26</f>
        <v>0</v>
      </c>
      <c r="I12" s="428">
        <f>'Fuel aggregation subsectors'!I26</f>
        <v>0</v>
      </c>
      <c r="J12" s="428">
        <f>'Fuel aggregation subsectors'!J26</f>
        <v>0</v>
      </c>
      <c r="K12" s="428">
        <f>'Fuel aggregation subsectors'!K26</f>
        <v>0</v>
      </c>
      <c r="L12" s="428">
        <f>'Fuel aggregation subsectors'!L26</f>
        <v>0</v>
      </c>
      <c r="M12" s="443">
        <f>'Fuel aggregation subsectors'!M26</f>
        <v>0</v>
      </c>
    </row>
    <row r="13" spans="1:13" ht="17" x14ac:dyDescent="0.2">
      <c r="A13" s="160"/>
      <c r="B13" s="531" t="s">
        <v>561</v>
      </c>
      <c r="C13" s="532"/>
      <c r="D13" s="197"/>
      <c r="E13" s="429">
        <f>E11-E12</f>
        <v>0</v>
      </c>
      <c r="F13" s="436" t="s">
        <v>264</v>
      </c>
      <c r="G13" s="436" t="s">
        <v>264</v>
      </c>
      <c r="H13" s="429">
        <f t="shared" ref="H13:M13" si="0">H11-H12</f>
        <v>0</v>
      </c>
      <c r="I13" s="429">
        <f t="shared" si="0"/>
        <v>0</v>
      </c>
      <c r="J13" s="429">
        <f t="shared" si="0"/>
        <v>0</v>
      </c>
      <c r="K13" s="429">
        <f t="shared" si="0"/>
        <v>0</v>
      </c>
      <c r="L13" s="429">
        <f t="shared" si="0"/>
        <v>0</v>
      </c>
      <c r="M13" s="535">
        <f t="shared" si="0"/>
        <v>0</v>
      </c>
    </row>
    <row r="14" spans="1:13" x14ac:dyDescent="0.2">
      <c r="A14" s="160"/>
      <c r="B14" s="178"/>
      <c r="C14" s="532"/>
      <c r="D14" s="197"/>
      <c r="E14" s="430"/>
      <c r="F14" s="468"/>
      <c r="G14" s="430"/>
      <c r="H14" s="430"/>
      <c r="I14" s="430"/>
      <c r="J14" s="430"/>
      <c r="K14" s="430"/>
      <c r="L14" s="430"/>
      <c r="M14" s="447"/>
    </row>
    <row r="15" spans="1:13" x14ac:dyDescent="0.2">
      <c r="A15" s="160"/>
      <c r="B15" s="556" t="s">
        <v>562</v>
      </c>
      <c r="C15" s="537"/>
      <c r="D15" s="538"/>
      <c r="E15" s="557"/>
      <c r="F15" s="558"/>
      <c r="G15" s="557"/>
      <c r="H15" s="557"/>
      <c r="I15" s="557"/>
      <c r="J15" s="557"/>
      <c r="K15" s="557"/>
      <c r="L15" s="557"/>
      <c r="M15" s="559"/>
    </row>
    <row r="16" spans="1:13" x14ac:dyDescent="0.2">
      <c r="A16" s="160"/>
      <c r="B16" s="541"/>
      <c r="C16" s="542"/>
      <c r="D16" s="197"/>
      <c r="E16" s="430"/>
      <c r="F16" s="430"/>
      <c r="G16" s="430"/>
      <c r="H16" s="430"/>
      <c r="I16" s="430"/>
      <c r="J16" s="430"/>
      <c r="K16" s="430"/>
      <c r="L16" s="430"/>
      <c r="M16" s="447"/>
    </row>
    <row r="17" spans="1:13" ht="17" x14ac:dyDescent="0.2">
      <c r="A17" s="160"/>
      <c r="B17" s="190"/>
      <c r="C17" s="542" t="s">
        <v>145</v>
      </c>
      <c r="D17" s="197"/>
      <c r="E17" s="427">
        <v>0</v>
      </c>
      <c r="F17" s="427">
        <v>0</v>
      </c>
      <c r="G17" s="427">
        <v>0</v>
      </c>
      <c r="H17" s="427">
        <v>0</v>
      </c>
      <c r="I17" s="427">
        <v>0</v>
      </c>
      <c r="J17" s="427">
        <v>0</v>
      </c>
      <c r="K17" s="427">
        <v>0</v>
      </c>
      <c r="L17" s="427">
        <v>0</v>
      </c>
      <c r="M17" s="402">
        <v>0</v>
      </c>
    </row>
    <row r="18" spans="1:13" ht="17" x14ac:dyDescent="0.2">
      <c r="B18" s="190"/>
      <c r="C18" s="542" t="s">
        <v>146</v>
      </c>
      <c r="D18" s="197"/>
      <c r="E18" s="427">
        <v>0</v>
      </c>
      <c r="F18" s="427">
        <v>0</v>
      </c>
      <c r="G18" s="427">
        <v>0</v>
      </c>
      <c r="H18" s="427">
        <v>0</v>
      </c>
      <c r="I18" s="427">
        <v>0</v>
      </c>
      <c r="J18" s="427">
        <v>0</v>
      </c>
      <c r="K18" s="427">
        <v>0</v>
      </c>
      <c r="L18" s="427">
        <v>0</v>
      </c>
      <c r="M18" s="402">
        <v>0</v>
      </c>
    </row>
    <row r="19" spans="1:13" ht="17" x14ac:dyDescent="0.2">
      <c r="B19" s="190"/>
      <c r="C19" s="542" t="s">
        <v>147</v>
      </c>
      <c r="D19" s="197"/>
      <c r="E19" s="427">
        <v>0</v>
      </c>
      <c r="F19" s="427">
        <v>0</v>
      </c>
      <c r="G19" s="427">
        <v>0</v>
      </c>
      <c r="H19" s="427">
        <v>0</v>
      </c>
      <c r="I19" s="427">
        <v>0</v>
      </c>
      <c r="J19" s="427">
        <v>0</v>
      </c>
      <c r="K19" s="427">
        <v>0</v>
      </c>
      <c r="L19" s="427">
        <v>0</v>
      </c>
      <c r="M19" s="402">
        <v>0</v>
      </c>
    </row>
    <row r="20" spans="1:13" ht="17" x14ac:dyDescent="0.2">
      <c r="B20" s="190"/>
      <c r="C20" s="542" t="s">
        <v>148</v>
      </c>
      <c r="D20" s="197"/>
      <c r="E20" s="427">
        <v>0</v>
      </c>
      <c r="F20" s="427">
        <v>0</v>
      </c>
      <c r="G20" s="427">
        <v>0</v>
      </c>
      <c r="H20" s="427">
        <v>0</v>
      </c>
      <c r="I20" s="427">
        <v>0</v>
      </c>
      <c r="J20" s="427">
        <v>0</v>
      </c>
      <c r="K20" s="427">
        <v>0</v>
      </c>
      <c r="L20" s="427">
        <v>0</v>
      </c>
      <c r="M20" s="402">
        <v>0</v>
      </c>
    </row>
    <row r="21" spans="1:13" ht="17" x14ac:dyDescent="0.2">
      <c r="B21" s="190"/>
      <c r="C21" s="542" t="s">
        <v>149</v>
      </c>
      <c r="D21" s="197"/>
      <c r="E21" s="427">
        <v>0</v>
      </c>
      <c r="F21" s="427">
        <v>0</v>
      </c>
      <c r="G21" s="427">
        <v>0</v>
      </c>
      <c r="H21" s="427">
        <v>0</v>
      </c>
      <c r="I21" s="427">
        <v>0</v>
      </c>
      <c r="J21" s="427">
        <v>0</v>
      </c>
      <c r="K21" s="427">
        <v>0</v>
      </c>
      <c r="L21" s="427">
        <v>0</v>
      </c>
      <c r="M21" s="402">
        <v>0</v>
      </c>
    </row>
    <row r="22" spans="1:13" ht="17" x14ac:dyDescent="0.2">
      <c r="B22" s="190"/>
      <c r="C22" s="542" t="s">
        <v>150</v>
      </c>
      <c r="D22" s="197"/>
      <c r="E22" s="427">
        <v>0</v>
      </c>
      <c r="F22" s="427">
        <v>0</v>
      </c>
      <c r="G22" s="427">
        <v>0</v>
      </c>
      <c r="H22" s="427">
        <v>0</v>
      </c>
      <c r="I22" s="427">
        <v>0</v>
      </c>
      <c r="J22" s="427">
        <v>0</v>
      </c>
      <c r="K22" s="427">
        <v>0</v>
      </c>
      <c r="L22" s="427">
        <v>0</v>
      </c>
      <c r="M22" s="402">
        <v>0</v>
      </c>
    </row>
    <row r="23" spans="1:13" ht="17" x14ac:dyDescent="0.2">
      <c r="B23" s="190"/>
      <c r="C23" s="542" t="s">
        <v>151</v>
      </c>
      <c r="D23" s="197"/>
      <c r="E23" s="427">
        <v>0</v>
      </c>
      <c r="F23" s="427">
        <v>0</v>
      </c>
      <c r="G23" s="427">
        <v>0</v>
      </c>
      <c r="H23" s="427">
        <v>0</v>
      </c>
      <c r="I23" s="427">
        <v>0</v>
      </c>
      <c r="J23" s="427">
        <v>0</v>
      </c>
      <c r="K23" s="427">
        <v>0</v>
      </c>
      <c r="L23" s="427">
        <v>0</v>
      </c>
      <c r="M23" s="402">
        <v>0</v>
      </c>
    </row>
    <row r="24" spans="1:13" ht="17" x14ac:dyDescent="0.2">
      <c r="B24" s="190"/>
      <c r="C24" s="542" t="s">
        <v>152</v>
      </c>
      <c r="D24" s="197"/>
      <c r="E24" s="427">
        <v>0</v>
      </c>
      <c r="F24" s="427">
        <v>0</v>
      </c>
      <c r="G24" s="427">
        <v>0</v>
      </c>
      <c r="H24" s="427">
        <v>0</v>
      </c>
      <c r="I24" s="427">
        <v>0</v>
      </c>
      <c r="J24" s="427">
        <v>0</v>
      </c>
      <c r="K24" s="427">
        <v>0</v>
      </c>
      <c r="L24" s="427">
        <v>0</v>
      </c>
      <c r="M24" s="402">
        <v>0</v>
      </c>
    </row>
    <row r="25" spans="1:13" ht="17" x14ac:dyDescent="0.2">
      <c r="B25" s="190"/>
      <c r="C25" s="542" t="s">
        <v>153</v>
      </c>
      <c r="D25" s="197"/>
      <c r="E25" s="427">
        <v>0</v>
      </c>
      <c r="F25" s="427">
        <v>0</v>
      </c>
      <c r="G25" s="427">
        <v>0</v>
      </c>
      <c r="H25" s="427">
        <v>0</v>
      </c>
      <c r="I25" s="427">
        <v>0</v>
      </c>
      <c r="J25" s="427">
        <v>0</v>
      </c>
      <c r="K25" s="427">
        <v>0</v>
      </c>
      <c r="L25" s="427">
        <v>0</v>
      </c>
      <c r="M25" s="402">
        <v>0</v>
      </c>
    </row>
    <row r="26" spans="1:13" ht="17" x14ac:dyDescent="0.2">
      <c r="A26" s="160"/>
      <c r="B26" s="190"/>
      <c r="C26" s="542" t="s">
        <v>154</v>
      </c>
      <c r="D26" s="197"/>
      <c r="E26" s="427">
        <f>E13</f>
        <v>0</v>
      </c>
      <c r="F26" s="550" t="s">
        <v>264</v>
      </c>
      <c r="G26" s="550" t="s">
        <v>264</v>
      </c>
      <c r="H26" s="427">
        <f t="shared" ref="H26:M26" si="1">H13</f>
        <v>0</v>
      </c>
      <c r="I26" s="427">
        <f t="shared" si="1"/>
        <v>0</v>
      </c>
      <c r="J26" s="427">
        <f t="shared" si="1"/>
        <v>0</v>
      </c>
      <c r="K26" s="427">
        <f t="shared" si="1"/>
        <v>0</v>
      </c>
      <c r="L26" s="427">
        <f t="shared" si="1"/>
        <v>0</v>
      </c>
      <c r="M26" s="402">
        <f t="shared" si="1"/>
        <v>0</v>
      </c>
    </row>
    <row r="27" spans="1:13" ht="17" thickBot="1" x14ac:dyDescent="0.25">
      <c r="A27" s="160"/>
      <c r="B27" s="191"/>
      <c r="C27" s="543"/>
      <c r="D27" s="209"/>
      <c r="E27" s="448"/>
      <c r="F27" s="448"/>
      <c r="G27" s="448"/>
      <c r="H27" s="448"/>
      <c r="I27" s="448"/>
      <c r="J27" s="448"/>
      <c r="K27" s="448"/>
      <c r="L27" s="448"/>
      <c r="M27" s="449"/>
    </row>
    <row r="28" spans="1:13" x14ac:dyDescent="0.2">
      <c r="A28" s="160"/>
    </row>
    <row r="29" spans="1:13" x14ac:dyDescent="0.2">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B2:G93"/>
  <sheetViews>
    <sheetView workbookViewId="0">
      <selection activeCell="D78" sqref="D78"/>
    </sheetView>
  </sheetViews>
  <sheetFormatPr baseColWidth="10" defaultRowHeight="16" x14ac:dyDescent="0.2"/>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1" x14ac:dyDescent="0.25">
      <c r="B2" s="2" t="s">
        <v>234</v>
      </c>
    </row>
    <row r="4" spans="2:7" x14ac:dyDescent="0.2">
      <c r="B4" s="3" t="s">
        <v>83</v>
      </c>
      <c r="C4" s="4"/>
      <c r="D4" s="386"/>
      <c r="E4" s="5"/>
    </row>
    <row r="5" spans="2:7" x14ac:dyDescent="0.2">
      <c r="B5" s="601" t="s">
        <v>484</v>
      </c>
      <c r="C5" s="602"/>
      <c r="D5" s="602"/>
      <c r="E5" s="603"/>
    </row>
    <row r="6" spans="2:7" ht="17" thickBot="1" x14ac:dyDescent="0.25"/>
    <row r="7" spans="2:7" x14ac:dyDescent="0.2">
      <c r="B7" s="328" t="s">
        <v>391</v>
      </c>
      <c r="C7" s="108"/>
      <c r="D7" s="387"/>
      <c r="E7" s="333"/>
    </row>
    <row r="8" spans="2:7" x14ac:dyDescent="0.2">
      <c r="B8" s="239"/>
      <c r="C8" s="15"/>
      <c r="D8" s="388"/>
      <c r="E8" s="334"/>
    </row>
    <row r="9" spans="2:7" ht="17" x14ac:dyDescent="0.2">
      <c r="B9" s="239" t="s">
        <v>394</v>
      </c>
      <c r="C9" s="15"/>
      <c r="D9" s="389" t="s">
        <v>393</v>
      </c>
      <c r="E9" s="332" t="s">
        <v>392</v>
      </c>
    </row>
    <row r="10" spans="2:7" x14ac:dyDescent="0.2">
      <c r="B10" s="329" t="s">
        <v>193</v>
      </c>
      <c r="C10" s="109"/>
      <c r="D10" s="386"/>
      <c r="E10" s="110"/>
    </row>
    <row r="11" spans="2:7" ht="17" x14ac:dyDescent="0.2">
      <c r="B11" s="330"/>
      <c r="C11" s="111" t="str">
        <f>'Fuel aggregation subsectors'!C12</f>
        <v>Non-metallic minerals</v>
      </c>
      <c r="D11" s="544">
        <f>'Energetic FD subsectors'!E17</f>
        <v>0</v>
      </c>
      <c r="E11" s="292">
        <f>IF(SUM($D$11:$D$20)=0,0,D11/SUM($D$11:$D$20))</f>
        <v>0</v>
      </c>
      <c r="G11" s="519"/>
    </row>
    <row r="12" spans="2:7" ht="17" x14ac:dyDescent="0.2">
      <c r="B12" s="330"/>
      <c r="C12" s="111" t="str">
        <f>'Fuel aggregation subsectors'!C13</f>
        <v>Transport equipment</v>
      </c>
      <c r="D12" s="544">
        <f>'Energetic FD subsectors'!E18</f>
        <v>0</v>
      </c>
      <c r="E12" s="292">
        <f t="shared" ref="E12:E19" si="0">IF(SUM($D$11:$D$20)=0,0,D12/SUM($D$11:$D$20))</f>
        <v>0</v>
      </c>
    </row>
    <row r="13" spans="2:7" ht="17" x14ac:dyDescent="0.2">
      <c r="B13" s="330"/>
      <c r="C13" s="111" t="str">
        <f>'Fuel aggregation subsectors'!C14</f>
        <v>Machinery</v>
      </c>
      <c r="D13" s="544">
        <f>'Energetic FD subsectors'!E19</f>
        <v>0</v>
      </c>
      <c r="E13" s="292">
        <f t="shared" si="0"/>
        <v>0</v>
      </c>
    </row>
    <row r="14" spans="2:7" ht="17" x14ac:dyDescent="0.2">
      <c r="B14" s="330"/>
      <c r="C14" s="111" t="str">
        <f>'Fuel aggregation subsectors'!C15</f>
        <v>Mining and quarrying</v>
      </c>
      <c r="D14" s="544">
        <f>'Energetic FD subsectors'!E20</f>
        <v>0</v>
      </c>
      <c r="E14" s="292">
        <f t="shared" si="0"/>
        <v>0</v>
      </c>
    </row>
    <row r="15" spans="2:7" ht="17" x14ac:dyDescent="0.2">
      <c r="B15" s="330"/>
      <c r="C15" s="111" t="str">
        <f>'Fuel aggregation subsectors'!C16</f>
        <v>Food and tobacco</v>
      </c>
      <c r="D15" s="544">
        <f>'Energetic FD subsectors'!E21</f>
        <v>0</v>
      </c>
      <c r="E15" s="292">
        <f t="shared" si="0"/>
        <v>0</v>
      </c>
    </row>
    <row r="16" spans="2:7" ht="17" x14ac:dyDescent="0.2">
      <c r="B16" s="330"/>
      <c r="C16" s="111" t="str">
        <f>'Fuel aggregation subsectors'!C17</f>
        <v>Paper, pulp and print</v>
      </c>
      <c r="D16" s="544">
        <f>'Energetic FD subsectors'!E22</f>
        <v>0</v>
      </c>
      <c r="E16" s="292">
        <f t="shared" si="0"/>
        <v>0</v>
      </c>
    </row>
    <row r="17" spans="2:7" ht="17" x14ac:dyDescent="0.2">
      <c r="B17" s="330"/>
      <c r="C17" s="111" t="str">
        <f>'Fuel aggregation subsectors'!C18</f>
        <v>Wood and wood products</v>
      </c>
      <c r="D17" s="544">
        <f>'Energetic FD subsectors'!E23</f>
        <v>0</v>
      </c>
      <c r="E17" s="292">
        <f t="shared" si="0"/>
        <v>0</v>
      </c>
    </row>
    <row r="18" spans="2:7" ht="17" x14ac:dyDescent="0.2">
      <c r="B18" s="330"/>
      <c r="C18" s="111" t="str">
        <f>'Fuel aggregation subsectors'!C19</f>
        <v>Construction</v>
      </c>
      <c r="D18" s="544">
        <f>'Energetic FD subsectors'!E24</f>
        <v>0</v>
      </c>
      <c r="E18" s="292">
        <f t="shared" si="0"/>
        <v>0</v>
      </c>
    </row>
    <row r="19" spans="2:7" ht="17" x14ac:dyDescent="0.2">
      <c r="B19" s="330"/>
      <c r="C19" s="111" t="str">
        <f>'Fuel aggregation subsectors'!C20</f>
        <v>Textile and leather</v>
      </c>
      <c r="D19" s="544">
        <f>'Energetic FD subsectors'!E25</f>
        <v>0</v>
      </c>
      <c r="E19" s="292">
        <f t="shared" si="0"/>
        <v>0</v>
      </c>
    </row>
    <row r="20" spans="2:7" ht="17" x14ac:dyDescent="0.2">
      <c r="B20" s="330"/>
      <c r="C20" s="111" t="str">
        <f>'Fuel aggregation subsectors'!C21</f>
        <v>Non-specified (industry)</v>
      </c>
      <c r="D20" s="544">
        <f>'Energetic FD subsectors'!E26</f>
        <v>0</v>
      </c>
      <c r="E20" s="292">
        <f>IF(SUM($D$11:$D$20)=0,1,D20/SUM($D$11:$D$20))</f>
        <v>1</v>
      </c>
    </row>
    <row r="21" spans="2:7" x14ac:dyDescent="0.2">
      <c r="B21" s="33"/>
      <c r="C21" s="7"/>
      <c r="D21" s="545"/>
      <c r="E21" s="293"/>
    </row>
    <row r="22" spans="2:7" x14ac:dyDescent="0.2">
      <c r="B22" s="329" t="s">
        <v>239</v>
      </c>
      <c r="C22" s="109"/>
      <c r="D22" s="546"/>
      <c r="E22" s="294"/>
    </row>
    <row r="23" spans="2:7" ht="17" x14ac:dyDescent="0.2">
      <c r="B23" s="330"/>
      <c r="C23" s="111" t="str">
        <f>'Fuel aggregation subsectors'!C12</f>
        <v>Non-metallic minerals</v>
      </c>
      <c r="D23" s="544">
        <f>'Energetic FD subsectors'!H17</f>
        <v>0</v>
      </c>
      <c r="E23" s="292">
        <f>IF(SUM($D$23:$D$32)=0,0,D23/SUM($D$23:$D$32))</f>
        <v>0</v>
      </c>
      <c r="G23" s="519"/>
    </row>
    <row r="24" spans="2:7" ht="17" x14ac:dyDescent="0.2">
      <c r="B24" s="330"/>
      <c r="C24" s="111" t="str">
        <f>'Fuel aggregation subsectors'!C13</f>
        <v>Transport equipment</v>
      </c>
      <c r="D24" s="544">
        <f>'Energetic FD subsectors'!H18</f>
        <v>0</v>
      </c>
      <c r="E24" s="292">
        <f t="shared" ref="E24:E31" si="1">IF(SUM($D$23:$D$32)=0,0,D24/SUM($D$23:$D$32))</f>
        <v>0</v>
      </c>
    </row>
    <row r="25" spans="2:7" ht="17" x14ac:dyDescent="0.2">
      <c r="B25" s="330"/>
      <c r="C25" s="111" t="str">
        <f>'Fuel aggregation subsectors'!C14</f>
        <v>Machinery</v>
      </c>
      <c r="D25" s="544">
        <f>'Energetic FD subsectors'!H19</f>
        <v>0</v>
      </c>
      <c r="E25" s="292">
        <f t="shared" si="1"/>
        <v>0</v>
      </c>
    </row>
    <row r="26" spans="2:7" ht="17" x14ac:dyDescent="0.2">
      <c r="B26" s="330"/>
      <c r="C26" s="111" t="str">
        <f>'Fuel aggregation subsectors'!C15</f>
        <v>Mining and quarrying</v>
      </c>
      <c r="D26" s="544">
        <f>'Energetic FD subsectors'!H20</f>
        <v>0</v>
      </c>
      <c r="E26" s="292">
        <f t="shared" si="1"/>
        <v>0</v>
      </c>
    </row>
    <row r="27" spans="2:7" ht="17" x14ac:dyDescent="0.2">
      <c r="B27" s="330"/>
      <c r="C27" s="111" t="str">
        <f>'Fuel aggregation subsectors'!C16</f>
        <v>Food and tobacco</v>
      </c>
      <c r="D27" s="544">
        <f>'Energetic FD subsectors'!H21</f>
        <v>0</v>
      </c>
      <c r="E27" s="292">
        <f t="shared" si="1"/>
        <v>0</v>
      </c>
    </row>
    <row r="28" spans="2:7" ht="17" x14ac:dyDescent="0.2">
      <c r="B28" s="330"/>
      <c r="C28" s="111" t="str">
        <f>'Fuel aggregation subsectors'!C17</f>
        <v>Paper, pulp and print</v>
      </c>
      <c r="D28" s="544">
        <f>'Energetic FD subsectors'!H22</f>
        <v>0</v>
      </c>
      <c r="E28" s="292">
        <f t="shared" si="1"/>
        <v>0</v>
      </c>
    </row>
    <row r="29" spans="2:7" ht="17" x14ac:dyDescent="0.2">
      <c r="B29" s="330"/>
      <c r="C29" s="111" t="str">
        <f>'Fuel aggregation subsectors'!C18</f>
        <v>Wood and wood products</v>
      </c>
      <c r="D29" s="544">
        <f>'Energetic FD subsectors'!H23</f>
        <v>0</v>
      </c>
      <c r="E29" s="292">
        <f t="shared" si="1"/>
        <v>0</v>
      </c>
    </row>
    <row r="30" spans="2:7" ht="17" x14ac:dyDescent="0.2">
      <c r="B30" s="330"/>
      <c r="C30" s="111" t="str">
        <f>'Fuel aggregation subsectors'!C19</f>
        <v>Construction</v>
      </c>
      <c r="D30" s="544">
        <f>'Energetic FD subsectors'!H24</f>
        <v>0</v>
      </c>
      <c r="E30" s="292">
        <f t="shared" si="1"/>
        <v>0</v>
      </c>
    </row>
    <row r="31" spans="2:7" ht="17" x14ac:dyDescent="0.2">
      <c r="B31" s="330"/>
      <c r="C31" s="111" t="str">
        <f>'Fuel aggregation subsectors'!C20</f>
        <v>Textile and leather</v>
      </c>
      <c r="D31" s="544">
        <f>'Energetic FD subsectors'!H25</f>
        <v>0</v>
      </c>
      <c r="E31" s="292">
        <f t="shared" si="1"/>
        <v>0</v>
      </c>
    </row>
    <row r="32" spans="2:7" ht="17" x14ac:dyDescent="0.2">
      <c r="B32" s="330"/>
      <c r="C32" s="111" t="str">
        <f>'Fuel aggregation subsectors'!C21</f>
        <v>Non-specified (industry)</v>
      </c>
      <c r="D32" s="544">
        <f>'Energetic FD subsectors'!H26</f>
        <v>0</v>
      </c>
      <c r="E32" s="292">
        <f>IF(SUM($D$23:$D$32)=0,1,D32/SUM($D$23:$D$32))</f>
        <v>1</v>
      </c>
    </row>
    <row r="33" spans="2:7" x14ac:dyDescent="0.2">
      <c r="B33" s="330"/>
      <c r="C33" s="7"/>
      <c r="D33" s="545"/>
      <c r="E33" s="295"/>
    </row>
    <row r="34" spans="2:7" x14ac:dyDescent="0.2">
      <c r="B34" s="329" t="s">
        <v>51</v>
      </c>
      <c r="C34" s="109"/>
      <c r="D34" s="546"/>
      <c r="E34" s="294"/>
    </row>
    <row r="35" spans="2:7" ht="17" x14ac:dyDescent="0.2">
      <c r="B35" s="330"/>
      <c r="C35" s="111" t="str">
        <f>'Fuel aggregation subsectors'!C12</f>
        <v>Non-metallic minerals</v>
      </c>
      <c r="D35" s="544">
        <f>'Energetic FD subsectors'!I17</f>
        <v>0</v>
      </c>
      <c r="E35" s="292">
        <f>IF(SUM($D$35:$D$44)=0,0,D35/SUM($D$35:$D$44))</f>
        <v>0</v>
      </c>
      <c r="G35" s="519"/>
    </row>
    <row r="36" spans="2:7" ht="17" x14ac:dyDescent="0.2">
      <c r="B36" s="330"/>
      <c r="C36" s="111" t="str">
        <f>'Fuel aggregation subsectors'!C13</f>
        <v>Transport equipment</v>
      </c>
      <c r="D36" s="544">
        <f>'Energetic FD subsectors'!I18</f>
        <v>0</v>
      </c>
      <c r="E36" s="292">
        <f t="shared" ref="E36:E43" si="2">IF(SUM($D$35:$D$44)=0,0,D36/SUM($D$35:$D$44))</f>
        <v>0</v>
      </c>
    </row>
    <row r="37" spans="2:7" ht="17" x14ac:dyDescent="0.2">
      <c r="B37" s="330"/>
      <c r="C37" s="111" t="str">
        <f>'Fuel aggregation subsectors'!C14</f>
        <v>Machinery</v>
      </c>
      <c r="D37" s="544">
        <f>'Energetic FD subsectors'!I19</f>
        <v>0</v>
      </c>
      <c r="E37" s="292">
        <f t="shared" si="2"/>
        <v>0</v>
      </c>
    </row>
    <row r="38" spans="2:7" ht="17" x14ac:dyDescent="0.2">
      <c r="B38" s="330"/>
      <c r="C38" s="111" t="str">
        <f>'Fuel aggregation subsectors'!C15</f>
        <v>Mining and quarrying</v>
      </c>
      <c r="D38" s="544">
        <f>'Energetic FD subsectors'!I20</f>
        <v>0</v>
      </c>
      <c r="E38" s="292">
        <f t="shared" si="2"/>
        <v>0</v>
      </c>
    </row>
    <row r="39" spans="2:7" ht="17" x14ac:dyDescent="0.2">
      <c r="B39" s="330"/>
      <c r="C39" s="111" t="str">
        <f>'Fuel aggregation subsectors'!C16</f>
        <v>Food and tobacco</v>
      </c>
      <c r="D39" s="544">
        <f>'Energetic FD subsectors'!I21</f>
        <v>0</v>
      </c>
      <c r="E39" s="292">
        <f t="shared" si="2"/>
        <v>0</v>
      </c>
    </row>
    <row r="40" spans="2:7" ht="17" x14ac:dyDescent="0.2">
      <c r="B40" s="330"/>
      <c r="C40" s="111" t="str">
        <f>'Fuel aggregation subsectors'!C17</f>
        <v>Paper, pulp and print</v>
      </c>
      <c r="D40" s="544">
        <f>'Energetic FD subsectors'!I22</f>
        <v>0</v>
      </c>
      <c r="E40" s="292">
        <f t="shared" si="2"/>
        <v>0</v>
      </c>
    </row>
    <row r="41" spans="2:7" ht="17" x14ac:dyDescent="0.2">
      <c r="B41" s="330"/>
      <c r="C41" s="111" t="str">
        <f>'Fuel aggregation subsectors'!C18</f>
        <v>Wood and wood products</v>
      </c>
      <c r="D41" s="544">
        <f>'Energetic FD subsectors'!I23</f>
        <v>0</v>
      </c>
      <c r="E41" s="292">
        <f t="shared" si="2"/>
        <v>0</v>
      </c>
    </row>
    <row r="42" spans="2:7" ht="17" x14ac:dyDescent="0.2">
      <c r="B42" s="330"/>
      <c r="C42" s="111" t="str">
        <f>'Fuel aggregation subsectors'!C19</f>
        <v>Construction</v>
      </c>
      <c r="D42" s="544">
        <f>'Energetic FD subsectors'!I24</f>
        <v>0</v>
      </c>
      <c r="E42" s="292">
        <f t="shared" si="2"/>
        <v>0</v>
      </c>
    </row>
    <row r="43" spans="2:7" ht="17" x14ac:dyDescent="0.2">
      <c r="B43" s="330"/>
      <c r="C43" s="111" t="str">
        <f>'Fuel aggregation subsectors'!C20</f>
        <v>Textile and leather</v>
      </c>
      <c r="D43" s="544">
        <f>'Energetic FD subsectors'!I25</f>
        <v>0</v>
      </c>
      <c r="E43" s="292">
        <f t="shared" si="2"/>
        <v>0</v>
      </c>
    </row>
    <row r="44" spans="2:7" ht="17" x14ac:dyDescent="0.2">
      <c r="B44" s="330"/>
      <c r="C44" s="111" t="str">
        <f>'Fuel aggregation subsectors'!C21</f>
        <v>Non-specified (industry)</v>
      </c>
      <c r="D44" s="544">
        <f>'Energetic FD subsectors'!I26</f>
        <v>0</v>
      </c>
      <c r="E44" s="292">
        <f>IF(SUM($D$35:$D$44)=0,1,D44/SUM($D$35:$D$44))</f>
        <v>1</v>
      </c>
    </row>
    <row r="45" spans="2:7" x14ac:dyDescent="0.2">
      <c r="B45" s="330"/>
      <c r="C45" s="7"/>
      <c r="D45" s="545"/>
      <c r="E45" s="295"/>
    </row>
    <row r="46" spans="2:7" x14ac:dyDescent="0.2">
      <c r="B46" s="329" t="s">
        <v>195</v>
      </c>
      <c r="C46" s="109"/>
      <c r="D46" s="546"/>
      <c r="E46" s="294"/>
    </row>
    <row r="47" spans="2:7" ht="17" x14ac:dyDescent="0.2">
      <c r="B47" s="330"/>
      <c r="C47" s="549" t="str">
        <f>'Fuel aggregation subsectors'!C12</f>
        <v>Non-metallic minerals</v>
      </c>
      <c r="D47" s="544">
        <f>'Energetic FD subsectors'!J17</f>
        <v>0</v>
      </c>
      <c r="E47" s="292">
        <f>IF(SUM($D$47:$D$56)=0,0,D47/SUM($D$47:$D$56))</f>
        <v>0</v>
      </c>
      <c r="G47" s="519"/>
    </row>
    <row r="48" spans="2:7" ht="17" x14ac:dyDescent="0.2">
      <c r="B48" s="330"/>
      <c r="C48" s="549" t="str">
        <f>'Fuel aggregation subsectors'!C13</f>
        <v>Transport equipment</v>
      </c>
      <c r="D48" s="544">
        <f>'Energetic FD subsectors'!J18</f>
        <v>0</v>
      </c>
      <c r="E48" s="292">
        <f t="shared" ref="E48:E55" si="3">IF(SUM($D$47:$D$56)=0,0,D48/SUM($D$47:$D$56))</f>
        <v>0</v>
      </c>
    </row>
    <row r="49" spans="2:7" ht="17" x14ac:dyDescent="0.2">
      <c r="B49" s="330"/>
      <c r="C49" s="549" t="str">
        <f>'Fuel aggregation subsectors'!C14</f>
        <v>Machinery</v>
      </c>
      <c r="D49" s="544">
        <f>'Energetic FD subsectors'!J19</f>
        <v>0</v>
      </c>
      <c r="E49" s="292">
        <f t="shared" si="3"/>
        <v>0</v>
      </c>
    </row>
    <row r="50" spans="2:7" ht="17" x14ac:dyDescent="0.2">
      <c r="B50" s="330"/>
      <c r="C50" s="549" t="str">
        <f>'Fuel aggregation subsectors'!C15</f>
        <v>Mining and quarrying</v>
      </c>
      <c r="D50" s="544">
        <f>'Energetic FD subsectors'!J20</f>
        <v>0</v>
      </c>
      <c r="E50" s="292">
        <f t="shared" si="3"/>
        <v>0</v>
      </c>
    </row>
    <row r="51" spans="2:7" ht="17" x14ac:dyDescent="0.2">
      <c r="B51" s="330"/>
      <c r="C51" s="549" t="str">
        <f>'Fuel aggregation subsectors'!C16</f>
        <v>Food and tobacco</v>
      </c>
      <c r="D51" s="544">
        <f>'Energetic FD subsectors'!J21</f>
        <v>0</v>
      </c>
      <c r="E51" s="292">
        <f t="shared" si="3"/>
        <v>0</v>
      </c>
    </row>
    <row r="52" spans="2:7" ht="17" x14ac:dyDescent="0.2">
      <c r="B52" s="330"/>
      <c r="C52" s="549" t="str">
        <f>'Fuel aggregation subsectors'!C17</f>
        <v>Paper, pulp and print</v>
      </c>
      <c r="D52" s="544">
        <f>'Energetic FD subsectors'!J22</f>
        <v>0</v>
      </c>
      <c r="E52" s="292">
        <f t="shared" si="3"/>
        <v>0</v>
      </c>
    </row>
    <row r="53" spans="2:7" ht="17" x14ac:dyDescent="0.2">
      <c r="B53" s="330"/>
      <c r="C53" s="549" t="str">
        <f>'Fuel aggregation subsectors'!C18</f>
        <v>Wood and wood products</v>
      </c>
      <c r="D53" s="544">
        <f>'Energetic FD subsectors'!J23</f>
        <v>0</v>
      </c>
      <c r="E53" s="292">
        <f t="shared" si="3"/>
        <v>0</v>
      </c>
    </row>
    <row r="54" spans="2:7" ht="17" x14ac:dyDescent="0.2">
      <c r="B54" s="330"/>
      <c r="C54" s="549" t="str">
        <f>'Fuel aggregation subsectors'!C19</f>
        <v>Construction</v>
      </c>
      <c r="D54" s="544">
        <f>'Energetic FD subsectors'!J24</f>
        <v>0</v>
      </c>
      <c r="E54" s="292">
        <f t="shared" si="3"/>
        <v>0</v>
      </c>
    </row>
    <row r="55" spans="2:7" ht="17" x14ac:dyDescent="0.2">
      <c r="B55" s="330"/>
      <c r="C55" s="549" t="str">
        <f>'Fuel aggregation subsectors'!C20</f>
        <v>Textile and leather</v>
      </c>
      <c r="D55" s="544">
        <f>'Energetic FD subsectors'!J25</f>
        <v>0</v>
      </c>
      <c r="E55" s="292">
        <f t="shared" si="3"/>
        <v>0</v>
      </c>
    </row>
    <row r="56" spans="2:7" ht="17" x14ac:dyDescent="0.2">
      <c r="B56" s="330"/>
      <c r="C56" s="549" t="str">
        <f>'Fuel aggregation subsectors'!C21</f>
        <v>Non-specified (industry)</v>
      </c>
      <c r="D56" s="544">
        <f>'Energetic FD subsectors'!J26</f>
        <v>0</v>
      </c>
      <c r="E56" s="292">
        <f>IF(SUM($D$47:$D$56)=0,1,D56/SUM($D$47:$D$56))</f>
        <v>1</v>
      </c>
    </row>
    <row r="57" spans="2:7" x14ac:dyDescent="0.2">
      <c r="B57" s="330"/>
      <c r="C57" s="7"/>
      <c r="D57" s="545"/>
      <c r="E57" s="295"/>
    </row>
    <row r="58" spans="2:7" x14ac:dyDescent="0.2">
      <c r="B58" s="329" t="s">
        <v>103</v>
      </c>
      <c r="C58" s="109"/>
      <c r="D58" s="546"/>
      <c r="E58" s="294"/>
    </row>
    <row r="59" spans="2:7" ht="17" x14ac:dyDescent="0.2">
      <c r="B59" s="330"/>
      <c r="C59" s="111" t="str">
        <f>'Fuel aggregation subsectors'!C12</f>
        <v>Non-metallic minerals</v>
      </c>
      <c r="D59" s="544">
        <f>'Energetic FD subsectors'!K17</f>
        <v>0</v>
      </c>
      <c r="E59" s="292">
        <f>IF(SUM($D$59:$D$68)=0,0,D59/SUM($D$59:$D$68))</f>
        <v>0</v>
      </c>
      <c r="G59" s="519"/>
    </row>
    <row r="60" spans="2:7" ht="17" x14ac:dyDescent="0.2">
      <c r="B60" s="330"/>
      <c r="C60" s="111" t="str">
        <f>'Fuel aggregation subsectors'!C13</f>
        <v>Transport equipment</v>
      </c>
      <c r="D60" s="544">
        <f>'Energetic FD subsectors'!K18</f>
        <v>0</v>
      </c>
      <c r="E60" s="292">
        <f t="shared" ref="E60:E67" si="4">IF(SUM($D$59:$D$68)=0,0,D60/SUM($D$59:$D$68))</f>
        <v>0</v>
      </c>
    </row>
    <row r="61" spans="2:7" ht="17" x14ac:dyDescent="0.2">
      <c r="B61" s="330"/>
      <c r="C61" s="111" t="str">
        <f>'Fuel aggregation subsectors'!C14</f>
        <v>Machinery</v>
      </c>
      <c r="D61" s="544">
        <f>'Energetic FD subsectors'!K19</f>
        <v>0</v>
      </c>
      <c r="E61" s="292">
        <f t="shared" si="4"/>
        <v>0</v>
      </c>
    </row>
    <row r="62" spans="2:7" ht="17" x14ac:dyDescent="0.2">
      <c r="B62" s="330"/>
      <c r="C62" s="111" t="str">
        <f>'Fuel aggregation subsectors'!C15</f>
        <v>Mining and quarrying</v>
      </c>
      <c r="D62" s="544">
        <f>'Energetic FD subsectors'!K20</f>
        <v>0</v>
      </c>
      <c r="E62" s="292">
        <f t="shared" si="4"/>
        <v>0</v>
      </c>
    </row>
    <row r="63" spans="2:7" ht="17" x14ac:dyDescent="0.2">
      <c r="B63" s="330"/>
      <c r="C63" s="111" t="str">
        <f>'Fuel aggregation subsectors'!C16</f>
        <v>Food and tobacco</v>
      </c>
      <c r="D63" s="544">
        <f>'Energetic FD subsectors'!K21</f>
        <v>0</v>
      </c>
      <c r="E63" s="292">
        <f t="shared" si="4"/>
        <v>0</v>
      </c>
    </row>
    <row r="64" spans="2:7" ht="17" x14ac:dyDescent="0.2">
      <c r="B64" s="330"/>
      <c r="C64" s="111" t="str">
        <f>'Fuel aggregation subsectors'!C17</f>
        <v>Paper, pulp and print</v>
      </c>
      <c r="D64" s="544">
        <f>'Energetic FD subsectors'!K22</f>
        <v>0</v>
      </c>
      <c r="E64" s="292">
        <f t="shared" si="4"/>
        <v>0</v>
      </c>
    </row>
    <row r="65" spans="2:7" ht="17" x14ac:dyDescent="0.2">
      <c r="B65" s="330"/>
      <c r="C65" s="111" t="str">
        <f>'Fuel aggregation subsectors'!C18</f>
        <v>Wood and wood products</v>
      </c>
      <c r="D65" s="544">
        <f>'Energetic FD subsectors'!K23</f>
        <v>0</v>
      </c>
      <c r="E65" s="292">
        <f t="shared" si="4"/>
        <v>0</v>
      </c>
    </row>
    <row r="66" spans="2:7" ht="17" x14ac:dyDescent="0.2">
      <c r="B66" s="330"/>
      <c r="C66" s="111" t="str">
        <f>'Fuel aggregation subsectors'!C19</f>
        <v>Construction</v>
      </c>
      <c r="D66" s="544">
        <f>'Energetic FD subsectors'!K24</f>
        <v>0</v>
      </c>
      <c r="E66" s="292">
        <f t="shared" si="4"/>
        <v>0</v>
      </c>
    </row>
    <row r="67" spans="2:7" ht="17" x14ac:dyDescent="0.2">
      <c r="B67" s="330"/>
      <c r="C67" s="111" t="str">
        <f>'Fuel aggregation subsectors'!C20</f>
        <v>Textile and leather</v>
      </c>
      <c r="D67" s="544">
        <f>'Energetic FD subsectors'!K25</f>
        <v>0</v>
      </c>
      <c r="E67" s="292">
        <f t="shared" si="4"/>
        <v>0</v>
      </c>
    </row>
    <row r="68" spans="2:7" ht="17" x14ac:dyDescent="0.2">
      <c r="B68" s="330"/>
      <c r="C68" s="111" t="str">
        <f>'Fuel aggregation subsectors'!C21</f>
        <v>Non-specified (industry)</v>
      </c>
      <c r="D68" s="544">
        <f>'Energetic FD subsectors'!K26</f>
        <v>0</v>
      </c>
      <c r="E68" s="292">
        <f>IF(SUM($D$59:$D$68)=0,1,D68/SUM($D$59:$D$68))</f>
        <v>1</v>
      </c>
    </row>
    <row r="69" spans="2:7" x14ac:dyDescent="0.2">
      <c r="B69" s="330"/>
      <c r="C69" s="7"/>
      <c r="D69" s="545"/>
      <c r="E69" s="295"/>
    </row>
    <row r="70" spans="2:7" x14ac:dyDescent="0.2">
      <c r="B70" s="329" t="s">
        <v>102</v>
      </c>
      <c r="C70" s="109"/>
      <c r="D70" s="546"/>
      <c r="E70" s="294"/>
    </row>
    <row r="71" spans="2:7" ht="17" x14ac:dyDescent="0.2">
      <c r="B71" s="330"/>
      <c r="C71" s="111" t="str">
        <f>'Fuel aggregation subsectors'!C12</f>
        <v>Non-metallic minerals</v>
      </c>
      <c r="D71" s="544">
        <f>'Energetic FD subsectors'!L17</f>
        <v>0</v>
      </c>
      <c r="E71" s="292">
        <f>IF(SUM($D$71:$D$80)=0,0,D71/SUM($D$71:$D$80))</f>
        <v>0</v>
      </c>
      <c r="G71" s="519"/>
    </row>
    <row r="72" spans="2:7" ht="17" x14ac:dyDescent="0.2">
      <c r="B72" s="330"/>
      <c r="C72" s="111" t="str">
        <f>'Fuel aggregation subsectors'!C13</f>
        <v>Transport equipment</v>
      </c>
      <c r="D72" s="544">
        <f>'Energetic FD subsectors'!L18</f>
        <v>0</v>
      </c>
      <c r="E72" s="292">
        <f t="shared" ref="E72:E79" si="5">IF(SUM($D$71:$D$80)=0,0,D72/SUM($D$71:$D$80))</f>
        <v>0</v>
      </c>
    </row>
    <row r="73" spans="2:7" ht="17" x14ac:dyDescent="0.2">
      <c r="B73" s="330"/>
      <c r="C73" s="111" t="str">
        <f>'Fuel aggregation subsectors'!C14</f>
        <v>Machinery</v>
      </c>
      <c r="D73" s="544">
        <f>'Energetic FD subsectors'!L19</f>
        <v>0</v>
      </c>
      <c r="E73" s="292">
        <f t="shared" si="5"/>
        <v>0</v>
      </c>
    </row>
    <row r="74" spans="2:7" ht="17" x14ac:dyDescent="0.2">
      <c r="B74" s="330"/>
      <c r="C74" s="111" t="str">
        <f>'Fuel aggregation subsectors'!C15</f>
        <v>Mining and quarrying</v>
      </c>
      <c r="D74" s="544">
        <f>'Energetic FD subsectors'!L20</f>
        <v>0</v>
      </c>
      <c r="E74" s="292">
        <f t="shared" si="5"/>
        <v>0</v>
      </c>
    </row>
    <row r="75" spans="2:7" ht="17" x14ac:dyDescent="0.2">
      <c r="B75" s="330"/>
      <c r="C75" s="111" t="str">
        <f>'Fuel aggregation subsectors'!C16</f>
        <v>Food and tobacco</v>
      </c>
      <c r="D75" s="544">
        <f>'Energetic FD subsectors'!L21</f>
        <v>0</v>
      </c>
      <c r="E75" s="292">
        <f t="shared" si="5"/>
        <v>0</v>
      </c>
    </row>
    <row r="76" spans="2:7" ht="17" x14ac:dyDescent="0.2">
      <c r="B76" s="330"/>
      <c r="C76" s="111" t="str">
        <f>'Fuel aggregation subsectors'!C17</f>
        <v>Paper, pulp and print</v>
      </c>
      <c r="D76" s="544">
        <f>'Energetic FD subsectors'!L22</f>
        <v>0</v>
      </c>
      <c r="E76" s="292">
        <f t="shared" si="5"/>
        <v>0</v>
      </c>
    </row>
    <row r="77" spans="2:7" ht="17" x14ac:dyDescent="0.2">
      <c r="B77" s="330"/>
      <c r="C77" s="111" t="str">
        <f>'Fuel aggregation subsectors'!C18</f>
        <v>Wood and wood products</v>
      </c>
      <c r="D77" s="544">
        <f>'Energetic FD subsectors'!L23</f>
        <v>0</v>
      </c>
      <c r="E77" s="292">
        <f t="shared" si="5"/>
        <v>0</v>
      </c>
    </row>
    <row r="78" spans="2:7" ht="17" x14ac:dyDescent="0.2">
      <c r="B78" s="330"/>
      <c r="C78" s="111" t="str">
        <f>'Fuel aggregation subsectors'!C19</f>
        <v>Construction</v>
      </c>
      <c r="D78" s="544">
        <f>'Energetic FD subsectors'!L24</f>
        <v>0</v>
      </c>
      <c r="E78" s="292">
        <f t="shared" si="5"/>
        <v>0</v>
      </c>
    </row>
    <row r="79" spans="2:7" ht="17" x14ac:dyDescent="0.2">
      <c r="B79" s="330"/>
      <c r="C79" s="111" t="str">
        <f>'Fuel aggregation subsectors'!C20</f>
        <v>Textile and leather</v>
      </c>
      <c r="D79" s="544">
        <f>'Energetic FD subsectors'!L25</f>
        <v>0</v>
      </c>
      <c r="E79" s="292">
        <f t="shared" si="5"/>
        <v>0</v>
      </c>
    </row>
    <row r="80" spans="2:7" ht="17" x14ac:dyDescent="0.2">
      <c r="B80" s="330"/>
      <c r="C80" s="111" t="str">
        <f>'Fuel aggregation subsectors'!C21</f>
        <v>Non-specified (industry)</v>
      </c>
      <c r="D80" s="544">
        <f>'Energetic FD subsectors'!L26</f>
        <v>0</v>
      </c>
      <c r="E80" s="292">
        <f>IF(SUM($D$71:$D$80)=0,1,D80/SUM($D$71:$D$80))</f>
        <v>1</v>
      </c>
    </row>
    <row r="81" spans="2:7" x14ac:dyDescent="0.2">
      <c r="B81" s="330"/>
      <c r="C81" s="7"/>
      <c r="D81" s="545"/>
      <c r="E81" s="295"/>
    </row>
    <row r="82" spans="2:7" x14ac:dyDescent="0.2">
      <c r="B82" s="329" t="s">
        <v>508</v>
      </c>
      <c r="C82" s="109"/>
      <c r="D82" s="546"/>
      <c r="E82" s="294"/>
    </row>
    <row r="83" spans="2:7" ht="17" x14ac:dyDescent="0.2">
      <c r="B83" s="330"/>
      <c r="C83" s="111" t="str">
        <f>'Fuel aggregation subsectors'!C12</f>
        <v>Non-metallic minerals</v>
      </c>
      <c r="D83" s="544">
        <f>'Energetic FD subsectors'!M17</f>
        <v>0</v>
      </c>
      <c r="E83" s="292">
        <f>IF(SUM($D$83:$D$92)=0,0,D83/SUM($D$83:$D$92))</f>
        <v>0</v>
      </c>
      <c r="G83" s="519"/>
    </row>
    <row r="84" spans="2:7" ht="17" x14ac:dyDescent="0.2">
      <c r="B84" s="330"/>
      <c r="C84" s="111" t="str">
        <f>'Fuel aggregation subsectors'!C13</f>
        <v>Transport equipment</v>
      </c>
      <c r="D84" s="544">
        <f>'Energetic FD subsectors'!M18</f>
        <v>0</v>
      </c>
      <c r="E84" s="292">
        <f t="shared" ref="E84:E91" si="6">IF(SUM($D$83:$D$92)=0,0,D84/SUM($D$83:$D$92))</f>
        <v>0</v>
      </c>
    </row>
    <row r="85" spans="2:7" ht="17" x14ac:dyDescent="0.2">
      <c r="B85" s="330"/>
      <c r="C85" s="111" t="str">
        <f>'Fuel aggregation subsectors'!C14</f>
        <v>Machinery</v>
      </c>
      <c r="D85" s="544">
        <f>'Energetic FD subsectors'!M19</f>
        <v>0</v>
      </c>
      <c r="E85" s="292">
        <f t="shared" si="6"/>
        <v>0</v>
      </c>
    </row>
    <row r="86" spans="2:7" ht="17" x14ac:dyDescent="0.2">
      <c r="B86" s="330"/>
      <c r="C86" s="111" t="str">
        <f>'Fuel aggregation subsectors'!C15</f>
        <v>Mining and quarrying</v>
      </c>
      <c r="D86" s="544">
        <f>'Energetic FD subsectors'!M20</f>
        <v>0</v>
      </c>
      <c r="E86" s="292">
        <f t="shared" si="6"/>
        <v>0</v>
      </c>
    </row>
    <row r="87" spans="2:7" ht="17" x14ac:dyDescent="0.2">
      <c r="B87" s="330"/>
      <c r="C87" s="111" t="str">
        <f>'Fuel aggregation subsectors'!C16</f>
        <v>Food and tobacco</v>
      </c>
      <c r="D87" s="544">
        <f>'Energetic FD subsectors'!M21</f>
        <v>0</v>
      </c>
      <c r="E87" s="292">
        <f t="shared" si="6"/>
        <v>0</v>
      </c>
    </row>
    <row r="88" spans="2:7" ht="17" x14ac:dyDescent="0.2">
      <c r="B88" s="330"/>
      <c r="C88" s="111" t="str">
        <f>'Fuel aggregation subsectors'!C17</f>
        <v>Paper, pulp and print</v>
      </c>
      <c r="D88" s="544">
        <f>'Energetic FD subsectors'!M22</f>
        <v>0</v>
      </c>
      <c r="E88" s="292">
        <f t="shared" si="6"/>
        <v>0</v>
      </c>
    </row>
    <row r="89" spans="2:7" ht="17" x14ac:dyDescent="0.2">
      <c r="B89" s="330"/>
      <c r="C89" s="111" t="str">
        <f>'Fuel aggregation subsectors'!C18</f>
        <v>Wood and wood products</v>
      </c>
      <c r="D89" s="544">
        <f>'Energetic FD subsectors'!M23</f>
        <v>0</v>
      </c>
      <c r="E89" s="292">
        <f t="shared" si="6"/>
        <v>0</v>
      </c>
    </row>
    <row r="90" spans="2:7" ht="17" x14ac:dyDescent="0.2">
      <c r="B90" s="330"/>
      <c r="C90" s="111" t="str">
        <f>'Fuel aggregation subsectors'!C19</f>
        <v>Construction</v>
      </c>
      <c r="D90" s="544">
        <f>'Energetic FD subsectors'!M24</f>
        <v>0</v>
      </c>
      <c r="E90" s="292">
        <f t="shared" si="6"/>
        <v>0</v>
      </c>
    </row>
    <row r="91" spans="2:7" ht="17" x14ac:dyDescent="0.2">
      <c r="B91" s="330"/>
      <c r="C91" s="111" t="str">
        <f>'Fuel aggregation subsectors'!C20</f>
        <v>Textile and leather</v>
      </c>
      <c r="D91" s="544">
        <f>'Energetic FD subsectors'!M25</f>
        <v>0</v>
      </c>
      <c r="E91" s="292">
        <f t="shared" si="6"/>
        <v>0</v>
      </c>
    </row>
    <row r="92" spans="2:7" ht="17" x14ac:dyDescent="0.2">
      <c r="B92" s="330"/>
      <c r="C92" s="111" t="str">
        <f>'Fuel aggregation subsectors'!C21</f>
        <v>Non-specified (industry)</v>
      </c>
      <c r="D92" s="544">
        <f>'Energetic FD subsectors'!M26</f>
        <v>0</v>
      </c>
      <c r="E92" s="292">
        <f>IF(SUM($D$83:$D$92)=0,1,D92/SUM($D$83:$D$92))</f>
        <v>1</v>
      </c>
    </row>
    <row r="93" spans="2:7" ht="17" thickBot="1" x14ac:dyDescent="0.25">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B2:G93"/>
  <sheetViews>
    <sheetView workbookViewId="0">
      <selection activeCell="D19" sqref="D19"/>
    </sheetView>
  </sheetViews>
  <sheetFormatPr baseColWidth="10" defaultRowHeight="16" x14ac:dyDescent="0.2"/>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1" x14ac:dyDescent="0.25">
      <c r="B2" s="2" t="s">
        <v>234</v>
      </c>
    </row>
    <row r="4" spans="2:7" x14ac:dyDescent="0.2">
      <c r="B4" s="3" t="s">
        <v>83</v>
      </c>
      <c r="C4" s="4"/>
      <c r="D4" s="386"/>
      <c r="E4" s="5"/>
    </row>
    <row r="5" spans="2:7" x14ac:dyDescent="0.2">
      <c r="B5" s="601" t="s">
        <v>484</v>
      </c>
      <c r="C5" s="602"/>
      <c r="D5" s="602"/>
      <c r="E5" s="603"/>
    </row>
    <row r="6" spans="2:7" ht="17" thickBot="1" x14ac:dyDescent="0.25"/>
    <row r="7" spans="2:7" x14ac:dyDescent="0.2">
      <c r="B7" s="328" t="s">
        <v>391</v>
      </c>
      <c r="C7" s="108"/>
      <c r="D7" s="387"/>
      <c r="E7" s="333"/>
    </row>
    <row r="8" spans="2:7" x14ac:dyDescent="0.2">
      <c r="B8" s="239"/>
      <c r="C8" s="15"/>
      <c r="D8" s="388"/>
      <c r="E8" s="334"/>
    </row>
    <row r="9" spans="2:7" ht="17" x14ac:dyDescent="0.2">
      <c r="B9" s="239" t="s">
        <v>394</v>
      </c>
      <c r="C9" s="15"/>
      <c r="D9" s="389" t="s">
        <v>393</v>
      </c>
      <c r="E9" s="332" t="s">
        <v>392</v>
      </c>
    </row>
    <row r="10" spans="2:7" x14ac:dyDescent="0.2">
      <c r="B10" s="329" t="s">
        <v>193</v>
      </c>
      <c r="C10" s="109"/>
      <c r="D10" s="386"/>
      <c r="E10" s="110"/>
    </row>
    <row r="11" spans="2:7" ht="17" x14ac:dyDescent="0.2">
      <c r="B11" s="330"/>
      <c r="C11" s="111" t="str">
        <f>'Fuel aggregation subsectors'!C12</f>
        <v>Non-metallic minerals</v>
      </c>
      <c r="D11" s="544">
        <f>'Non-energetic FD subsectors'!E17</f>
        <v>0</v>
      </c>
      <c r="E11" s="292">
        <f>IF(SUM($D$11:$D$20)=0,0,D11/SUM($D$11:$D$20))</f>
        <v>0</v>
      </c>
      <c r="G11" s="519"/>
    </row>
    <row r="12" spans="2:7" ht="17" x14ac:dyDescent="0.2">
      <c r="B12" s="330"/>
      <c r="C12" s="111" t="str">
        <f>'Fuel aggregation subsectors'!C13</f>
        <v>Transport equipment</v>
      </c>
      <c r="D12" s="544">
        <f>'Non-energetic FD subsectors'!E18</f>
        <v>0</v>
      </c>
      <c r="E12" s="292">
        <f t="shared" ref="E12:E19" si="0">IF(SUM($D$11:$D$20)=0,0,D12/SUM($D$11:$D$20))</f>
        <v>0</v>
      </c>
    </row>
    <row r="13" spans="2:7" ht="17" x14ac:dyDescent="0.2">
      <c r="B13" s="330"/>
      <c r="C13" s="111" t="str">
        <f>'Fuel aggregation subsectors'!C14</f>
        <v>Machinery</v>
      </c>
      <c r="D13" s="544">
        <f>'Non-energetic FD subsectors'!E19</f>
        <v>0</v>
      </c>
      <c r="E13" s="292">
        <f t="shared" si="0"/>
        <v>0</v>
      </c>
    </row>
    <row r="14" spans="2:7" ht="17" x14ac:dyDescent="0.2">
      <c r="B14" s="330"/>
      <c r="C14" s="111" t="str">
        <f>'Fuel aggregation subsectors'!C15</f>
        <v>Mining and quarrying</v>
      </c>
      <c r="D14" s="544">
        <f>'Non-energetic FD subsectors'!E20</f>
        <v>0</v>
      </c>
      <c r="E14" s="292">
        <f t="shared" si="0"/>
        <v>0</v>
      </c>
    </row>
    <row r="15" spans="2:7" ht="17" x14ac:dyDescent="0.2">
      <c r="B15" s="330"/>
      <c r="C15" s="111" t="str">
        <f>'Fuel aggregation subsectors'!C16</f>
        <v>Food and tobacco</v>
      </c>
      <c r="D15" s="544">
        <f>'Non-energetic FD subsectors'!E21</f>
        <v>0</v>
      </c>
      <c r="E15" s="292">
        <f t="shared" si="0"/>
        <v>0</v>
      </c>
    </row>
    <row r="16" spans="2:7" ht="17" x14ac:dyDescent="0.2">
      <c r="B16" s="330"/>
      <c r="C16" s="111" t="str">
        <f>'Fuel aggregation subsectors'!C17</f>
        <v>Paper, pulp and print</v>
      </c>
      <c r="D16" s="544">
        <f>'Non-energetic FD subsectors'!E22</f>
        <v>0</v>
      </c>
      <c r="E16" s="292">
        <f t="shared" si="0"/>
        <v>0</v>
      </c>
    </row>
    <row r="17" spans="2:7" ht="17" x14ac:dyDescent="0.2">
      <c r="B17" s="330"/>
      <c r="C17" s="111" t="str">
        <f>'Fuel aggregation subsectors'!C18</f>
        <v>Wood and wood products</v>
      </c>
      <c r="D17" s="544">
        <f>'Non-energetic FD subsectors'!E23</f>
        <v>0</v>
      </c>
      <c r="E17" s="292">
        <f t="shared" si="0"/>
        <v>0</v>
      </c>
    </row>
    <row r="18" spans="2:7" ht="17" x14ac:dyDescent="0.2">
      <c r="B18" s="330"/>
      <c r="C18" s="111" t="str">
        <f>'Fuel aggregation subsectors'!C19</f>
        <v>Construction</v>
      </c>
      <c r="D18" s="544">
        <f>'Non-energetic FD subsectors'!E24</f>
        <v>0</v>
      </c>
      <c r="E18" s="292">
        <f t="shared" si="0"/>
        <v>0</v>
      </c>
    </row>
    <row r="19" spans="2:7" ht="17" x14ac:dyDescent="0.2">
      <c r="B19" s="330"/>
      <c r="C19" s="111" t="str">
        <f>'Fuel aggregation subsectors'!C20</f>
        <v>Textile and leather</v>
      </c>
      <c r="D19" s="544">
        <f>'Non-energetic FD subsectors'!E25</f>
        <v>0</v>
      </c>
      <c r="E19" s="292">
        <f t="shared" si="0"/>
        <v>0</v>
      </c>
    </row>
    <row r="20" spans="2:7" ht="17" x14ac:dyDescent="0.2">
      <c r="B20" s="330"/>
      <c r="C20" s="111" t="str">
        <f>'Fuel aggregation subsectors'!C21</f>
        <v>Non-specified (industry)</v>
      </c>
      <c r="D20" s="544">
        <f>'Non-energetic FD subsectors'!E26</f>
        <v>0</v>
      </c>
      <c r="E20" s="292">
        <f>IF(SUM($D$11:$D$20)=0,1,D20/SUM($D$11:$D$20))</f>
        <v>1</v>
      </c>
    </row>
    <row r="21" spans="2:7" x14ac:dyDescent="0.2">
      <c r="B21" s="33"/>
      <c r="C21" s="7"/>
      <c r="D21" s="545"/>
      <c r="E21" s="293"/>
    </row>
    <row r="22" spans="2:7" x14ac:dyDescent="0.2">
      <c r="B22" s="329" t="s">
        <v>239</v>
      </c>
      <c r="C22" s="109"/>
      <c r="D22" s="546"/>
      <c r="E22" s="294"/>
    </row>
    <row r="23" spans="2:7" ht="17" x14ac:dyDescent="0.2">
      <c r="B23" s="330"/>
      <c r="C23" s="111" t="str">
        <f>'Fuel aggregation subsectors'!C12</f>
        <v>Non-metallic minerals</v>
      </c>
      <c r="D23" s="544">
        <f>'Non-energetic FD subsectors'!H17</f>
        <v>0</v>
      </c>
      <c r="E23" s="292">
        <f>IF(SUM($D$23:$D$32)=0,0,D23/SUM($D$23:$D$32))</f>
        <v>0</v>
      </c>
      <c r="G23" s="519"/>
    </row>
    <row r="24" spans="2:7" ht="17" x14ac:dyDescent="0.2">
      <c r="B24" s="330"/>
      <c r="C24" s="111" t="str">
        <f>'Fuel aggregation subsectors'!C13</f>
        <v>Transport equipment</v>
      </c>
      <c r="D24" s="544">
        <f>'Non-energetic FD subsectors'!H18</f>
        <v>0</v>
      </c>
      <c r="E24" s="292">
        <f t="shared" ref="E24:E31" si="1">IF(SUM($D$23:$D$32)=0,0,D24/SUM($D$23:$D$32))</f>
        <v>0</v>
      </c>
    </row>
    <row r="25" spans="2:7" ht="17" x14ac:dyDescent="0.2">
      <c r="B25" s="330"/>
      <c r="C25" s="111" t="str">
        <f>'Fuel aggregation subsectors'!C14</f>
        <v>Machinery</v>
      </c>
      <c r="D25" s="544">
        <f>'Non-energetic FD subsectors'!H19</f>
        <v>0</v>
      </c>
      <c r="E25" s="292">
        <f t="shared" si="1"/>
        <v>0</v>
      </c>
    </row>
    <row r="26" spans="2:7" ht="17" x14ac:dyDescent="0.2">
      <c r="B26" s="330"/>
      <c r="C26" s="111" t="str">
        <f>'Fuel aggregation subsectors'!C15</f>
        <v>Mining and quarrying</v>
      </c>
      <c r="D26" s="544">
        <f>'Non-energetic FD subsectors'!H20</f>
        <v>0</v>
      </c>
      <c r="E26" s="292">
        <f t="shared" si="1"/>
        <v>0</v>
      </c>
    </row>
    <row r="27" spans="2:7" ht="17" x14ac:dyDescent="0.2">
      <c r="B27" s="330"/>
      <c r="C27" s="111" t="str">
        <f>'Fuel aggregation subsectors'!C16</f>
        <v>Food and tobacco</v>
      </c>
      <c r="D27" s="544">
        <f>'Non-energetic FD subsectors'!H21</f>
        <v>0</v>
      </c>
      <c r="E27" s="292">
        <f t="shared" si="1"/>
        <v>0</v>
      </c>
    </row>
    <row r="28" spans="2:7" ht="17" x14ac:dyDescent="0.2">
      <c r="B28" s="330"/>
      <c r="C28" s="111" t="str">
        <f>'Fuel aggregation subsectors'!C17</f>
        <v>Paper, pulp and print</v>
      </c>
      <c r="D28" s="544">
        <f>'Non-energetic FD subsectors'!H22</f>
        <v>0</v>
      </c>
      <c r="E28" s="292">
        <f t="shared" si="1"/>
        <v>0</v>
      </c>
    </row>
    <row r="29" spans="2:7" ht="17" x14ac:dyDescent="0.2">
      <c r="B29" s="330"/>
      <c r="C29" s="111" t="str">
        <f>'Fuel aggregation subsectors'!C18</f>
        <v>Wood and wood products</v>
      </c>
      <c r="D29" s="544">
        <f>'Non-energetic FD subsectors'!H23</f>
        <v>0</v>
      </c>
      <c r="E29" s="292">
        <f t="shared" si="1"/>
        <v>0</v>
      </c>
    </row>
    <row r="30" spans="2:7" ht="17" x14ac:dyDescent="0.2">
      <c r="B30" s="330"/>
      <c r="C30" s="111" t="str">
        <f>'Fuel aggregation subsectors'!C19</f>
        <v>Construction</v>
      </c>
      <c r="D30" s="544">
        <f>'Non-energetic FD subsectors'!H24</f>
        <v>0</v>
      </c>
      <c r="E30" s="292">
        <f t="shared" si="1"/>
        <v>0</v>
      </c>
    </row>
    <row r="31" spans="2:7" ht="17" x14ac:dyDescent="0.2">
      <c r="B31" s="330"/>
      <c r="C31" s="111" t="str">
        <f>'Fuel aggregation subsectors'!C20</f>
        <v>Textile and leather</v>
      </c>
      <c r="D31" s="544">
        <f>'Non-energetic FD subsectors'!H25</f>
        <v>0</v>
      </c>
      <c r="E31" s="292">
        <f t="shared" si="1"/>
        <v>0</v>
      </c>
    </row>
    <row r="32" spans="2:7" ht="17" x14ac:dyDescent="0.2">
      <c r="B32" s="330"/>
      <c r="C32" s="111" t="str">
        <f>'Fuel aggregation subsectors'!C21</f>
        <v>Non-specified (industry)</v>
      </c>
      <c r="D32" s="544">
        <f>'Non-energetic FD subsectors'!H26</f>
        <v>0</v>
      </c>
      <c r="E32" s="292">
        <f>IF(SUM($D$23:$D$32)=0,1,D32/SUM($D$23:$D$32))</f>
        <v>1</v>
      </c>
    </row>
    <row r="33" spans="2:7" x14ac:dyDescent="0.2">
      <c r="B33" s="330"/>
      <c r="C33" s="7"/>
      <c r="D33" s="545"/>
      <c r="E33" s="295"/>
    </row>
    <row r="34" spans="2:7" x14ac:dyDescent="0.2">
      <c r="B34" s="329" t="s">
        <v>51</v>
      </c>
      <c r="C34" s="109"/>
      <c r="D34" s="546"/>
      <c r="E34" s="294"/>
    </row>
    <row r="35" spans="2:7" ht="17" x14ac:dyDescent="0.2">
      <c r="B35" s="330"/>
      <c r="C35" s="111" t="str">
        <f>'Fuel aggregation subsectors'!C12</f>
        <v>Non-metallic minerals</v>
      </c>
      <c r="D35" s="544">
        <f>'Non-energetic FD subsectors'!I17</f>
        <v>0</v>
      </c>
      <c r="E35" s="292">
        <f>IF(SUM($D$35:$D$44)=0,0,D35/SUM($D$35:$D$44))</f>
        <v>0</v>
      </c>
      <c r="G35" s="519"/>
    </row>
    <row r="36" spans="2:7" ht="17" x14ac:dyDescent="0.2">
      <c r="B36" s="330"/>
      <c r="C36" s="111" t="str">
        <f>'Fuel aggregation subsectors'!C13</f>
        <v>Transport equipment</v>
      </c>
      <c r="D36" s="544">
        <f>'Non-energetic FD subsectors'!I18</f>
        <v>0</v>
      </c>
      <c r="E36" s="292">
        <f t="shared" ref="E36:E43" si="2">IF(SUM($D$35:$D$44)=0,0,D36/SUM($D$35:$D$44))</f>
        <v>0</v>
      </c>
    </row>
    <row r="37" spans="2:7" ht="17" x14ac:dyDescent="0.2">
      <c r="B37" s="330"/>
      <c r="C37" s="111" t="str">
        <f>'Fuel aggregation subsectors'!C14</f>
        <v>Machinery</v>
      </c>
      <c r="D37" s="544">
        <f>'Non-energetic FD subsectors'!I19</f>
        <v>0</v>
      </c>
      <c r="E37" s="292">
        <f t="shared" si="2"/>
        <v>0</v>
      </c>
    </row>
    <row r="38" spans="2:7" ht="17" x14ac:dyDescent="0.2">
      <c r="B38" s="330"/>
      <c r="C38" s="111" t="str">
        <f>'Fuel aggregation subsectors'!C15</f>
        <v>Mining and quarrying</v>
      </c>
      <c r="D38" s="544">
        <f>'Non-energetic FD subsectors'!I20</f>
        <v>0</v>
      </c>
      <c r="E38" s="292">
        <f t="shared" si="2"/>
        <v>0</v>
      </c>
    </row>
    <row r="39" spans="2:7" ht="17" x14ac:dyDescent="0.2">
      <c r="B39" s="330"/>
      <c r="C39" s="111" t="str">
        <f>'Fuel aggregation subsectors'!C16</f>
        <v>Food and tobacco</v>
      </c>
      <c r="D39" s="544">
        <f>'Non-energetic FD subsectors'!I21</f>
        <v>0</v>
      </c>
      <c r="E39" s="292">
        <f t="shared" si="2"/>
        <v>0</v>
      </c>
    </row>
    <row r="40" spans="2:7" ht="17" x14ac:dyDescent="0.2">
      <c r="B40" s="330"/>
      <c r="C40" s="111" t="str">
        <f>'Fuel aggregation subsectors'!C17</f>
        <v>Paper, pulp and print</v>
      </c>
      <c r="D40" s="544">
        <f>'Non-energetic FD subsectors'!I22</f>
        <v>0</v>
      </c>
      <c r="E40" s="292">
        <f t="shared" si="2"/>
        <v>0</v>
      </c>
    </row>
    <row r="41" spans="2:7" ht="17" x14ac:dyDescent="0.2">
      <c r="B41" s="330"/>
      <c r="C41" s="111" t="str">
        <f>'Fuel aggregation subsectors'!C18</f>
        <v>Wood and wood products</v>
      </c>
      <c r="D41" s="544">
        <f>'Non-energetic FD subsectors'!I23</f>
        <v>0</v>
      </c>
      <c r="E41" s="292">
        <f t="shared" si="2"/>
        <v>0</v>
      </c>
    </row>
    <row r="42" spans="2:7" ht="17" x14ac:dyDescent="0.2">
      <c r="B42" s="330"/>
      <c r="C42" s="111" t="str">
        <f>'Fuel aggregation subsectors'!C19</f>
        <v>Construction</v>
      </c>
      <c r="D42" s="544">
        <f>'Non-energetic FD subsectors'!I24</f>
        <v>0</v>
      </c>
      <c r="E42" s="292">
        <f t="shared" si="2"/>
        <v>0</v>
      </c>
    </row>
    <row r="43" spans="2:7" ht="17" x14ac:dyDescent="0.2">
      <c r="B43" s="330"/>
      <c r="C43" s="111" t="str">
        <f>'Fuel aggregation subsectors'!C20</f>
        <v>Textile and leather</v>
      </c>
      <c r="D43" s="544">
        <f>'Non-energetic FD subsectors'!I25</f>
        <v>0</v>
      </c>
      <c r="E43" s="292">
        <f t="shared" si="2"/>
        <v>0</v>
      </c>
    </row>
    <row r="44" spans="2:7" ht="17" x14ac:dyDescent="0.2">
      <c r="B44" s="330"/>
      <c r="C44" s="111" t="str">
        <f>'Fuel aggregation subsectors'!C21</f>
        <v>Non-specified (industry)</v>
      </c>
      <c r="D44" s="544">
        <f>'Non-energetic FD subsectors'!I26</f>
        <v>0</v>
      </c>
      <c r="E44" s="292">
        <f>IF(SUM($D$35:$D$44)=0,1,D44/SUM($D$35:$D$44))</f>
        <v>1</v>
      </c>
    </row>
    <row r="45" spans="2:7" x14ac:dyDescent="0.2">
      <c r="B45" s="330"/>
      <c r="C45" s="7"/>
      <c r="D45" s="545"/>
      <c r="E45" s="295"/>
    </row>
    <row r="46" spans="2:7" x14ac:dyDescent="0.2">
      <c r="B46" s="329" t="s">
        <v>195</v>
      </c>
      <c r="C46" s="109"/>
      <c r="D46" s="546"/>
      <c r="E46" s="294"/>
    </row>
    <row r="47" spans="2:7" ht="17" x14ac:dyDescent="0.2">
      <c r="B47" s="330"/>
      <c r="C47" s="549" t="str">
        <f>'Fuel aggregation subsectors'!C12</f>
        <v>Non-metallic minerals</v>
      </c>
      <c r="D47" s="544">
        <f>'Non-energetic FD subsectors'!J17</f>
        <v>0</v>
      </c>
      <c r="E47" s="292">
        <f>IF(SUM($D$47:$D$56)=0,0,D47/SUM($D$47:$D$56))</f>
        <v>0</v>
      </c>
      <c r="G47" s="519"/>
    </row>
    <row r="48" spans="2:7" ht="17" x14ac:dyDescent="0.2">
      <c r="B48" s="330"/>
      <c r="C48" s="549" t="str">
        <f>'Fuel aggregation subsectors'!C13</f>
        <v>Transport equipment</v>
      </c>
      <c r="D48" s="544">
        <f>'Non-energetic FD subsectors'!J18</f>
        <v>0</v>
      </c>
      <c r="E48" s="292">
        <f t="shared" ref="E48:E55" si="3">IF(SUM($D$47:$D$56)=0,0,D48/SUM($D$47:$D$56))</f>
        <v>0</v>
      </c>
    </row>
    <row r="49" spans="2:7" ht="17" x14ac:dyDescent="0.2">
      <c r="B49" s="330"/>
      <c r="C49" s="549" t="str">
        <f>'Fuel aggregation subsectors'!C14</f>
        <v>Machinery</v>
      </c>
      <c r="D49" s="544">
        <f>'Non-energetic FD subsectors'!J19</f>
        <v>0</v>
      </c>
      <c r="E49" s="292">
        <f t="shared" si="3"/>
        <v>0</v>
      </c>
    </row>
    <row r="50" spans="2:7" ht="17" x14ac:dyDescent="0.2">
      <c r="B50" s="330"/>
      <c r="C50" s="549" t="str">
        <f>'Fuel aggregation subsectors'!C15</f>
        <v>Mining and quarrying</v>
      </c>
      <c r="D50" s="544">
        <f>'Non-energetic FD subsectors'!J20</f>
        <v>0</v>
      </c>
      <c r="E50" s="292">
        <f t="shared" si="3"/>
        <v>0</v>
      </c>
    </row>
    <row r="51" spans="2:7" ht="17" x14ac:dyDescent="0.2">
      <c r="B51" s="330"/>
      <c r="C51" s="549" t="str">
        <f>'Fuel aggregation subsectors'!C16</f>
        <v>Food and tobacco</v>
      </c>
      <c r="D51" s="544">
        <f>'Non-energetic FD subsectors'!J21</f>
        <v>0</v>
      </c>
      <c r="E51" s="292">
        <f t="shared" si="3"/>
        <v>0</v>
      </c>
    </row>
    <row r="52" spans="2:7" ht="17" x14ac:dyDescent="0.2">
      <c r="B52" s="330"/>
      <c r="C52" s="549" t="str">
        <f>'Fuel aggregation subsectors'!C17</f>
        <v>Paper, pulp and print</v>
      </c>
      <c r="D52" s="544">
        <f>'Non-energetic FD subsectors'!J22</f>
        <v>0</v>
      </c>
      <c r="E52" s="292">
        <f t="shared" si="3"/>
        <v>0</v>
      </c>
    </row>
    <row r="53" spans="2:7" ht="17" x14ac:dyDescent="0.2">
      <c r="B53" s="330"/>
      <c r="C53" s="549" t="str">
        <f>'Fuel aggregation subsectors'!C18</f>
        <v>Wood and wood products</v>
      </c>
      <c r="D53" s="544">
        <f>'Non-energetic FD subsectors'!J23</f>
        <v>0</v>
      </c>
      <c r="E53" s="292">
        <f t="shared" si="3"/>
        <v>0</v>
      </c>
    </row>
    <row r="54" spans="2:7" ht="17" x14ac:dyDescent="0.2">
      <c r="B54" s="330"/>
      <c r="C54" s="549" t="str">
        <f>'Fuel aggregation subsectors'!C19</f>
        <v>Construction</v>
      </c>
      <c r="D54" s="544">
        <f>'Non-energetic FD subsectors'!J24</f>
        <v>0</v>
      </c>
      <c r="E54" s="292">
        <f t="shared" si="3"/>
        <v>0</v>
      </c>
    </row>
    <row r="55" spans="2:7" ht="17" x14ac:dyDescent="0.2">
      <c r="B55" s="330"/>
      <c r="C55" s="549" t="str">
        <f>'Fuel aggregation subsectors'!C20</f>
        <v>Textile and leather</v>
      </c>
      <c r="D55" s="544">
        <f>'Non-energetic FD subsectors'!J25</f>
        <v>0</v>
      </c>
      <c r="E55" s="292">
        <f t="shared" si="3"/>
        <v>0</v>
      </c>
    </row>
    <row r="56" spans="2:7" ht="17" x14ac:dyDescent="0.2">
      <c r="B56" s="330"/>
      <c r="C56" s="549" t="str">
        <f>'Fuel aggregation subsectors'!C21</f>
        <v>Non-specified (industry)</v>
      </c>
      <c r="D56" s="544">
        <f>'Non-energetic FD subsectors'!J26</f>
        <v>0</v>
      </c>
      <c r="E56" s="292">
        <f>IF(SUM($D$47:$D$56)=0,1,D56/SUM($D$47:$D$56))</f>
        <v>1</v>
      </c>
    </row>
    <row r="57" spans="2:7" x14ac:dyDescent="0.2">
      <c r="B57" s="330"/>
      <c r="C57" s="7"/>
      <c r="D57" s="545"/>
      <c r="E57" s="295"/>
    </row>
    <row r="58" spans="2:7" x14ac:dyDescent="0.2">
      <c r="B58" s="329" t="s">
        <v>103</v>
      </c>
      <c r="C58" s="109"/>
      <c r="D58" s="546"/>
      <c r="E58" s="294"/>
    </row>
    <row r="59" spans="2:7" ht="17" x14ac:dyDescent="0.2">
      <c r="B59" s="330"/>
      <c r="C59" s="111" t="str">
        <f>'Fuel aggregation subsectors'!C12</f>
        <v>Non-metallic minerals</v>
      </c>
      <c r="D59" s="544">
        <f>'Non-energetic FD subsectors'!K17</f>
        <v>0</v>
      </c>
      <c r="E59" s="292">
        <f>IF(SUM($D$59:$D$68)=0,0,D59/SUM($D$59:$D$68))</f>
        <v>0</v>
      </c>
      <c r="G59" s="519"/>
    </row>
    <row r="60" spans="2:7" ht="17" x14ac:dyDescent="0.2">
      <c r="B60" s="330"/>
      <c r="C60" s="111" t="str">
        <f>'Fuel aggregation subsectors'!C13</f>
        <v>Transport equipment</v>
      </c>
      <c r="D60" s="544">
        <f>'Non-energetic FD subsectors'!K18</f>
        <v>0</v>
      </c>
      <c r="E60" s="292">
        <f t="shared" ref="E60:E67" si="4">IF(SUM($D$59:$D$68)=0,0,D60/SUM($D$59:$D$68))</f>
        <v>0</v>
      </c>
    </row>
    <row r="61" spans="2:7" ht="17" x14ac:dyDescent="0.2">
      <c r="B61" s="330"/>
      <c r="C61" s="111" t="str">
        <f>'Fuel aggregation subsectors'!C14</f>
        <v>Machinery</v>
      </c>
      <c r="D61" s="544">
        <f>'Non-energetic FD subsectors'!K19</f>
        <v>0</v>
      </c>
      <c r="E61" s="292">
        <f t="shared" si="4"/>
        <v>0</v>
      </c>
    </row>
    <row r="62" spans="2:7" ht="17" x14ac:dyDescent="0.2">
      <c r="B62" s="330"/>
      <c r="C62" s="111" t="str">
        <f>'Fuel aggregation subsectors'!C15</f>
        <v>Mining and quarrying</v>
      </c>
      <c r="D62" s="544">
        <f>'Non-energetic FD subsectors'!K20</f>
        <v>0</v>
      </c>
      <c r="E62" s="292">
        <f t="shared" si="4"/>
        <v>0</v>
      </c>
    </row>
    <row r="63" spans="2:7" ht="17" x14ac:dyDescent="0.2">
      <c r="B63" s="330"/>
      <c r="C63" s="111" t="str">
        <f>'Fuel aggregation subsectors'!C16</f>
        <v>Food and tobacco</v>
      </c>
      <c r="D63" s="544">
        <f>'Non-energetic FD subsectors'!K21</f>
        <v>0</v>
      </c>
      <c r="E63" s="292">
        <f t="shared" si="4"/>
        <v>0</v>
      </c>
    </row>
    <row r="64" spans="2:7" ht="17" x14ac:dyDescent="0.2">
      <c r="B64" s="330"/>
      <c r="C64" s="111" t="str">
        <f>'Fuel aggregation subsectors'!C17</f>
        <v>Paper, pulp and print</v>
      </c>
      <c r="D64" s="544">
        <f>'Non-energetic FD subsectors'!K22</f>
        <v>0</v>
      </c>
      <c r="E64" s="292">
        <f t="shared" si="4"/>
        <v>0</v>
      </c>
    </row>
    <row r="65" spans="2:7" ht="17" x14ac:dyDescent="0.2">
      <c r="B65" s="330"/>
      <c r="C65" s="111" t="str">
        <f>'Fuel aggregation subsectors'!C18</f>
        <v>Wood and wood products</v>
      </c>
      <c r="D65" s="544">
        <f>'Non-energetic FD subsectors'!K23</f>
        <v>0</v>
      </c>
      <c r="E65" s="292">
        <f t="shared" si="4"/>
        <v>0</v>
      </c>
    </row>
    <row r="66" spans="2:7" ht="17" x14ac:dyDescent="0.2">
      <c r="B66" s="330"/>
      <c r="C66" s="111" t="str">
        <f>'Fuel aggregation subsectors'!C19</f>
        <v>Construction</v>
      </c>
      <c r="D66" s="544">
        <f>'Non-energetic FD subsectors'!K24</f>
        <v>0</v>
      </c>
      <c r="E66" s="292">
        <f t="shared" si="4"/>
        <v>0</v>
      </c>
    </row>
    <row r="67" spans="2:7" ht="17" x14ac:dyDescent="0.2">
      <c r="B67" s="330"/>
      <c r="C67" s="111" t="str">
        <f>'Fuel aggregation subsectors'!C20</f>
        <v>Textile and leather</v>
      </c>
      <c r="D67" s="544">
        <f>'Non-energetic FD subsectors'!K25</f>
        <v>0</v>
      </c>
      <c r="E67" s="292">
        <f t="shared" si="4"/>
        <v>0</v>
      </c>
    </row>
    <row r="68" spans="2:7" ht="17" x14ac:dyDescent="0.2">
      <c r="B68" s="330"/>
      <c r="C68" s="111" t="str">
        <f>'Fuel aggregation subsectors'!C21</f>
        <v>Non-specified (industry)</v>
      </c>
      <c r="D68" s="544">
        <f>'Non-energetic FD subsectors'!K26</f>
        <v>0</v>
      </c>
      <c r="E68" s="292">
        <f>IF(SUM($D$59:$D$68)=0,1,D68/SUM($D$59:$D$68))</f>
        <v>1</v>
      </c>
    </row>
    <row r="69" spans="2:7" x14ac:dyDescent="0.2">
      <c r="B69" s="330"/>
      <c r="C69" s="7"/>
      <c r="D69" s="545"/>
      <c r="E69" s="295"/>
    </row>
    <row r="70" spans="2:7" x14ac:dyDescent="0.2">
      <c r="B70" s="329" t="s">
        <v>102</v>
      </c>
      <c r="C70" s="109"/>
      <c r="D70" s="546"/>
      <c r="E70" s="294"/>
    </row>
    <row r="71" spans="2:7" ht="17" x14ac:dyDescent="0.2">
      <c r="B71" s="330"/>
      <c r="C71" s="111" t="str">
        <f>'Fuel aggregation subsectors'!C12</f>
        <v>Non-metallic minerals</v>
      </c>
      <c r="D71" s="544">
        <f>'Non-energetic FD subsectors'!L17</f>
        <v>0</v>
      </c>
      <c r="E71" s="292">
        <f>IF(SUM($D$71:$D$80)=0,0,D71/SUM($D$71:$D$80))</f>
        <v>0</v>
      </c>
      <c r="G71" s="519"/>
    </row>
    <row r="72" spans="2:7" ht="17" x14ac:dyDescent="0.2">
      <c r="B72" s="330"/>
      <c r="C72" s="111" t="str">
        <f>'Fuel aggregation subsectors'!C13</f>
        <v>Transport equipment</v>
      </c>
      <c r="D72" s="544">
        <f>'Non-energetic FD subsectors'!L18</f>
        <v>0</v>
      </c>
      <c r="E72" s="292">
        <f t="shared" ref="E72:E79" si="5">IF(SUM($D$71:$D$80)=0,0,D72/SUM($D$71:$D$80))</f>
        <v>0</v>
      </c>
    </row>
    <row r="73" spans="2:7" ht="17" x14ac:dyDescent="0.2">
      <c r="B73" s="330"/>
      <c r="C73" s="111" t="str">
        <f>'Fuel aggregation subsectors'!C14</f>
        <v>Machinery</v>
      </c>
      <c r="D73" s="544">
        <f>'Non-energetic FD subsectors'!L19</f>
        <v>0</v>
      </c>
      <c r="E73" s="292">
        <f t="shared" si="5"/>
        <v>0</v>
      </c>
    </row>
    <row r="74" spans="2:7" ht="17" x14ac:dyDescent="0.2">
      <c r="B74" s="330"/>
      <c r="C74" s="111" t="str">
        <f>'Fuel aggregation subsectors'!C15</f>
        <v>Mining and quarrying</v>
      </c>
      <c r="D74" s="544">
        <f>'Non-energetic FD subsectors'!L20</f>
        <v>0</v>
      </c>
      <c r="E74" s="292">
        <f t="shared" si="5"/>
        <v>0</v>
      </c>
    </row>
    <row r="75" spans="2:7" ht="17" x14ac:dyDescent="0.2">
      <c r="B75" s="330"/>
      <c r="C75" s="111" t="str">
        <f>'Fuel aggregation subsectors'!C16</f>
        <v>Food and tobacco</v>
      </c>
      <c r="D75" s="544">
        <f>'Non-energetic FD subsectors'!L21</f>
        <v>0</v>
      </c>
      <c r="E75" s="292">
        <f t="shared" si="5"/>
        <v>0</v>
      </c>
    </row>
    <row r="76" spans="2:7" ht="17" x14ac:dyDescent="0.2">
      <c r="B76" s="330"/>
      <c r="C76" s="111" t="str">
        <f>'Fuel aggregation subsectors'!C17</f>
        <v>Paper, pulp and print</v>
      </c>
      <c r="D76" s="544">
        <f>'Non-energetic FD subsectors'!L22</f>
        <v>0</v>
      </c>
      <c r="E76" s="292">
        <f t="shared" si="5"/>
        <v>0</v>
      </c>
    </row>
    <row r="77" spans="2:7" ht="17" x14ac:dyDescent="0.2">
      <c r="B77" s="330"/>
      <c r="C77" s="111" t="str">
        <f>'Fuel aggregation subsectors'!C18</f>
        <v>Wood and wood products</v>
      </c>
      <c r="D77" s="544">
        <f>'Non-energetic FD subsectors'!L23</f>
        <v>0</v>
      </c>
      <c r="E77" s="292">
        <f t="shared" si="5"/>
        <v>0</v>
      </c>
    </row>
    <row r="78" spans="2:7" ht="17" x14ac:dyDescent="0.2">
      <c r="B78" s="330"/>
      <c r="C78" s="111" t="str">
        <f>'Fuel aggregation subsectors'!C19</f>
        <v>Construction</v>
      </c>
      <c r="D78" s="544">
        <f>'Non-energetic FD subsectors'!L24</f>
        <v>0</v>
      </c>
      <c r="E78" s="292">
        <f t="shared" si="5"/>
        <v>0</v>
      </c>
    </row>
    <row r="79" spans="2:7" ht="17" x14ac:dyDescent="0.2">
      <c r="B79" s="330"/>
      <c r="C79" s="111" t="str">
        <f>'Fuel aggregation subsectors'!C20</f>
        <v>Textile and leather</v>
      </c>
      <c r="D79" s="544">
        <f>'Non-energetic FD subsectors'!L25</f>
        <v>0</v>
      </c>
      <c r="E79" s="292">
        <f t="shared" si="5"/>
        <v>0</v>
      </c>
    </row>
    <row r="80" spans="2:7" ht="17" x14ac:dyDescent="0.2">
      <c r="B80" s="330"/>
      <c r="C80" s="111" t="str">
        <f>'Fuel aggregation subsectors'!C21</f>
        <v>Non-specified (industry)</v>
      </c>
      <c r="D80" s="544">
        <f>'Non-energetic FD subsectors'!L26</f>
        <v>0</v>
      </c>
      <c r="E80" s="292">
        <f>IF(SUM($D$71:$D$80)=0,1,D80/SUM($D$71:$D$80))</f>
        <v>1</v>
      </c>
    </row>
    <row r="81" spans="2:7" x14ac:dyDescent="0.2">
      <c r="B81" s="330"/>
      <c r="C81" s="7"/>
      <c r="D81" s="545"/>
      <c r="E81" s="295"/>
    </row>
    <row r="82" spans="2:7" x14ac:dyDescent="0.2">
      <c r="B82" s="329" t="s">
        <v>508</v>
      </c>
      <c r="C82" s="109"/>
      <c r="D82" s="546"/>
      <c r="E82" s="294"/>
    </row>
    <row r="83" spans="2:7" ht="17" x14ac:dyDescent="0.2">
      <c r="B83" s="330"/>
      <c r="C83" s="111" t="str">
        <f>'Fuel aggregation subsectors'!C12</f>
        <v>Non-metallic minerals</v>
      </c>
      <c r="D83" s="544">
        <f>'Non-energetic FD subsectors'!M17</f>
        <v>0</v>
      </c>
      <c r="E83" s="292">
        <f>IF(SUM($D$83:$D$92)=0,0,D83/SUM($D$83:$D$92))</f>
        <v>0</v>
      </c>
      <c r="G83" s="519"/>
    </row>
    <row r="84" spans="2:7" ht="17" x14ac:dyDescent="0.2">
      <c r="B84" s="330"/>
      <c r="C84" s="111" t="str">
        <f>'Fuel aggregation subsectors'!C13</f>
        <v>Transport equipment</v>
      </c>
      <c r="D84" s="544">
        <f>'Non-energetic FD subsectors'!M18</f>
        <v>0</v>
      </c>
      <c r="E84" s="292">
        <f t="shared" ref="E84:E91" si="6">IF(SUM($D$83:$D$92)=0,0,D84/SUM($D$83:$D$92))</f>
        <v>0</v>
      </c>
    </row>
    <row r="85" spans="2:7" ht="17" x14ac:dyDescent="0.2">
      <c r="B85" s="330"/>
      <c r="C85" s="111" t="str">
        <f>'Fuel aggregation subsectors'!C14</f>
        <v>Machinery</v>
      </c>
      <c r="D85" s="544">
        <f>'Non-energetic FD subsectors'!M19</f>
        <v>0</v>
      </c>
      <c r="E85" s="292">
        <f t="shared" si="6"/>
        <v>0</v>
      </c>
    </row>
    <row r="86" spans="2:7" ht="17" x14ac:dyDescent="0.2">
      <c r="B86" s="330"/>
      <c r="C86" s="111" t="str">
        <f>'Fuel aggregation subsectors'!C15</f>
        <v>Mining and quarrying</v>
      </c>
      <c r="D86" s="544">
        <f>'Non-energetic FD subsectors'!M20</f>
        <v>0</v>
      </c>
      <c r="E86" s="292">
        <f t="shared" si="6"/>
        <v>0</v>
      </c>
    </row>
    <row r="87" spans="2:7" ht="17" x14ac:dyDescent="0.2">
      <c r="B87" s="330"/>
      <c r="C87" s="111" t="str">
        <f>'Fuel aggregation subsectors'!C16</f>
        <v>Food and tobacco</v>
      </c>
      <c r="D87" s="544">
        <f>'Non-energetic FD subsectors'!M21</f>
        <v>0</v>
      </c>
      <c r="E87" s="292">
        <f t="shared" si="6"/>
        <v>0</v>
      </c>
    </row>
    <row r="88" spans="2:7" ht="17" x14ac:dyDescent="0.2">
      <c r="B88" s="330"/>
      <c r="C88" s="111" t="str">
        <f>'Fuel aggregation subsectors'!C17</f>
        <v>Paper, pulp and print</v>
      </c>
      <c r="D88" s="544">
        <f>'Non-energetic FD subsectors'!M22</f>
        <v>0</v>
      </c>
      <c r="E88" s="292">
        <f t="shared" si="6"/>
        <v>0</v>
      </c>
    </row>
    <row r="89" spans="2:7" ht="17" x14ac:dyDescent="0.2">
      <c r="B89" s="330"/>
      <c r="C89" s="111" t="str">
        <f>'Fuel aggregation subsectors'!C18</f>
        <v>Wood and wood products</v>
      </c>
      <c r="D89" s="544">
        <f>'Non-energetic FD subsectors'!M23</f>
        <v>0</v>
      </c>
      <c r="E89" s="292">
        <f t="shared" si="6"/>
        <v>0</v>
      </c>
    </row>
    <row r="90" spans="2:7" ht="17" x14ac:dyDescent="0.2">
      <c r="B90" s="330"/>
      <c r="C90" s="111" t="str">
        <f>'Fuel aggregation subsectors'!C19</f>
        <v>Construction</v>
      </c>
      <c r="D90" s="544">
        <f>'Non-energetic FD subsectors'!M24</f>
        <v>0</v>
      </c>
      <c r="E90" s="292">
        <f t="shared" si="6"/>
        <v>0</v>
      </c>
    </row>
    <row r="91" spans="2:7" ht="17" x14ac:dyDescent="0.2">
      <c r="B91" s="330"/>
      <c r="C91" s="111" t="str">
        <f>'Fuel aggregation subsectors'!C20</f>
        <v>Textile and leather</v>
      </c>
      <c r="D91" s="544">
        <f>'Non-energetic FD subsectors'!M25</f>
        <v>0</v>
      </c>
      <c r="E91" s="292">
        <f t="shared" si="6"/>
        <v>0</v>
      </c>
    </row>
    <row r="92" spans="2:7" ht="17" x14ac:dyDescent="0.2">
      <c r="B92" s="330"/>
      <c r="C92" s="111" t="str">
        <f>'Fuel aggregation subsectors'!C21</f>
        <v>Non-specified (industry)</v>
      </c>
      <c r="D92" s="544">
        <f>'Non-energetic FD subsectors'!M26</f>
        <v>0</v>
      </c>
      <c r="E92" s="292">
        <f>IF(SUM($D$83:$D$92)=0,1,D92/SUM($D$83:$D$92))</f>
        <v>1</v>
      </c>
    </row>
    <row r="93" spans="2:7" ht="17" thickBot="1" x14ac:dyDescent="0.25">
      <c r="B93" s="331"/>
      <c r="C93" s="112"/>
      <c r="D93" s="547"/>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B2:G21"/>
  <sheetViews>
    <sheetView workbookViewId="0">
      <selection activeCell="E12" sqref="E12"/>
    </sheetView>
  </sheetViews>
  <sheetFormatPr baseColWidth="10" defaultRowHeight="16" x14ac:dyDescent="0.2"/>
  <cols>
    <col min="1" max="1" width="10.83203125" style="1"/>
    <col min="2" max="2" width="20.83203125" style="1" customWidth="1"/>
    <col min="3" max="3" width="22.6640625" style="1" customWidth="1"/>
    <col min="4" max="4" width="23.1640625" style="344" customWidth="1"/>
    <col min="5" max="5" width="21" style="1" customWidth="1"/>
    <col min="6" max="16384" width="10.83203125" style="1"/>
  </cols>
  <sheetData>
    <row r="2" spans="2:7" ht="21" x14ac:dyDescent="0.25">
      <c r="B2" s="2" t="s">
        <v>639</v>
      </c>
    </row>
    <row r="4" spans="2:7" x14ac:dyDescent="0.2">
      <c r="B4" s="3" t="s">
        <v>83</v>
      </c>
      <c r="C4" s="4"/>
      <c r="D4" s="386"/>
      <c r="E4" s="5"/>
    </row>
    <row r="5" spans="2:7" ht="31" customHeight="1" x14ac:dyDescent="0.2">
      <c r="B5" s="601" t="s">
        <v>638</v>
      </c>
      <c r="C5" s="602"/>
      <c r="D5" s="602"/>
      <c r="E5" s="603"/>
    </row>
    <row r="6" spans="2:7" ht="17" thickBot="1" x14ac:dyDescent="0.25"/>
    <row r="7" spans="2:7" x14ac:dyDescent="0.2">
      <c r="B7" s="328" t="s">
        <v>635</v>
      </c>
      <c r="C7" s="108"/>
      <c r="D7" s="387"/>
      <c r="E7" s="333"/>
    </row>
    <row r="8" spans="2:7" x14ac:dyDescent="0.2">
      <c r="B8" s="239"/>
      <c r="C8" s="15"/>
      <c r="D8" s="388"/>
      <c r="E8" s="334"/>
    </row>
    <row r="9" spans="2:7" ht="17" x14ac:dyDescent="0.2">
      <c r="B9" s="239" t="s">
        <v>25</v>
      </c>
      <c r="C9" s="15"/>
      <c r="D9" s="389" t="s">
        <v>393</v>
      </c>
      <c r="E9" s="332" t="s">
        <v>392</v>
      </c>
    </row>
    <row r="10" spans="2:7" x14ac:dyDescent="0.2">
      <c r="B10" s="329" t="s">
        <v>624</v>
      </c>
      <c r="C10" s="109"/>
      <c r="D10" s="386"/>
      <c r="E10" s="110"/>
    </row>
    <row r="11" spans="2:7" ht="17" x14ac:dyDescent="0.2">
      <c r="B11" s="330"/>
      <c r="C11" s="581" t="s">
        <v>89</v>
      </c>
      <c r="D11" s="582">
        <f>'Energetic FD subsectors'!L21</f>
        <v>0</v>
      </c>
      <c r="E11" s="583" t="e">
        <f>SUM(E12:E13)</f>
        <v>#VALUE!</v>
      </c>
      <c r="G11" s="519"/>
    </row>
    <row r="12" spans="2:7" ht="17" x14ac:dyDescent="0.2">
      <c r="B12" s="330"/>
      <c r="C12" s="111" t="s">
        <v>636</v>
      </c>
      <c r="D12" s="544" t="str">
        <f>Dashboard!E63</f>
        <v/>
      </c>
      <c r="E12" s="292" t="e">
        <f>IF(SUM($D$12:$D$13)=0,0,D12/SUM($D$12:$D$13))</f>
        <v>#VALUE!</v>
      </c>
    </row>
    <row r="13" spans="2:7" ht="17" x14ac:dyDescent="0.2">
      <c r="B13" s="330"/>
      <c r="C13" s="111" t="s">
        <v>637</v>
      </c>
      <c r="D13" s="544" t="e">
        <f>D11-D12</f>
        <v>#VALUE!</v>
      </c>
      <c r="E13" s="292" t="e">
        <f>IF(SUM($D$12:$D$13)=0,1,D13/SUM($D$12:$D$13))</f>
        <v>#VALUE!</v>
      </c>
    </row>
    <row r="14" spans="2:7" x14ac:dyDescent="0.2">
      <c r="B14" s="330"/>
      <c r="C14" s="7"/>
      <c r="D14" s="545"/>
      <c r="E14" s="334"/>
    </row>
    <row r="15" spans="2:7" x14ac:dyDescent="0.2">
      <c r="B15" s="33"/>
      <c r="C15" s="7"/>
      <c r="D15" s="545"/>
      <c r="E15" s="293"/>
    </row>
    <row r="16" spans="2:7" x14ac:dyDescent="0.2">
      <c r="B16" s="329" t="s">
        <v>625</v>
      </c>
      <c r="C16" s="109"/>
      <c r="D16" s="546"/>
      <c r="E16" s="294"/>
    </row>
    <row r="17" spans="2:7" ht="17" x14ac:dyDescent="0.2">
      <c r="B17" s="330"/>
      <c r="C17" s="581" t="s">
        <v>89</v>
      </c>
      <c r="D17" s="582">
        <f>'Energetic FD subsectors'!L22</f>
        <v>0</v>
      </c>
      <c r="E17" s="583" t="e">
        <f>SUM(E18:E19)</f>
        <v>#VALUE!</v>
      </c>
      <c r="G17" s="519"/>
    </row>
    <row r="18" spans="2:7" ht="17" x14ac:dyDescent="0.2">
      <c r="B18" s="330"/>
      <c r="C18" s="111" t="s">
        <v>636</v>
      </c>
      <c r="D18" s="544" t="str">
        <f>Dashboard!E65</f>
        <v/>
      </c>
      <c r="E18" s="292" t="e">
        <f>IF(SUM($D$18:$D$19)=0,0,D18/SUM($D$18:$D$19))</f>
        <v>#VALUE!</v>
      </c>
    </row>
    <row r="19" spans="2:7" ht="17" x14ac:dyDescent="0.2">
      <c r="B19" s="330"/>
      <c r="C19" s="111" t="s">
        <v>637</v>
      </c>
      <c r="D19" s="544" t="e">
        <f>D17-D18</f>
        <v>#VALUE!</v>
      </c>
      <c r="E19" s="292" t="e">
        <f>IF(SUM($D$18:$D$19)=0,1,D19/SUM($D$18:$D$19))</f>
        <v>#VALUE!</v>
      </c>
    </row>
    <row r="20" spans="2:7" x14ac:dyDescent="0.2">
      <c r="B20" s="330"/>
      <c r="C20" s="7"/>
      <c r="D20" s="545"/>
      <c r="E20" s="295"/>
    </row>
    <row r="21" spans="2:7" ht="17" thickBot="1" x14ac:dyDescent="0.25">
      <c r="B21" s="331"/>
      <c r="C21" s="112"/>
      <c r="D21" s="547"/>
      <c r="E21"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287</v>
      </c>
    </row>
    <row r="2" spans="1:2" x14ac:dyDescent="0.2">
      <c r="A2" t="s">
        <v>241</v>
      </c>
      <c r="B2" t="s">
        <v>240</v>
      </c>
    </row>
    <row r="3" spans="1:2" x14ac:dyDescent="0.2">
      <c r="A3" t="s">
        <v>288</v>
      </c>
      <c r="B3" s="452">
        <f>'Shares energetic FD sectors'!E11</f>
        <v>0</v>
      </c>
    </row>
    <row r="4" spans="1:2" x14ac:dyDescent="0.2">
      <c r="A4" t="s">
        <v>429</v>
      </c>
      <c r="B4" s="452">
        <f>'Shares energetic FD sectors'!E12</f>
        <v>0</v>
      </c>
    </row>
    <row r="5" spans="1:2" x14ac:dyDescent="0.2">
      <c r="A5" s="122" t="s">
        <v>289</v>
      </c>
      <c r="B5" s="452">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290</v>
      </c>
    </row>
    <row r="2" spans="1:2" x14ac:dyDescent="0.2">
      <c r="A2" t="s">
        <v>241</v>
      </c>
      <c r="B2" t="s">
        <v>240</v>
      </c>
    </row>
    <row r="3" spans="1:2" x14ac:dyDescent="0.2">
      <c r="A3" t="s">
        <v>291</v>
      </c>
      <c r="B3" s="452">
        <f>'Shares energetic FD sectors'!E16</f>
        <v>0</v>
      </c>
    </row>
    <row r="4" spans="1:2" x14ac:dyDescent="0.2">
      <c r="A4" t="s">
        <v>431</v>
      </c>
      <c r="B4" s="452">
        <f>'Shares energetic FD sectors'!E17</f>
        <v>0</v>
      </c>
    </row>
    <row r="5" spans="1:2" x14ac:dyDescent="0.2">
      <c r="A5" s="122" t="s">
        <v>292</v>
      </c>
      <c r="B5" s="452">
        <f>'Shares energetic FD sectors'!E18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59"/>
  <sheetViews>
    <sheetView workbookViewId="0">
      <selection activeCell="C32" sqref="C32"/>
    </sheetView>
  </sheetViews>
  <sheetFormatPr baseColWidth="10" defaultRowHeight="16" x14ac:dyDescent="0.2"/>
  <cols>
    <col min="1" max="1" width="10.83203125" style="1"/>
    <col min="2" max="2" width="30.1640625" style="1" customWidth="1"/>
    <col min="3" max="3" width="147.33203125" style="1" customWidth="1"/>
    <col min="4" max="16384" width="10.83203125" style="1"/>
  </cols>
  <sheetData>
    <row r="2" spans="2:3" ht="21" x14ac:dyDescent="0.25">
      <c r="B2" s="2" t="s">
        <v>20</v>
      </c>
    </row>
    <row r="4" spans="2:3" ht="30" customHeight="1" x14ac:dyDescent="0.2">
      <c r="B4" s="312" t="s">
        <v>245</v>
      </c>
      <c r="C4" s="313" t="s">
        <v>21</v>
      </c>
    </row>
    <row r="5" spans="2:3" ht="28" customHeight="1" x14ac:dyDescent="0.2">
      <c r="B5" s="114" t="s">
        <v>187</v>
      </c>
      <c r="C5" s="73" t="s">
        <v>246</v>
      </c>
    </row>
    <row r="6" spans="2:3" ht="28" customHeight="1" x14ac:dyDescent="0.2">
      <c r="B6" s="114" t="s">
        <v>0</v>
      </c>
      <c r="C6" s="74" t="s">
        <v>310</v>
      </c>
    </row>
    <row r="7" spans="2:3" ht="28" customHeight="1" x14ac:dyDescent="0.2">
      <c r="B7" s="114" t="s">
        <v>20</v>
      </c>
      <c r="C7" s="73" t="s">
        <v>311</v>
      </c>
    </row>
    <row r="8" spans="2:3" ht="28" customHeight="1" x14ac:dyDescent="0.2">
      <c r="B8" s="114" t="s">
        <v>22</v>
      </c>
      <c r="C8" s="73" t="s">
        <v>468</v>
      </c>
    </row>
    <row r="9" spans="2:3" ht="28" customHeight="1" x14ac:dyDescent="0.2">
      <c r="B9" s="114" t="s">
        <v>188</v>
      </c>
      <c r="C9" s="73" t="s">
        <v>312</v>
      </c>
    </row>
    <row r="10" spans="2:3" ht="28" customHeight="1" x14ac:dyDescent="0.2">
      <c r="B10" s="114" t="s">
        <v>23</v>
      </c>
      <c r="C10" s="73" t="s">
        <v>313</v>
      </c>
    </row>
    <row r="11" spans="2:3" ht="28" customHeight="1" x14ac:dyDescent="0.2">
      <c r="B11" s="115" t="s">
        <v>24</v>
      </c>
      <c r="C11" s="73" t="s">
        <v>314</v>
      </c>
    </row>
    <row r="12" spans="2:3" ht="28" customHeight="1" x14ac:dyDescent="0.2">
      <c r="B12" s="116" t="s">
        <v>398</v>
      </c>
      <c r="C12" s="460" t="s">
        <v>399</v>
      </c>
    </row>
    <row r="13" spans="2:3" ht="28" customHeight="1" x14ac:dyDescent="0.2">
      <c r="B13" s="116" t="s">
        <v>477</v>
      </c>
      <c r="C13" s="73" t="s">
        <v>462</v>
      </c>
    </row>
    <row r="14" spans="2:3" ht="28" customHeight="1" x14ac:dyDescent="0.2">
      <c r="B14" s="116" t="s">
        <v>478</v>
      </c>
      <c r="C14" s="73" t="s">
        <v>463</v>
      </c>
    </row>
    <row r="15" spans="2:3" ht="28" customHeight="1" x14ac:dyDescent="0.2">
      <c r="B15" s="116" t="s">
        <v>212</v>
      </c>
      <c r="C15" s="125" t="s">
        <v>469</v>
      </c>
    </row>
    <row r="16" spans="2:3" ht="28" customHeight="1" x14ac:dyDescent="0.2">
      <c r="B16" s="119" t="s">
        <v>579</v>
      </c>
      <c r="C16" s="73" t="s">
        <v>581</v>
      </c>
    </row>
    <row r="17" spans="2:3" ht="28" customHeight="1" x14ac:dyDescent="0.2">
      <c r="B17" s="119" t="s">
        <v>580</v>
      </c>
      <c r="C17" s="73" t="s">
        <v>582</v>
      </c>
    </row>
    <row r="18" spans="2:3" ht="28" customHeight="1" x14ac:dyDescent="0.2">
      <c r="B18" s="118" t="s">
        <v>588</v>
      </c>
      <c r="C18" s="73" t="s">
        <v>315</v>
      </c>
    </row>
    <row r="19" spans="2:3" ht="28" customHeight="1" x14ac:dyDescent="0.2">
      <c r="B19" s="118" t="s">
        <v>589</v>
      </c>
      <c r="C19" s="73" t="s">
        <v>316</v>
      </c>
    </row>
    <row r="20" spans="2:3" ht="28" customHeight="1" x14ac:dyDescent="0.2">
      <c r="B20" s="117" t="s">
        <v>224</v>
      </c>
      <c r="C20" s="73" t="s">
        <v>464</v>
      </c>
    </row>
    <row r="21" spans="2:3" ht="28" customHeight="1" x14ac:dyDescent="0.2">
      <c r="B21" s="117" t="s">
        <v>225</v>
      </c>
      <c r="C21" s="73" t="s">
        <v>465</v>
      </c>
    </row>
    <row r="22" spans="2:3" ht="31" customHeight="1" x14ac:dyDescent="0.2">
      <c r="B22" s="117" t="s">
        <v>230</v>
      </c>
      <c r="C22" s="460" t="s">
        <v>466</v>
      </c>
    </row>
    <row r="23" spans="2:3" ht="31" customHeight="1" x14ac:dyDescent="0.2">
      <c r="B23" s="117" t="s">
        <v>229</v>
      </c>
      <c r="C23" s="460" t="s">
        <v>467</v>
      </c>
    </row>
    <row r="24" spans="2:3" ht="28" customHeight="1" x14ac:dyDescent="0.2">
      <c r="B24" s="117" t="s">
        <v>249</v>
      </c>
      <c r="C24" s="73" t="s">
        <v>419</v>
      </c>
    </row>
    <row r="25" spans="2:3" ht="28" customHeight="1" x14ac:dyDescent="0.2">
      <c r="B25" s="117" t="s">
        <v>584</v>
      </c>
      <c r="C25" s="125" t="s">
        <v>586</v>
      </c>
    </row>
    <row r="26" spans="2:3" ht="28" customHeight="1" x14ac:dyDescent="0.2">
      <c r="B26" s="117" t="s">
        <v>583</v>
      </c>
      <c r="C26" s="125" t="s">
        <v>585</v>
      </c>
    </row>
    <row r="27" spans="2:3" ht="28" customHeight="1" x14ac:dyDescent="0.2">
      <c r="B27" s="118" t="s">
        <v>520</v>
      </c>
      <c r="C27" s="73" t="s">
        <v>587</v>
      </c>
    </row>
    <row r="28" spans="2:3" ht="28" customHeight="1" x14ac:dyDescent="0.2">
      <c r="B28" s="118" t="s">
        <v>590</v>
      </c>
      <c r="C28" s="73" t="s">
        <v>591</v>
      </c>
    </row>
    <row r="29" spans="2:3" ht="28" customHeight="1" x14ac:dyDescent="0.2">
      <c r="B29" s="119" t="s">
        <v>579</v>
      </c>
      <c r="C29" s="73" t="s">
        <v>581</v>
      </c>
    </row>
    <row r="30" spans="2:3" ht="28" customHeight="1" x14ac:dyDescent="0.2">
      <c r="B30" s="119" t="s">
        <v>580</v>
      </c>
      <c r="C30" s="73" t="s">
        <v>582</v>
      </c>
    </row>
    <row r="31" spans="2:3" ht="28" customHeight="1" x14ac:dyDescent="0.2">
      <c r="B31" s="119" t="s">
        <v>639</v>
      </c>
      <c r="C31" s="73" t="s">
        <v>650</v>
      </c>
    </row>
    <row r="32" spans="2:3" ht="28" customHeight="1" x14ac:dyDescent="0.2">
      <c r="B32" s="120" t="s">
        <v>367</v>
      </c>
      <c r="C32" s="73" t="s">
        <v>592</v>
      </c>
    </row>
    <row r="33" spans="2:3" ht="28" customHeight="1" x14ac:dyDescent="0.2">
      <c r="B33" s="120" t="s">
        <v>371</v>
      </c>
      <c r="C33" s="126" t="s">
        <v>593</v>
      </c>
    </row>
    <row r="34" spans="2:3" ht="28" customHeight="1" x14ac:dyDescent="0.2">
      <c r="B34" s="120" t="s">
        <v>369</v>
      </c>
      <c r="C34" s="126" t="s">
        <v>594</v>
      </c>
    </row>
    <row r="35" spans="2:3" ht="28" customHeight="1" x14ac:dyDescent="0.2">
      <c r="B35" s="120" t="s">
        <v>368</v>
      </c>
      <c r="C35" s="73" t="s">
        <v>595</v>
      </c>
    </row>
    <row r="36" spans="2:3" ht="28" customHeight="1" x14ac:dyDescent="0.2">
      <c r="B36" s="120" t="s">
        <v>372</v>
      </c>
      <c r="C36" s="126" t="s">
        <v>596</v>
      </c>
    </row>
    <row r="37" spans="2:3" ht="28" customHeight="1" x14ac:dyDescent="0.2">
      <c r="B37" s="120" t="s">
        <v>370</v>
      </c>
      <c r="C37" s="126" t="s">
        <v>597</v>
      </c>
    </row>
    <row r="38" spans="2:3" ht="28" customHeight="1" x14ac:dyDescent="0.2">
      <c r="B38" s="120" t="s">
        <v>366</v>
      </c>
      <c r="C38" s="73" t="s">
        <v>598</v>
      </c>
    </row>
    <row r="39" spans="2:3" ht="28" customHeight="1" x14ac:dyDescent="0.2">
      <c r="B39" s="120" t="s">
        <v>447</v>
      </c>
      <c r="C39" s="73" t="s">
        <v>599</v>
      </c>
    </row>
    <row r="40" spans="2:3" ht="28" customHeight="1" x14ac:dyDescent="0.2">
      <c r="B40" s="120" t="s">
        <v>449</v>
      </c>
      <c r="C40" s="73" t="s">
        <v>600</v>
      </c>
    </row>
    <row r="41" spans="2:3" ht="28" customHeight="1" x14ac:dyDescent="0.2">
      <c r="B41" s="120" t="s">
        <v>451</v>
      </c>
      <c r="C41" s="73" t="s">
        <v>601</v>
      </c>
    </row>
    <row r="42" spans="2:3" ht="28" customHeight="1" x14ac:dyDescent="0.2">
      <c r="B42" s="120" t="s">
        <v>453</v>
      </c>
      <c r="C42" s="73" t="s">
        <v>602</v>
      </c>
    </row>
    <row r="43" spans="2:3" ht="28" customHeight="1" x14ac:dyDescent="0.2">
      <c r="B43" s="120" t="s">
        <v>455</v>
      </c>
      <c r="C43" s="73" t="s">
        <v>603</v>
      </c>
    </row>
    <row r="44" spans="2:3" ht="28" customHeight="1" x14ac:dyDescent="0.2">
      <c r="B44" s="120" t="s">
        <v>408</v>
      </c>
      <c r="C44" s="126" t="s">
        <v>360</v>
      </c>
    </row>
    <row r="45" spans="2:3" ht="28" customHeight="1" x14ac:dyDescent="0.2">
      <c r="B45" s="120" t="s">
        <v>409</v>
      </c>
      <c r="C45" s="126" t="s">
        <v>410</v>
      </c>
    </row>
    <row r="46" spans="2:3" ht="28" customHeight="1" x14ac:dyDescent="0.2">
      <c r="B46" s="120" t="s">
        <v>604</v>
      </c>
      <c r="C46" s="73" t="s">
        <v>304</v>
      </c>
    </row>
    <row r="47" spans="2:3" ht="28" customHeight="1" x14ac:dyDescent="0.2">
      <c r="B47" s="120" t="s">
        <v>605</v>
      </c>
      <c r="C47" s="73" t="s">
        <v>305</v>
      </c>
    </row>
    <row r="48" spans="2:3" ht="28" customHeight="1" x14ac:dyDescent="0.2">
      <c r="B48" s="120" t="s">
        <v>606</v>
      </c>
      <c r="C48" s="126" t="s">
        <v>306</v>
      </c>
    </row>
    <row r="49" spans="2:3" ht="28" customHeight="1" x14ac:dyDescent="0.2">
      <c r="B49" s="120" t="s">
        <v>607</v>
      </c>
      <c r="C49" s="126" t="s">
        <v>302</v>
      </c>
    </row>
    <row r="50" spans="2:3" ht="28" customHeight="1" x14ac:dyDescent="0.2">
      <c r="B50" s="120" t="s">
        <v>608</v>
      </c>
      <c r="C50" s="126" t="s">
        <v>307</v>
      </c>
    </row>
    <row r="51" spans="2:3" ht="28" customHeight="1" x14ac:dyDescent="0.2">
      <c r="B51" s="120" t="s">
        <v>609</v>
      </c>
      <c r="C51" s="73" t="s">
        <v>303</v>
      </c>
    </row>
    <row r="52" spans="2:3" ht="28" customHeight="1" x14ac:dyDescent="0.2">
      <c r="B52" s="120" t="s">
        <v>610</v>
      </c>
      <c r="C52" s="73" t="s">
        <v>448</v>
      </c>
    </row>
    <row r="53" spans="2:3" ht="28" customHeight="1" x14ac:dyDescent="0.2">
      <c r="B53" s="120" t="s">
        <v>611</v>
      </c>
      <c r="C53" s="73" t="s">
        <v>450</v>
      </c>
    </row>
    <row r="54" spans="2:3" ht="28" customHeight="1" x14ac:dyDescent="0.2">
      <c r="B54" s="120" t="s">
        <v>612</v>
      </c>
      <c r="C54" s="73" t="s">
        <v>452</v>
      </c>
    </row>
    <row r="55" spans="2:3" ht="28" customHeight="1" x14ac:dyDescent="0.2">
      <c r="B55" s="120" t="s">
        <v>613</v>
      </c>
      <c r="C55" s="73" t="s">
        <v>454</v>
      </c>
    </row>
    <row r="56" spans="2:3" ht="28" customHeight="1" x14ac:dyDescent="0.2">
      <c r="B56" s="120" t="s">
        <v>647</v>
      </c>
      <c r="C56" s="73" t="s">
        <v>648</v>
      </c>
    </row>
    <row r="57" spans="2:3" ht="28" customHeight="1" x14ac:dyDescent="0.2">
      <c r="B57" s="120" t="s">
        <v>646</v>
      </c>
      <c r="C57" s="73" t="s">
        <v>649</v>
      </c>
    </row>
    <row r="58" spans="2:3" ht="28" customHeight="1" x14ac:dyDescent="0.2"/>
    <row r="59"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s="122" t="s">
        <v>293</v>
      </c>
      <c r="B1" s="122"/>
    </row>
    <row r="2" spans="1:2" x14ac:dyDescent="0.2">
      <c r="A2" s="122" t="s">
        <v>241</v>
      </c>
      <c r="B2" s="122" t="s">
        <v>240</v>
      </c>
    </row>
    <row r="3" spans="1:2" x14ac:dyDescent="0.2">
      <c r="A3" s="122" t="s">
        <v>294</v>
      </c>
      <c r="B3" s="453">
        <f>'Shares energetic FD sectors'!E21</f>
        <v>0</v>
      </c>
    </row>
    <row r="4" spans="1:2" x14ac:dyDescent="0.2">
      <c r="A4" s="122" t="s">
        <v>432</v>
      </c>
      <c r="B4" s="453">
        <f>'Shares energetic FD sectors'!E22</f>
        <v>0</v>
      </c>
    </row>
    <row r="5" spans="1:2" x14ac:dyDescent="0.2">
      <c r="A5" s="122" t="s">
        <v>295</v>
      </c>
      <c r="B5" s="453">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tabColor theme="7" tint="0.39997558519241921"/>
  </sheetPr>
  <dimension ref="A1:B5"/>
  <sheetViews>
    <sheetView workbookViewId="0"/>
  </sheetViews>
  <sheetFormatPr baseColWidth="10" defaultRowHeight="16" x14ac:dyDescent="0.2"/>
  <cols>
    <col min="1" max="1" width="40" bestFit="1" customWidth="1"/>
  </cols>
  <sheetData>
    <row r="1" spans="1:2" x14ac:dyDescent="0.2">
      <c r="A1" s="122" t="s">
        <v>300</v>
      </c>
      <c r="B1" s="122"/>
    </row>
    <row r="2" spans="1:2" x14ac:dyDescent="0.2">
      <c r="A2" s="122" t="s">
        <v>241</v>
      </c>
      <c r="B2" s="122" t="s">
        <v>240</v>
      </c>
    </row>
    <row r="3" spans="1:2" x14ac:dyDescent="0.2">
      <c r="A3" s="122" t="s">
        <v>301</v>
      </c>
      <c r="B3" s="453">
        <f>'Shares energetic FD sectors'!E26</f>
        <v>0</v>
      </c>
    </row>
    <row r="4" spans="1:2" x14ac:dyDescent="0.2">
      <c r="A4" s="122" t="s">
        <v>434</v>
      </c>
      <c r="B4" s="453">
        <f>'Shares energetic FD sectors'!E27</f>
        <v>0</v>
      </c>
    </row>
    <row r="5" spans="1:2" x14ac:dyDescent="0.2">
      <c r="A5" s="122" t="s">
        <v>299</v>
      </c>
      <c r="B5" s="453">
        <f>'Shares energetic FD sectors'!E28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tabColor theme="7" tint="0.39997558519241921"/>
  </sheetPr>
  <dimension ref="A1:B5"/>
  <sheetViews>
    <sheetView workbookViewId="0"/>
  </sheetViews>
  <sheetFormatPr baseColWidth="10" defaultRowHeight="16" x14ac:dyDescent="0.2"/>
  <cols>
    <col min="1" max="1" width="49.1640625" bestFit="1" customWidth="1"/>
  </cols>
  <sheetData>
    <row r="1" spans="1:2" x14ac:dyDescent="0.2">
      <c r="A1" s="122" t="s">
        <v>296</v>
      </c>
      <c r="B1" s="122"/>
    </row>
    <row r="2" spans="1:2" x14ac:dyDescent="0.2">
      <c r="A2" s="122" t="s">
        <v>241</v>
      </c>
      <c r="B2" s="122" t="s">
        <v>240</v>
      </c>
    </row>
    <row r="3" spans="1:2" x14ac:dyDescent="0.2">
      <c r="A3" s="122" t="s">
        <v>297</v>
      </c>
      <c r="B3" s="453">
        <f>'Shares energetic FD sectors'!E31</f>
        <v>0</v>
      </c>
    </row>
    <row r="4" spans="1:2" x14ac:dyDescent="0.2">
      <c r="A4" s="122" t="s">
        <v>433</v>
      </c>
      <c r="B4" s="453">
        <f>'Shares energetic FD sectors'!E32</f>
        <v>0</v>
      </c>
    </row>
    <row r="5" spans="1:2" x14ac:dyDescent="0.2">
      <c r="A5" s="122" t="s">
        <v>298</v>
      </c>
      <c r="B5" s="453">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284</v>
      </c>
    </row>
    <row r="2" spans="1:2" x14ac:dyDescent="0.2">
      <c r="A2" t="s">
        <v>241</v>
      </c>
      <c r="B2" t="s">
        <v>240</v>
      </c>
    </row>
    <row r="3" spans="1:2" x14ac:dyDescent="0.2">
      <c r="A3" t="s">
        <v>285</v>
      </c>
      <c r="B3" s="452">
        <f>'Shares energetic FD sectors'!E36</f>
        <v>0</v>
      </c>
    </row>
    <row r="4" spans="1:2" x14ac:dyDescent="0.2">
      <c r="A4" t="s">
        <v>430</v>
      </c>
      <c r="B4" s="452">
        <f>'Shares energetic FD sectors'!E37</f>
        <v>0</v>
      </c>
    </row>
    <row r="5" spans="1:2" x14ac:dyDescent="0.2">
      <c r="A5" s="122" t="s">
        <v>286</v>
      </c>
      <c r="B5" s="452">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theme="7" tint="0.39997558519241921"/>
  </sheetPr>
  <dimension ref="A1:B4"/>
  <sheetViews>
    <sheetView workbookViewId="0"/>
  </sheetViews>
  <sheetFormatPr baseColWidth="10" defaultRowHeight="16" x14ac:dyDescent="0.2"/>
  <sheetData>
    <row r="1" spans="1:2" x14ac:dyDescent="0.2">
      <c r="A1" t="s">
        <v>435</v>
      </c>
    </row>
    <row r="2" spans="1:2" x14ac:dyDescent="0.2">
      <c r="A2" t="s">
        <v>241</v>
      </c>
      <c r="B2" t="s">
        <v>240</v>
      </c>
    </row>
    <row r="3" spans="1:2" x14ac:dyDescent="0.2">
      <c r="A3" t="s">
        <v>436</v>
      </c>
      <c r="B3" s="452">
        <f>'Shares non-energ FD sectors'!E11</f>
        <v>0</v>
      </c>
    </row>
    <row r="4" spans="1:2" x14ac:dyDescent="0.2">
      <c r="A4" s="122" t="s">
        <v>437</v>
      </c>
      <c r="B4" s="452">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7" tint="0.39997558519241921"/>
  </sheetPr>
  <dimension ref="A1:B4"/>
  <sheetViews>
    <sheetView workbookViewId="0"/>
  </sheetViews>
  <sheetFormatPr baseColWidth="10" defaultRowHeight="16" x14ac:dyDescent="0.2"/>
  <sheetData>
    <row r="1" spans="1:2" x14ac:dyDescent="0.2">
      <c r="A1" t="s">
        <v>438</v>
      </c>
    </row>
    <row r="2" spans="1:2" x14ac:dyDescent="0.2">
      <c r="A2" t="s">
        <v>241</v>
      </c>
      <c r="B2" t="s">
        <v>240</v>
      </c>
    </row>
    <row r="3" spans="1:2" x14ac:dyDescent="0.2">
      <c r="A3" t="s">
        <v>439</v>
      </c>
      <c r="B3" s="452">
        <f>'Shares non-energ FD sectors'!E15</f>
        <v>0</v>
      </c>
    </row>
    <row r="4" spans="1:2" x14ac:dyDescent="0.2">
      <c r="A4" s="122" t="s">
        <v>440</v>
      </c>
      <c r="B4" s="452">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1">
    <tabColor theme="7" tint="0.39997558519241921"/>
  </sheetPr>
  <dimension ref="A1:B4"/>
  <sheetViews>
    <sheetView workbookViewId="0"/>
  </sheetViews>
  <sheetFormatPr baseColWidth="10" defaultRowHeight="16" x14ac:dyDescent="0.2"/>
  <sheetData>
    <row r="1" spans="1:2" x14ac:dyDescent="0.2">
      <c r="A1" t="s">
        <v>441</v>
      </c>
    </row>
    <row r="2" spans="1:2" x14ac:dyDescent="0.2">
      <c r="A2" t="s">
        <v>241</v>
      </c>
      <c r="B2" t="s">
        <v>240</v>
      </c>
    </row>
    <row r="3" spans="1:2" x14ac:dyDescent="0.2">
      <c r="A3" t="s">
        <v>442</v>
      </c>
      <c r="B3" s="452">
        <f>'Shares non-energ FD sectors'!E19</f>
        <v>0</v>
      </c>
    </row>
    <row r="4" spans="1:2" x14ac:dyDescent="0.2">
      <c r="A4" s="122" t="s">
        <v>443</v>
      </c>
      <c r="B4" s="452">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tabColor theme="7" tint="0.39997558519241921"/>
  </sheetPr>
  <dimension ref="A1:B4"/>
  <sheetViews>
    <sheetView workbookViewId="0"/>
  </sheetViews>
  <sheetFormatPr baseColWidth="10" defaultRowHeight="16" x14ac:dyDescent="0.2"/>
  <sheetData>
    <row r="1" spans="1:2" x14ac:dyDescent="0.2">
      <c r="A1" t="s">
        <v>444</v>
      </c>
    </row>
    <row r="2" spans="1:2" x14ac:dyDescent="0.2">
      <c r="A2" t="s">
        <v>241</v>
      </c>
      <c r="B2" t="s">
        <v>240</v>
      </c>
    </row>
    <row r="3" spans="1:2" x14ac:dyDescent="0.2">
      <c r="A3" t="s">
        <v>445</v>
      </c>
      <c r="B3" s="452">
        <f>'Shares non-energ FD sectors'!E23</f>
        <v>0</v>
      </c>
    </row>
    <row r="4" spans="1:2" x14ac:dyDescent="0.2">
      <c r="A4" s="122" t="s">
        <v>446</v>
      </c>
      <c r="B4" s="452">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7" tint="0.39997558519241921"/>
  </sheetPr>
  <dimension ref="A1:B4"/>
  <sheetViews>
    <sheetView workbookViewId="0"/>
  </sheetViews>
  <sheetFormatPr baseColWidth="10" defaultRowHeight="16" x14ac:dyDescent="0.2"/>
  <cols>
    <col min="1" max="1" width="44.33203125" bestFit="1" customWidth="1"/>
  </cols>
  <sheetData>
    <row r="1" spans="1:2" x14ac:dyDescent="0.2">
      <c r="A1" t="s">
        <v>357</v>
      </c>
    </row>
    <row r="2" spans="1:2" x14ac:dyDescent="0.2">
      <c r="A2" t="s">
        <v>241</v>
      </c>
      <c r="B2" t="s">
        <v>240</v>
      </c>
    </row>
    <row r="3" spans="1:2" x14ac:dyDescent="0.2">
      <c r="A3" t="s">
        <v>359</v>
      </c>
      <c r="B3" s="452">
        <f>'Coal loss analysis'!D21</f>
        <v>0</v>
      </c>
    </row>
    <row r="4" spans="1:2" x14ac:dyDescent="0.2">
      <c r="A4" t="s">
        <v>358</v>
      </c>
      <c r="B4" s="452">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tabColor theme="7" tint="0.39997558519241921"/>
  </sheetPr>
  <dimension ref="A1:B3"/>
  <sheetViews>
    <sheetView workbookViewId="0"/>
  </sheetViews>
  <sheetFormatPr baseColWidth="10" defaultRowHeight="16" x14ac:dyDescent="0.2"/>
  <cols>
    <col min="1" max="1" width="32.5" bestFit="1" customWidth="1"/>
    <col min="2" max="2" width="13.1640625" bestFit="1" customWidth="1"/>
    <col min="3" max="3" width="10.83203125" bestFit="1" customWidth="1"/>
    <col min="4" max="4" width="14.5" bestFit="1" customWidth="1"/>
  </cols>
  <sheetData>
    <row r="1" spans="1:2" x14ac:dyDescent="0.2">
      <c r="A1" t="s">
        <v>407</v>
      </c>
    </row>
    <row r="2" spans="1:2" x14ac:dyDescent="0.2">
      <c r="A2" t="s">
        <v>241</v>
      </c>
      <c r="B2" t="s">
        <v>240</v>
      </c>
    </row>
    <row r="3" spans="1:2" x14ac:dyDescent="0.2">
      <c r="A3" t="s">
        <v>362</v>
      </c>
      <c r="B3" s="452">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3"/>
  <sheetViews>
    <sheetView workbookViewId="0"/>
  </sheetViews>
  <sheetFormatPr baseColWidth="10" defaultRowHeight="16" x14ac:dyDescent="0.2"/>
  <cols>
    <col min="1" max="1" width="10.83203125" style="1"/>
    <col min="2" max="2" width="157.1640625" style="1" bestFit="1" customWidth="1"/>
    <col min="3" max="16384" width="10.83203125" style="1"/>
  </cols>
  <sheetData>
    <row r="2" spans="2:2" ht="21" x14ac:dyDescent="0.25">
      <c r="B2" s="2" t="s">
        <v>22</v>
      </c>
    </row>
    <row r="4" spans="2:2" x14ac:dyDescent="0.2">
      <c r="B4" s="127" t="s">
        <v>28</v>
      </c>
    </row>
    <row r="5" spans="2:2" x14ac:dyDescent="0.2">
      <c r="B5" s="128"/>
    </row>
    <row r="6" spans="2:2" ht="85" x14ac:dyDescent="0.2">
      <c r="B6" s="129" t="s">
        <v>498</v>
      </c>
    </row>
    <row r="7" spans="2:2" x14ac:dyDescent="0.2">
      <c r="B7" s="130"/>
    </row>
    <row r="8" spans="2:2" x14ac:dyDescent="0.2">
      <c r="B8" s="131"/>
    </row>
    <row r="9" spans="2:2" x14ac:dyDescent="0.2">
      <c r="B9" s="132" t="s">
        <v>189</v>
      </c>
    </row>
    <row r="10" spans="2:2" x14ac:dyDescent="0.2">
      <c r="B10" s="133"/>
    </row>
    <row r="11" spans="2:2" x14ac:dyDescent="0.2">
      <c r="B11" s="306" t="s">
        <v>400</v>
      </c>
    </row>
    <row r="12" spans="2:2" x14ac:dyDescent="0.2">
      <c r="B12" s="306" t="s">
        <v>496</v>
      </c>
    </row>
    <row r="13" spans="2:2" x14ac:dyDescent="0.2">
      <c r="B13" s="306" t="s">
        <v>495</v>
      </c>
    </row>
    <row r="14" spans="2:2" x14ac:dyDescent="0.2">
      <c r="B14" s="134" t="s">
        <v>318</v>
      </c>
    </row>
    <row r="15" spans="2:2" x14ac:dyDescent="0.2">
      <c r="B15" s="134" t="s">
        <v>497</v>
      </c>
    </row>
    <row r="16" spans="2:2" x14ac:dyDescent="0.2">
      <c r="B16" s="134" t="s">
        <v>379</v>
      </c>
    </row>
    <row r="17" spans="2:2" x14ac:dyDescent="0.2">
      <c r="B17" s="306" t="s">
        <v>380</v>
      </c>
    </row>
    <row r="18" spans="2:2" x14ac:dyDescent="0.2">
      <c r="B18" s="135"/>
    </row>
    <row r="19" spans="2:2" x14ac:dyDescent="0.2">
      <c r="B19" s="136"/>
    </row>
    <row r="20" spans="2:2" x14ac:dyDescent="0.2">
      <c r="B20" s="127" t="s">
        <v>27</v>
      </c>
    </row>
    <row r="21" spans="2:2" x14ac:dyDescent="0.2">
      <c r="B21" s="128"/>
    </row>
    <row r="22" spans="2:2" ht="102" x14ac:dyDescent="0.2">
      <c r="B22" s="137" t="s">
        <v>317</v>
      </c>
    </row>
    <row r="23" spans="2:2" x14ac:dyDescent="0.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7" tint="0.39997558519241921"/>
  </sheetPr>
  <dimension ref="A1:B5"/>
  <sheetViews>
    <sheetView workbookViewId="0">
      <selection activeCell="B5" sqref="B5"/>
    </sheetView>
  </sheetViews>
  <sheetFormatPr baseColWidth="10" defaultRowHeight="16" x14ac:dyDescent="0.2"/>
  <cols>
    <col min="1" max="1" width="52.6640625" bestFit="1" customWidth="1"/>
  </cols>
  <sheetData>
    <row r="1" spans="1:2" x14ac:dyDescent="0.2">
      <c r="A1" t="s">
        <v>534</v>
      </c>
    </row>
    <row r="2" spans="1:2" x14ac:dyDescent="0.2">
      <c r="A2" t="s">
        <v>241</v>
      </c>
      <c r="B2" t="s">
        <v>240</v>
      </c>
    </row>
    <row r="3" spans="1:2" x14ac:dyDescent="0.2">
      <c r="A3" t="s">
        <v>535</v>
      </c>
      <c r="B3" s="452">
        <f>'Shares energetic FD subsectors'!E15</f>
        <v>0</v>
      </c>
    </row>
    <row r="4" spans="1:2" x14ac:dyDescent="0.2">
      <c r="A4" t="s">
        <v>536</v>
      </c>
      <c r="B4" s="452">
        <f>'Shares energetic FD subsectors'!E16</f>
        <v>0</v>
      </c>
    </row>
    <row r="5" spans="1:2" x14ac:dyDescent="0.2">
      <c r="A5" t="s">
        <v>537</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7" tint="0.39997558519241921"/>
  </sheetPr>
  <dimension ref="A1:B5"/>
  <sheetViews>
    <sheetView workbookViewId="0">
      <selection activeCell="B5" sqref="B5"/>
    </sheetView>
  </sheetViews>
  <sheetFormatPr baseColWidth="10" defaultRowHeight="16" x14ac:dyDescent="0.2"/>
  <cols>
    <col min="1" max="1" width="60" bestFit="1" customWidth="1"/>
  </cols>
  <sheetData>
    <row r="1" spans="1:2" x14ac:dyDescent="0.2">
      <c r="A1" t="s">
        <v>538</v>
      </c>
    </row>
    <row r="2" spans="1:2" x14ac:dyDescent="0.2">
      <c r="A2" t="s">
        <v>241</v>
      </c>
      <c r="B2" t="s">
        <v>240</v>
      </c>
    </row>
    <row r="3" spans="1:2" x14ac:dyDescent="0.2">
      <c r="A3" t="s">
        <v>539</v>
      </c>
      <c r="B3" s="452">
        <f>'Shares energetic FD subsectors'!E27</f>
        <v>0</v>
      </c>
    </row>
    <row r="4" spans="1:2" x14ac:dyDescent="0.2">
      <c r="A4" t="s">
        <v>540</v>
      </c>
      <c r="B4" s="452">
        <f>'Shares energetic FD subsectors'!E28</f>
        <v>0</v>
      </c>
    </row>
    <row r="5" spans="1:2" x14ac:dyDescent="0.2">
      <c r="A5" t="s">
        <v>541</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7" tint="0.39997558519241921"/>
  </sheetPr>
  <dimension ref="A1:B5"/>
  <sheetViews>
    <sheetView workbookViewId="0">
      <selection activeCell="B5" sqref="B5"/>
    </sheetView>
  </sheetViews>
  <sheetFormatPr baseColWidth="10" defaultRowHeight="16" x14ac:dyDescent="0.2"/>
  <cols>
    <col min="1" max="1" width="45.5" customWidth="1"/>
  </cols>
  <sheetData>
    <row r="1" spans="1:2" x14ac:dyDescent="0.2">
      <c r="A1" t="s">
        <v>542</v>
      </c>
    </row>
    <row r="2" spans="1:2" x14ac:dyDescent="0.2">
      <c r="A2" t="s">
        <v>241</v>
      </c>
      <c r="B2" t="s">
        <v>240</v>
      </c>
    </row>
    <row r="3" spans="1:2" x14ac:dyDescent="0.2">
      <c r="A3" t="s">
        <v>543</v>
      </c>
      <c r="B3" s="452">
        <f>'Shares energetic FD subsectors'!E39</f>
        <v>0</v>
      </c>
    </row>
    <row r="4" spans="1:2" x14ac:dyDescent="0.2">
      <c r="A4" t="s">
        <v>544</v>
      </c>
      <c r="B4" s="452">
        <f>'Shares energetic FD subsectors'!E40</f>
        <v>0</v>
      </c>
    </row>
    <row r="5" spans="1:2" x14ac:dyDescent="0.2">
      <c r="A5" t="s">
        <v>545</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7" tint="0.39997558519241921"/>
  </sheetPr>
  <dimension ref="A1:B5"/>
  <sheetViews>
    <sheetView workbookViewId="0">
      <selection activeCell="I71" sqref="I71"/>
    </sheetView>
  </sheetViews>
  <sheetFormatPr baseColWidth="10" defaultRowHeight="16" x14ac:dyDescent="0.2"/>
  <cols>
    <col min="1" max="1" width="57.83203125" customWidth="1"/>
  </cols>
  <sheetData>
    <row r="1" spans="1:2" x14ac:dyDescent="0.2">
      <c r="A1" t="s">
        <v>546</v>
      </c>
    </row>
    <row r="2" spans="1:2" x14ac:dyDescent="0.2">
      <c r="A2" t="s">
        <v>241</v>
      </c>
      <c r="B2" t="s">
        <v>240</v>
      </c>
    </row>
    <row r="3" spans="1:2" x14ac:dyDescent="0.2">
      <c r="A3" t="s">
        <v>547</v>
      </c>
      <c r="B3" s="452">
        <f>'Shares energetic FD subsectors'!E51</f>
        <v>0</v>
      </c>
    </row>
    <row r="4" spans="1:2" x14ac:dyDescent="0.2">
      <c r="A4" t="s">
        <v>548</v>
      </c>
      <c r="B4" s="452">
        <f>'Shares energetic FD subsectors'!E52</f>
        <v>0</v>
      </c>
    </row>
    <row r="5" spans="1:2" x14ac:dyDescent="0.2">
      <c r="A5" t="s">
        <v>549</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sheetPr>
  <dimension ref="A1:B5"/>
  <sheetViews>
    <sheetView workbookViewId="0">
      <selection activeCell="A7" sqref="A7"/>
    </sheetView>
  </sheetViews>
  <sheetFormatPr baseColWidth="10" defaultRowHeight="16" x14ac:dyDescent="0.2"/>
  <cols>
    <col min="1" max="1" width="63.33203125" customWidth="1"/>
  </cols>
  <sheetData>
    <row r="1" spans="1:2" x14ac:dyDescent="0.2">
      <c r="A1" t="s">
        <v>550</v>
      </c>
    </row>
    <row r="2" spans="1:2" x14ac:dyDescent="0.2">
      <c r="A2" t="s">
        <v>241</v>
      </c>
      <c r="B2" t="s">
        <v>240</v>
      </c>
    </row>
    <row r="3" spans="1:2" x14ac:dyDescent="0.2">
      <c r="A3" t="s">
        <v>551</v>
      </c>
      <c r="B3" s="452">
        <f>'Shares energetic FD subsectors'!E63</f>
        <v>0</v>
      </c>
    </row>
    <row r="4" spans="1:2" x14ac:dyDescent="0.2">
      <c r="A4" t="s">
        <v>552</v>
      </c>
      <c r="B4" s="452">
        <f>'Shares energetic FD subsectors'!E64</f>
        <v>0</v>
      </c>
    </row>
    <row r="5" spans="1:2" x14ac:dyDescent="0.2">
      <c r="A5" t="s">
        <v>553</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7" tint="0.39997558519241921"/>
  </sheetPr>
  <dimension ref="A1:B5"/>
  <sheetViews>
    <sheetView workbookViewId="0">
      <selection activeCell="B5" sqref="B5"/>
    </sheetView>
  </sheetViews>
  <sheetFormatPr baseColWidth="10" defaultRowHeight="16" x14ac:dyDescent="0.2"/>
  <cols>
    <col min="1" max="1" width="44.33203125" customWidth="1"/>
  </cols>
  <sheetData>
    <row r="1" spans="1:2" x14ac:dyDescent="0.2">
      <c r="A1" t="s">
        <v>554</v>
      </c>
    </row>
    <row r="2" spans="1:2" x14ac:dyDescent="0.2">
      <c r="A2" t="s">
        <v>241</v>
      </c>
      <c r="B2" t="s">
        <v>240</v>
      </c>
    </row>
    <row r="3" spans="1:2" x14ac:dyDescent="0.2">
      <c r="A3" t="s">
        <v>555</v>
      </c>
      <c r="B3" s="452">
        <f>'Shares energetic FD subsectors'!E75</f>
        <v>0</v>
      </c>
    </row>
    <row r="4" spans="1:2" x14ac:dyDescent="0.2">
      <c r="A4" t="s">
        <v>556</v>
      </c>
      <c r="B4" s="452">
        <f>'Shares energetic FD subsectors'!E76</f>
        <v>0</v>
      </c>
    </row>
    <row r="5" spans="1:2" x14ac:dyDescent="0.2">
      <c r="A5" t="s">
        <v>557</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7" tint="0.39997558519241921"/>
  </sheetPr>
  <dimension ref="A1:B5"/>
  <sheetViews>
    <sheetView workbookViewId="0">
      <selection activeCell="B11" sqref="B11"/>
    </sheetView>
  </sheetViews>
  <sheetFormatPr baseColWidth="10" defaultRowHeight="16" x14ac:dyDescent="0.2"/>
  <cols>
    <col min="1" max="1" width="66.5" customWidth="1"/>
  </cols>
  <sheetData>
    <row r="1" spans="1:2" x14ac:dyDescent="0.2">
      <c r="A1" t="s">
        <v>563</v>
      </c>
    </row>
    <row r="2" spans="1:2" x14ac:dyDescent="0.2">
      <c r="A2" t="s">
        <v>241</v>
      </c>
      <c r="B2" t="s">
        <v>240</v>
      </c>
    </row>
    <row r="3" spans="1:2" x14ac:dyDescent="0.2">
      <c r="A3" t="s">
        <v>568</v>
      </c>
      <c r="B3" s="452">
        <f>'Shares non-e FD subsectors'!E15</f>
        <v>0</v>
      </c>
    </row>
    <row r="4" spans="1:2" x14ac:dyDescent="0.2">
      <c r="A4" t="s">
        <v>569</v>
      </c>
      <c r="B4" s="452">
        <f>'Shares non-e FD subsectors'!E16</f>
        <v>0</v>
      </c>
    </row>
    <row r="5" spans="1:2" x14ac:dyDescent="0.2">
      <c r="A5" t="s">
        <v>570</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7" tint="0.39997558519241921"/>
  </sheetPr>
  <dimension ref="A1:B5"/>
  <sheetViews>
    <sheetView workbookViewId="0">
      <selection activeCell="B10" sqref="B10"/>
    </sheetView>
  </sheetViews>
  <sheetFormatPr baseColWidth="10" defaultRowHeight="16" x14ac:dyDescent="0.2"/>
  <cols>
    <col min="1" max="1" width="60.83203125" customWidth="1"/>
  </cols>
  <sheetData>
    <row r="1" spans="1:2" x14ac:dyDescent="0.2">
      <c r="A1" t="s">
        <v>564</v>
      </c>
    </row>
    <row r="2" spans="1:2" x14ac:dyDescent="0.2">
      <c r="A2" t="s">
        <v>241</v>
      </c>
      <c r="B2" t="s">
        <v>240</v>
      </c>
    </row>
    <row r="3" spans="1:2" x14ac:dyDescent="0.2">
      <c r="A3" t="s">
        <v>565</v>
      </c>
      <c r="B3" s="452">
        <f>'Shares non-e FD subsectors'!E27</f>
        <v>0</v>
      </c>
    </row>
    <row r="4" spans="1:2" x14ac:dyDescent="0.2">
      <c r="A4" t="s">
        <v>566</v>
      </c>
      <c r="B4" s="452">
        <f>'Shares non-e FD subsectors'!E28</f>
        <v>0</v>
      </c>
    </row>
    <row r="5" spans="1:2" x14ac:dyDescent="0.2">
      <c r="A5" t="s">
        <v>567</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tint="0.39997558519241921"/>
  </sheetPr>
  <dimension ref="A1:B5"/>
  <sheetViews>
    <sheetView workbookViewId="0">
      <selection activeCell="B9" sqref="B9"/>
    </sheetView>
  </sheetViews>
  <sheetFormatPr baseColWidth="10" defaultRowHeight="16" x14ac:dyDescent="0.2"/>
  <cols>
    <col min="1" max="1" width="46.33203125" customWidth="1"/>
  </cols>
  <sheetData>
    <row r="1" spans="1:2" x14ac:dyDescent="0.2">
      <c r="A1" t="s">
        <v>571</v>
      </c>
    </row>
    <row r="2" spans="1:2" x14ac:dyDescent="0.2">
      <c r="A2" t="s">
        <v>241</v>
      </c>
      <c r="B2" t="s">
        <v>240</v>
      </c>
    </row>
    <row r="3" spans="1:2" x14ac:dyDescent="0.2">
      <c r="A3" t="s">
        <v>572</v>
      </c>
      <c r="B3" s="452">
        <f>'Shares non-e FD subsectors'!E39</f>
        <v>0</v>
      </c>
    </row>
    <row r="4" spans="1:2" x14ac:dyDescent="0.2">
      <c r="A4" t="s">
        <v>573</v>
      </c>
      <c r="B4" s="452">
        <f>'Shares non-e FD subsectors'!E40</f>
        <v>0</v>
      </c>
    </row>
    <row r="5" spans="1:2" x14ac:dyDescent="0.2">
      <c r="A5" t="s">
        <v>574</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tint="0.39997558519241921"/>
  </sheetPr>
  <dimension ref="A1:B5"/>
  <sheetViews>
    <sheetView workbookViewId="0">
      <selection activeCell="B7" sqref="B7"/>
    </sheetView>
  </sheetViews>
  <sheetFormatPr baseColWidth="10" defaultRowHeight="16" x14ac:dyDescent="0.2"/>
  <cols>
    <col min="1" max="1" width="56.33203125" customWidth="1"/>
  </cols>
  <sheetData>
    <row r="1" spans="1:2" x14ac:dyDescent="0.2">
      <c r="A1" t="s">
        <v>575</v>
      </c>
    </row>
    <row r="2" spans="1:2" x14ac:dyDescent="0.2">
      <c r="A2" t="s">
        <v>241</v>
      </c>
      <c r="B2" t="s">
        <v>240</v>
      </c>
    </row>
    <row r="3" spans="1:2" x14ac:dyDescent="0.2">
      <c r="A3" t="s">
        <v>576</v>
      </c>
      <c r="B3" s="452">
        <f>'Shares non-e FD subsectors'!E51</f>
        <v>0</v>
      </c>
    </row>
    <row r="4" spans="1:2" x14ac:dyDescent="0.2">
      <c r="A4" t="s">
        <v>577</v>
      </c>
      <c r="B4" s="452">
        <f>'Shares non-e FD subsectors'!E52</f>
        <v>0</v>
      </c>
    </row>
    <row r="5" spans="1:2" x14ac:dyDescent="0.2">
      <c r="A5" t="s">
        <v>578</v>
      </c>
      <c r="B5" s="452">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Z29"/>
  <sheetViews>
    <sheetView topLeftCell="J1" workbookViewId="0">
      <selection activeCell="CO17" sqref="CO17"/>
    </sheetView>
  </sheetViews>
  <sheetFormatPr baseColWidth="10" defaultColWidth="2.83203125" defaultRowHeight="16" x14ac:dyDescent="0.2"/>
  <cols>
    <col min="1" max="16384" width="2.83203125" style="1"/>
  </cols>
  <sheetData>
    <row r="2" spans="2:80" ht="31" x14ac:dyDescent="0.2">
      <c r="B2" s="53" t="s">
        <v>470</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1" x14ac:dyDescent="0.2">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x14ac:dyDescent="0.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4" x14ac:dyDescent="0.2">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7" spans="2:80" ht="24" x14ac:dyDescent="0.2">
      <c r="B7" s="52"/>
      <c r="C7" s="6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1"/>
    </row>
    <row r="9" spans="2:80" x14ac:dyDescent="0.2">
      <c r="CB9" s="49"/>
    </row>
    <row r="29" spans="104:104" x14ac:dyDescent="0.2">
      <c r="CZ29"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7" tint="0.39997558519241921"/>
  </sheetPr>
  <dimension ref="A1:B12"/>
  <sheetViews>
    <sheetView workbookViewId="0">
      <selection activeCell="B4" sqref="B4"/>
    </sheetView>
  </sheetViews>
  <sheetFormatPr baseColWidth="10" defaultRowHeight="16" x14ac:dyDescent="0.2"/>
  <sheetData>
    <row r="1" spans="1:2" x14ac:dyDescent="0.2">
      <c r="A1" t="s">
        <v>642</v>
      </c>
    </row>
    <row r="2" spans="1:2" x14ac:dyDescent="0.2">
      <c r="A2" t="s">
        <v>241</v>
      </c>
      <c r="B2" t="s">
        <v>240</v>
      </c>
    </row>
    <row r="3" spans="1:2" x14ac:dyDescent="0.2">
      <c r="A3" t="s">
        <v>640</v>
      </c>
      <c r="B3" s="452" t="e">
        <f>'Shares electric heaters'!E12</f>
        <v>#VALUE!</v>
      </c>
    </row>
    <row r="4" spans="1:2" x14ac:dyDescent="0.2">
      <c r="A4" t="s">
        <v>641</v>
      </c>
      <c r="B4" s="452" t="e">
        <f>'Shares electric heaters'!E13</f>
        <v>#VALUE!</v>
      </c>
    </row>
    <row r="5" spans="1:2" x14ac:dyDescent="0.2">
      <c r="B5" s="452"/>
    </row>
    <row r="6" spans="1:2" x14ac:dyDescent="0.2">
      <c r="B6" s="452"/>
    </row>
    <row r="7" spans="1:2" x14ac:dyDescent="0.2">
      <c r="B7" s="452"/>
    </row>
    <row r="8" spans="1:2" x14ac:dyDescent="0.2">
      <c r="B8" s="452"/>
    </row>
    <row r="9" spans="1:2" x14ac:dyDescent="0.2">
      <c r="B9" s="452"/>
    </row>
    <row r="10" spans="1:2" x14ac:dyDescent="0.2">
      <c r="B10" s="452"/>
    </row>
    <row r="11" spans="1:2" x14ac:dyDescent="0.2">
      <c r="B11" s="452"/>
    </row>
    <row r="12" spans="1:2" x14ac:dyDescent="0.2">
      <c r="B12" s="4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7" tint="0.39997558519241921"/>
  </sheetPr>
  <dimension ref="A1:B12"/>
  <sheetViews>
    <sheetView workbookViewId="0">
      <selection activeCell="AB60" sqref="AB60"/>
    </sheetView>
  </sheetViews>
  <sheetFormatPr baseColWidth="10" defaultRowHeight="16" x14ac:dyDescent="0.2"/>
  <cols>
    <col min="1" max="1" width="37.33203125" customWidth="1"/>
  </cols>
  <sheetData>
    <row r="1" spans="1:2" x14ac:dyDescent="0.2">
      <c r="A1" t="s">
        <v>643</v>
      </c>
    </row>
    <row r="2" spans="1:2" x14ac:dyDescent="0.2">
      <c r="A2" t="s">
        <v>241</v>
      </c>
      <c r="B2" t="s">
        <v>240</v>
      </c>
    </row>
    <row r="3" spans="1:2" x14ac:dyDescent="0.2">
      <c r="A3" t="s">
        <v>644</v>
      </c>
      <c r="B3" s="452" t="e">
        <f>'Shares electric heaters'!E18</f>
        <v>#VALUE!</v>
      </c>
    </row>
    <row r="4" spans="1:2" x14ac:dyDescent="0.2">
      <c r="A4" t="s">
        <v>645</v>
      </c>
      <c r="B4" s="452" t="e">
        <f>'Shares electric heaters'!E19</f>
        <v>#VALUE!</v>
      </c>
    </row>
    <row r="5" spans="1:2" x14ac:dyDescent="0.2">
      <c r="B5" s="452"/>
    </row>
    <row r="6" spans="1:2" x14ac:dyDescent="0.2">
      <c r="B6" s="452"/>
    </row>
    <row r="7" spans="1:2" x14ac:dyDescent="0.2">
      <c r="B7" s="452"/>
    </row>
    <row r="8" spans="1:2" x14ac:dyDescent="0.2">
      <c r="B8" s="452"/>
    </row>
    <row r="9" spans="1:2" x14ac:dyDescent="0.2">
      <c r="B9" s="452"/>
    </row>
    <row r="10" spans="1:2" x14ac:dyDescent="0.2">
      <c r="B10" s="452"/>
    </row>
    <row r="11" spans="1:2" x14ac:dyDescent="0.2">
      <c r="B11" s="452"/>
    </row>
    <row r="12" spans="1:2" x14ac:dyDescent="0.2">
      <c r="B12" s="4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1940-1AD1-E440-9192-65CCF3B5FCDE}">
  <sheetPr>
    <tabColor theme="7" tint="0.39997558519241921"/>
  </sheetPr>
  <dimension ref="A1:B5"/>
  <sheetViews>
    <sheetView workbookViewId="0">
      <selection activeCell="C17" sqref="C17"/>
    </sheetView>
  </sheetViews>
  <sheetFormatPr baseColWidth="10" defaultRowHeight="16" x14ac:dyDescent="0.2"/>
  <cols>
    <col min="1" max="1" width="45.6640625" customWidth="1"/>
  </cols>
  <sheetData>
    <row r="1" spans="1:2" x14ac:dyDescent="0.2">
      <c r="A1" t="s">
        <v>669</v>
      </c>
    </row>
    <row r="2" spans="1:2" x14ac:dyDescent="0.2">
      <c r="A2" t="s">
        <v>241</v>
      </c>
      <c r="B2" t="s">
        <v>240</v>
      </c>
    </row>
    <row r="3" spans="1:2" x14ac:dyDescent="0.2">
      <c r="A3" t="s">
        <v>670</v>
      </c>
      <c r="B3" s="452">
        <f>Dashboard!E85</f>
        <v>0</v>
      </c>
    </row>
    <row r="4" spans="1:2" x14ac:dyDescent="0.2">
      <c r="A4" t="s">
        <v>671</v>
      </c>
      <c r="B4" s="452">
        <f>Dashboard!E86</f>
        <v>0</v>
      </c>
    </row>
    <row r="5" spans="1:2" x14ac:dyDescent="0.2">
      <c r="A5" t="s">
        <v>672</v>
      </c>
      <c r="B5" s="452">
        <f>Dashboard!E87</f>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F57E-AC00-A144-98DC-C9E113E51D8D}">
  <sheetPr>
    <tabColor theme="7" tint="0.39997558519241921"/>
  </sheetPr>
  <dimension ref="A1:B5"/>
  <sheetViews>
    <sheetView workbookViewId="0">
      <selection activeCell="A5" sqref="A5"/>
    </sheetView>
  </sheetViews>
  <sheetFormatPr baseColWidth="10" defaultRowHeight="16" x14ac:dyDescent="0.2"/>
  <cols>
    <col min="1" max="1" width="45.6640625" customWidth="1"/>
  </cols>
  <sheetData>
    <row r="1" spans="1:2" x14ac:dyDescent="0.2">
      <c r="A1" t="s">
        <v>673</v>
      </c>
    </row>
    <row r="2" spans="1:2" x14ac:dyDescent="0.2">
      <c r="A2" t="s">
        <v>241</v>
      </c>
      <c r="B2" t="s">
        <v>240</v>
      </c>
    </row>
    <row r="3" spans="1:2" x14ac:dyDescent="0.2">
      <c r="A3" t="s">
        <v>674</v>
      </c>
      <c r="B3" s="452">
        <f>Dashboard!E90</f>
        <v>0</v>
      </c>
    </row>
    <row r="4" spans="1:2" x14ac:dyDescent="0.2">
      <c r="A4" t="s">
        <v>675</v>
      </c>
      <c r="B4" s="452">
        <f>Dashboard!E91</f>
        <v>0</v>
      </c>
    </row>
    <row r="5" spans="1:2" x14ac:dyDescent="0.2">
      <c r="A5" t="s">
        <v>676</v>
      </c>
      <c r="B5" s="452">
        <f>Dashboard!E92</f>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CC87-3D21-F24F-9F38-432043B5D750}">
  <sheetPr>
    <tabColor theme="7" tint="0.39997558519241921"/>
  </sheetPr>
  <dimension ref="A1:B5"/>
  <sheetViews>
    <sheetView workbookViewId="0"/>
  </sheetViews>
  <sheetFormatPr baseColWidth="10" defaultRowHeight="16" x14ac:dyDescent="0.2"/>
  <cols>
    <col min="1" max="1" width="45.6640625" customWidth="1"/>
  </cols>
  <sheetData>
    <row r="1" spans="1:2" x14ac:dyDescent="0.2">
      <c r="A1" t="s">
        <v>686</v>
      </c>
    </row>
    <row r="2" spans="1:2" x14ac:dyDescent="0.2">
      <c r="A2" t="s">
        <v>241</v>
      </c>
      <c r="B2" t="s">
        <v>240</v>
      </c>
    </row>
    <row r="3" spans="1:2" x14ac:dyDescent="0.2">
      <c r="A3" t="s">
        <v>677</v>
      </c>
      <c r="B3" s="452">
        <f>Dashboard!E95</f>
        <v>0</v>
      </c>
    </row>
    <row r="4" spans="1:2" x14ac:dyDescent="0.2">
      <c r="A4" t="s">
        <v>678</v>
      </c>
      <c r="B4" s="452">
        <f>Dashboard!E96</f>
        <v>0</v>
      </c>
    </row>
    <row r="5" spans="1:2" x14ac:dyDescent="0.2">
      <c r="A5" t="s">
        <v>679</v>
      </c>
      <c r="B5" s="452">
        <f>Dashboard!E97</f>
        <v>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DABB-E71D-8A48-AE17-655974A88DE1}">
  <sheetPr>
    <tabColor theme="7" tint="0.39997558519241921"/>
  </sheetPr>
  <dimension ref="A1:B4"/>
  <sheetViews>
    <sheetView tabSelected="1" workbookViewId="0">
      <selection activeCell="K34" sqref="K34"/>
    </sheetView>
  </sheetViews>
  <sheetFormatPr baseColWidth="10" defaultRowHeight="16" x14ac:dyDescent="0.2"/>
  <cols>
    <col min="1" max="1" width="45.6640625" customWidth="1"/>
  </cols>
  <sheetData>
    <row r="1" spans="1:2" x14ac:dyDescent="0.2">
      <c r="A1" t="s">
        <v>680</v>
      </c>
    </row>
    <row r="2" spans="1:2" x14ac:dyDescent="0.2">
      <c r="A2" t="s">
        <v>241</v>
      </c>
      <c r="B2" t="s">
        <v>240</v>
      </c>
    </row>
    <row r="3" spans="1:2" x14ac:dyDescent="0.2">
      <c r="A3" t="s">
        <v>681</v>
      </c>
      <c r="B3" s="452">
        <f>Dashboard!E100</f>
        <v>0</v>
      </c>
    </row>
    <row r="4" spans="1:2" x14ac:dyDescent="0.2">
      <c r="A4" t="s">
        <v>682</v>
      </c>
      <c r="B4" s="452">
        <f>Dashboard!E101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06"/>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23</v>
      </c>
      <c r="C2" s="2"/>
    </row>
    <row r="4" spans="2:4" x14ac:dyDescent="0.2">
      <c r="B4" s="3" t="s">
        <v>83</v>
      </c>
      <c r="C4" s="5"/>
    </row>
    <row r="5" spans="2:4" ht="79" customHeight="1" x14ac:dyDescent="0.2">
      <c r="B5" s="590" t="s">
        <v>319</v>
      </c>
      <c r="C5" s="591"/>
    </row>
    <row r="6" spans="2:4" ht="17" thickBot="1" x14ac:dyDescent="0.25">
      <c r="B6" s="8"/>
      <c r="C6" s="8"/>
      <c r="D6" s="8"/>
    </row>
    <row r="7" spans="2:4" x14ac:dyDescent="0.2">
      <c r="B7" s="24" t="s">
        <v>29</v>
      </c>
      <c r="C7" s="82"/>
      <c r="D7" s="8"/>
    </row>
    <row r="8" spans="2:4" x14ac:dyDescent="0.2">
      <c r="B8" s="27"/>
      <c r="C8" s="28"/>
      <c r="D8" s="8"/>
    </row>
    <row r="9" spans="2:4" x14ac:dyDescent="0.2">
      <c r="B9" s="29" t="s">
        <v>30</v>
      </c>
      <c r="C9" s="30" t="s">
        <v>31</v>
      </c>
      <c r="D9" s="14"/>
    </row>
    <row r="10" spans="2:4" x14ac:dyDescent="0.2">
      <c r="B10" s="46" t="s">
        <v>32</v>
      </c>
      <c r="C10" s="32"/>
      <c r="D10" s="14"/>
    </row>
    <row r="11" spans="2:4" ht="34" x14ac:dyDescent="0.2">
      <c r="B11" s="46"/>
      <c r="C11" s="139" t="s">
        <v>251</v>
      </c>
      <c r="D11" s="14"/>
    </row>
    <row r="12" spans="2:4" ht="51" x14ac:dyDescent="0.2">
      <c r="B12" s="46"/>
      <c r="C12" s="138" t="s">
        <v>252</v>
      </c>
      <c r="D12" s="164"/>
    </row>
    <row r="13" spans="2:4" ht="34" x14ac:dyDescent="0.2">
      <c r="B13" s="27"/>
      <c r="C13" s="138" t="s">
        <v>250</v>
      </c>
      <c r="D13" s="165"/>
    </row>
    <row r="14" spans="2:4" ht="34" x14ac:dyDescent="0.2">
      <c r="B14" s="27"/>
      <c r="C14" s="138" t="s">
        <v>501</v>
      </c>
      <c r="D14" s="165"/>
    </row>
    <row r="15" spans="2:4" ht="16" customHeight="1" thickBot="1" x14ac:dyDescent="0.25">
      <c r="B15" s="140"/>
      <c r="C15" s="518"/>
      <c r="D15" s="166"/>
    </row>
    <row r="16" spans="2:4" s="8" customFormat="1" ht="17" thickBot="1" x14ac:dyDescent="0.25">
      <c r="C16" s="167"/>
      <c r="D16" s="165"/>
    </row>
    <row r="17" spans="2:4" x14ac:dyDescent="0.2">
      <c r="B17" s="24" t="s">
        <v>182</v>
      </c>
      <c r="C17" s="168"/>
      <c r="D17" s="151"/>
    </row>
    <row r="18" spans="2:4" x14ac:dyDescent="0.2">
      <c r="B18" s="27"/>
      <c r="C18" s="88"/>
      <c r="D18" s="169"/>
    </row>
    <row r="19" spans="2:4" x14ac:dyDescent="0.2">
      <c r="B19" s="29" t="s">
        <v>30</v>
      </c>
      <c r="C19" s="170" t="s">
        <v>31</v>
      </c>
      <c r="D19" s="171" t="s">
        <v>190</v>
      </c>
    </row>
    <row r="20" spans="2:4" x14ac:dyDescent="0.2">
      <c r="B20" s="77"/>
      <c r="C20" s="164"/>
      <c r="D20" s="172"/>
    </row>
    <row r="21" spans="2:4" x14ac:dyDescent="0.2">
      <c r="B21" s="78"/>
      <c r="C21" s="163" t="s">
        <v>320</v>
      </c>
      <c r="D21" s="173"/>
    </row>
    <row r="22" spans="2:4" ht="17" thickBot="1" x14ac:dyDescent="0.25">
      <c r="B22" s="79"/>
      <c r="C22" s="80"/>
      <c r="D22" s="81"/>
    </row>
    <row r="23" spans="2:4" ht="17" thickBot="1" x14ac:dyDescent="0.25"/>
    <row r="24" spans="2:4" x14ac:dyDescent="0.2">
      <c r="B24" s="24" t="s">
        <v>191</v>
      </c>
      <c r="C24" s="26"/>
    </row>
    <row r="25" spans="2:4" x14ac:dyDescent="0.2">
      <c r="B25" s="27"/>
      <c r="C25" s="28"/>
    </row>
    <row r="26" spans="2:4" x14ac:dyDescent="0.2">
      <c r="B26" s="29"/>
      <c r="C26" s="62" t="s">
        <v>192</v>
      </c>
    </row>
    <row r="27" spans="2:4" x14ac:dyDescent="0.2">
      <c r="B27" s="33" t="s">
        <v>193</v>
      </c>
      <c r="C27" s="35" t="s">
        <v>33</v>
      </c>
    </row>
    <row r="28" spans="2:4" x14ac:dyDescent="0.2">
      <c r="B28" s="27"/>
      <c r="C28" s="35" t="s">
        <v>34</v>
      </c>
    </row>
    <row r="29" spans="2:4" x14ac:dyDescent="0.2">
      <c r="B29" s="27"/>
      <c r="C29" s="35" t="s">
        <v>35</v>
      </c>
    </row>
    <row r="30" spans="2:4" x14ac:dyDescent="0.2">
      <c r="B30" s="27"/>
      <c r="C30" s="35" t="s">
        <v>36</v>
      </c>
    </row>
    <row r="31" spans="2:4" x14ac:dyDescent="0.2">
      <c r="B31" s="27"/>
      <c r="C31" s="35" t="s">
        <v>37</v>
      </c>
    </row>
    <row r="32" spans="2:4" x14ac:dyDescent="0.2">
      <c r="B32" s="27"/>
      <c r="C32" s="35" t="s">
        <v>38</v>
      </c>
    </row>
    <row r="33" spans="2:4" x14ac:dyDescent="0.2">
      <c r="B33" s="27"/>
      <c r="C33" s="63" t="s">
        <v>39</v>
      </c>
    </row>
    <row r="34" spans="2:4" x14ac:dyDescent="0.2">
      <c r="B34" s="40"/>
      <c r="C34" s="63" t="s">
        <v>49</v>
      </c>
    </row>
    <row r="35" spans="2:4" x14ac:dyDescent="0.2">
      <c r="B35" s="27"/>
      <c r="C35" s="35" t="s">
        <v>40</v>
      </c>
    </row>
    <row r="36" spans="2:4" x14ac:dyDescent="0.2">
      <c r="B36" s="27"/>
      <c r="C36" s="63" t="s">
        <v>385</v>
      </c>
    </row>
    <row r="37" spans="2:4" x14ac:dyDescent="0.2">
      <c r="B37" s="27"/>
      <c r="C37" s="63" t="s">
        <v>42</v>
      </c>
    </row>
    <row r="38" spans="2:4" x14ac:dyDescent="0.2">
      <c r="B38" s="27"/>
      <c r="C38" s="63" t="s">
        <v>43</v>
      </c>
    </row>
    <row r="39" spans="2:4" x14ac:dyDescent="0.2">
      <c r="B39" s="27"/>
      <c r="C39" s="63" t="s">
        <v>44</v>
      </c>
    </row>
    <row r="40" spans="2:4" x14ac:dyDescent="0.2">
      <c r="B40" s="27"/>
      <c r="C40" s="63"/>
    </row>
    <row r="41" spans="2:4" x14ac:dyDescent="0.2">
      <c r="B41" s="39" t="s">
        <v>204</v>
      </c>
      <c r="C41" s="161" t="s">
        <v>386</v>
      </c>
    </row>
    <row r="42" spans="2:4" x14ac:dyDescent="0.2">
      <c r="B42" s="64"/>
      <c r="C42" s="162"/>
    </row>
    <row r="43" spans="2:4" x14ac:dyDescent="0.2">
      <c r="B43" s="39" t="s">
        <v>205</v>
      </c>
      <c r="C43" s="161" t="s">
        <v>46</v>
      </c>
      <c r="D43" s="255"/>
    </row>
    <row r="44" spans="2:4" x14ac:dyDescent="0.2">
      <c r="B44" s="33"/>
      <c r="C44" s="35" t="s">
        <v>47</v>
      </c>
    </row>
    <row r="45" spans="2:4" x14ac:dyDescent="0.2">
      <c r="B45" s="33"/>
      <c r="C45" s="35" t="s">
        <v>354</v>
      </c>
    </row>
    <row r="46" spans="2:4" x14ac:dyDescent="0.2">
      <c r="B46" s="64"/>
      <c r="C46" s="37"/>
    </row>
    <row r="47" spans="2:4" x14ac:dyDescent="0.2">
      <c r="B47" s="40" t="s">
        <v>239</v>
      </c>
      <c r="C47" s="63" t="s">
        <v>194</v>
      </c>
    </row>
    <row r="48" spans="2:4" x14ac:dyDescent="0.2">
      <c r="B48" s="40"/>
      <c r="C48" s="63" t="s">
        <v>76</v>
      </c>
    </row>
    <row r="49" spans="2:3" x14ac:dyDescent="0.2">
      <c r="B49" s="256"/>
      <c r="C49" s="162"/>
    </row>
    <row r="50" spans="2:3" x14ac:dyDescent="0.2">
      <c r="B50" s="33" t="s">
        <v>51</v>
      </c>
      <c r="C50" s="35" t="s">
        <v>50</v>
      </c>
    </row>
    <row r="51" spans="2:3" x14ac:dyDescent="0.2">
      <c r="B51" s="33"/>
      <c r="C51" s="35" t="s">
        <v>51</v>
      </c>
    </row>
    <row r="52" spans="2:3" x14ac:dyDescent="0.2">
      <c r="B52" s="27"/>
      <c r="C52" s="35" t="s">
        <v>52</v>
      </c>
    </row>
    <row r="53" spans="2:3" x14ac:dyDescent="0.2">
      <c r="B53" s="27"/>
      <c r="C53" s="35" t="s">
        <v>53</v>
      </c>
    </row>
    <row r="54" spans="2:3" x14ac:dyDescent="0.2">
      <c r="B54" s="27"/>
      <c r="C54" s="35" t="s">
        <v>54</v>
      </c>
    </row>
    <row r="55" spans="2:3" x14ac:dyDescent="0.2">
      <c r="B55" s="27"/>
      <c r="C55" s="35" t="s">
        <v>55</v>
      </c>
    </row>
    <row r="56" spans="2:3" x14ac:dyDescent="0.2">
      <c r="B56" s="27"/>
      <c r="C56" s="35" t="s">
        <v>56</v>
      </c>
    </row>
    <row r="57" spans="2:3" x14ac:dyDescent="0.2">
      <c r="B57" s="27"/>
      <c r="C57" s="35" t="s">
        <v>57</v>
      </c>
    </row>
    <row r="58" spans="2:3" x14ac:dyDescent="0.2">
      <c r="B58" s="27"/>
      <c r="C58" s="35" t="s">
        <v>58</v>
      </c>
    </row>
    <row r="59" spans="2:3" x14ac:dyDescent="0.2">
      <c r="B59" s="27"/>
      <c r="C59" s="35" t="s">
        <v>59</v>
      </c>
    </row>
    <row r="60" spans="2:3" x14ac:dyDescent="0.2">
      <c r="B60" s="27"/>
      <c r="C60" s="35" t="s">
        <v>60</v>
      </c>
    </row>
    <row r="61" spans="2:3" x14ac:dyDescent="0.2">
      <c r="B61" s="27"/>
      <c r="C61" s="35" t="s">
        <v>61</v>
      </c>
    </row>
    <row r="62" spans="2:3" x14ac:dyDescent="0.2">
      <c r="B62" s="27"/>
      <c r="C62" s="35" t="s">
        <v>62</v>
      </c>
    </row>
    <row r="63" spans="2:3" x14ac:dyDescent="0.2">
      <c r="B63" s="27"/>
      <c r="C63" s="35" t="s">
        <v>63</v>
      </c>
    </row>
    <row r="64" spans="2:3" x14ac:dyDescent="0.2">
      <c r="B64" s="27"/>
      <c r="C64" s="35" t="s">
        <v>64</v>
      </c>
    </row>
    <row r="65" spans="2:3" x14ac:dyDescent="0.2">
      <c r="B65" s="27"/>
      <c r="C65" s="35" t="s">
        <v>65</v>
      </c>
    </row>
    <row r="66" spans="2:3" x14ac:dyDescent="0.2">
      <c r="B66" s="27"/>
      <c r="C66" s="35" t="s">
        <v>66</v>
      </c>
    </row>
    <row r="67" spans="2:3" x14ac:dyDescent="0.2">
      <c r="B67" s="27"/>
      <c r="C67" s="35" t="s">
        <v>67</v>
      </c>
    </row>
    <row r="68" spans="2:3" x14ac:dyDescent="0.2">
      <c r="B68" s="27"/>
      <c r="C68" s="35" t="s">
        <v>68</v>
      </c>
    </row>
    <row r="69" spans="2:3" x14ac:dyDescent="0.2">
      <c r="B69" s="27"/>
      <c r="C69" s="35" t="s">
        <v>69</v>
      </c>
    </row>
    <row r="70" spans="2:3" x14ac:dyDescent="0.2">
      <c r="B70" s="27"/>
      <c r="C70" s="35" t="s">
        <v>70</v>
      </c>
    </row>
    <row r="71" spans="2:3" x14ac:dyDescent="0.2">
      <c r="B71" s="27"/>
      <c r="C71" s="35" t="s">
        <v>71</v>
      </c>
    </row>
    <row r="72" spans="2:3" x14ac:dyDescent="0.2">
      <c r="B72" s="27"/>
      <c r="C72" s="35" t="s">
        <v>72</v>
      </c>
    </row>
    <row r="73" spans="2:3" x14ac:dyDescent="0.2">
      <c r="B73" s="36"/>
      <c r="C73" s="37"/>
    </row>
    <row r="74" spans="2:3" x14ac:dyDescent="0.2">
      <c r="B74" s="33" t="s">
        <v>195</v>
      </c>
      <c r="C74" s="35" t="s">
        <v>80</v>
      </c>
    </row>
    <row r="75" spans="2:3" x14ac:dyDescent="0.2">
      <c r="B75" s="27"/>
      <c r="C75" s="35" t="s">
        <v>81</v>
      </c>
    </row>
    <row r="76" spans="2:3" x14ac:dyDescent="0.2">
      <c r="B76" s="27"/>
      <c r="C76" s="35"/>
    </row>
    <row r="77" spans="2:3" x14ac:dyDescent="0.2">
      <c r="B77" s="39" t="s">
        <v>103</v>
      </c>
      <c r="C77" s="65" t="s">
        <v>103</v>
      </c>
    </row>
    <row r="78" spans="2:3" x14ac:dyDescent="0.2">
      <c r="B78" s="33"/>
      <c r="C78" s="35"/>
    </row>
    <row r="79" spans="2:3" x14ac:dyDescent="0.2">
      <c r="B79" s="39" t="s">
        <v>102</v>
      </c>
      <c r="C79" s="65" t="s">
        <v>102</v>
      </c>
    </row>
    <row r="80" spans="2:3" x14ac:dyDescent="0.2">
      <c r="B80" s="64"/>
      <c r="C80" s="37"/>
    </row>
    <row r="81" spans="2:3" x14ac:dyDescent="0.2">
      <c r="B81" s="40" t="s">
        <v>82</v>
      </c>
      <c r="C81" s="63" t="s">
        <v>45</v>
      </c>
    </row>
    <row r="82" spans="2:3" x14ac:dyDescent="0.2">
      <c r="B82" s="33"/>
      <c r="C82" s="35" t="s">
        <v>73</v>
      </c>
    </row>
    <row r="83" spans="2:3" x14ac:dyDescent="0.2">
      <c r="B83" s="33"/>
      <c r="C83" s="35" t="s">
        <v>74</v>
      </c>
    </row>
    <row r="84" spans="2:3" x14ac:dyDescent="0.2">
      <c r="B84" s="33"/>
      <c r="C84" s="35" t="s">
        <v>75</v>
      </c>
    </row>
    <row r="85" spans="2:3" x14ac:dyDescent="0.2">
      <c r="B85" s="33"/>
      <c r="C85" s="35" t="s">
        <v>77</v>
      </c>
    </row>
    <row r="86" spans="2:3" x14ac:dyDescent="0.2">
      <c r="B86" s="33"/>
      <c r="C86" s="35" t="s">
        <v>78</v>
      </c>
    </row>
    <row r="87" spans="2:3" x14ac:dyDescent="0.2">
      <c r="B87" s="33"/>
      <c r="C87" s="35" t="s">
        <v>79</v>
      </c>
    </row>
    <row r="88" spans="2:3" x14ac:dyDescent="0.2">
      <c r="B88" s="27"/>
      <c r="C88" s="35" t="s">
        <v>92</v>
      </c>
    </row>
    <row r="89" spans="2:3" x14ac:dyDescent="0.2">
      <c r="B89" s="27"/>
      <c r="C89" s="35" t="s">
        <v>95</v>
      </c>
    </row>
    <row r="90" spans="2:3" x14ac:dyDescent="0.2">
      <c r="B90" s="27"/>
      <c r="C90" s="35" t="s">
        <v>96</v>
      </c>
    </row>
    <row r="91" spans="2:3" x14ac:dyDescent="0.2">
      <c r="B91" s="33"/>
      <c r="C91" s="35" t="s">
        <v>97</v>
      </c>
    </row>
    <row r="92" spans="2:3" x14ac:dyDescent="0.2">
      <c r="B92" s="33"/>
      <c r="C92" s="35" t="s">
        <v>196</v>
      </c>
    </row>
    <row r="93" spans="2:3" x14ac:dyDescent="0.2">
      <c r="B93" s="33"/>
      <c r="C93" s="35" t="s">
        <v>99</v>
      </c>
    </row>
    <row r="94" spans="2:3" x14ac:dyDescent="0.2">
      <c r="B94" s="33"/>
      <c r="C94" s="35" t="s">
        <v>100</v>
      </c>
    </row>
    <row r="95" spans="2:3" x14ac:dyDescent="0.2">
      <c r="B95" s="33"/>
      <c r="C95" s="35" t="s">
        <v>101</v>
      </c>
    </row>
    <row r="96" spans="2:3" x14ac:dyDescent="0.2">
      <c r="B96" s="33"/>
      <c r="C96" s="35" t="s">
        <v>93</v>
      </c>
    </row>
    <row r="97" spans="2:4" x14ac:dyDescent="0.2">
      <c r="B97" s="33"/>
      <c r="C97" s="35" t="s">
        <v>94</v>
      </c>
    </row>
    <row r="98" spans="2:4" ht="17" x14ac:dyDescent="0.2">
      <c r="B98" s="27"/>
      <c r="C98" s="34" t="s">
        <v>26</v>
      </c>
    </row>
    <row r="99" spans="2:4" ht="17" thickBot="1" x14ac:dyDescent="0.25">
      <c r="B99" s="38"/>
      <c r="C99" s="41"/>
    </row>
    <row r="100" spans="2:4" ht="17" thickBot="1" x14ac:dyDescent="0.25">
      <c r="D100" s="8"/>
    </row>
    <row r="101" spans="2:4" x14ac:dyDescent="0.2">
      <c r="B101" s="24" t="s">
        <v>206</v>
      </c>
      <c r="C101" s="82"/>
      <c r="D101" s="8"/>
    </row>
    <row r="102" spans="2:4" x14ac:dyDescent="0.2">
      <c r="B102" s="27"/>
      <c r="C102" s="28"/>
      <c r="D102" s="14"/>
    </row>
    <row r="103" spans="2:4" x14ac:dyDescent="0.2">
      <c r="B103" s="29" t="s">
        <v>30</v>
      </c>
      <c r="C103" s="62" t="s">
        <v>31</v>
      </c>
      <c r="D103" s="14"/>
    </row>
    <row r="104" spans="2:4" x14ac:dyDescent="0.2">
      <c r="B104" s="31"/>
      <c r="C104" s="32"/>
      <c r="D104" s="8"/>
    </row>
    <row r="105" spans="2:4" x14ac:dyDescent="0.2">
      <c r="B105" s="27" t="s">
        <v>200</v>
      </c>
      <c r="C105" s="28">
        <v>3.6</v>
      </c>
      <c r="D105" s="8"/>
    </row>
    <row r="106" spans="2:4" ht="17" thickBot="1" x14ac:dyDescent="0.25">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102"/>
  <sheetViews>
    <sheetView topLeftCell="A84" workbookViewId="0">
      <selection activeCell="K98" sqref="K98"/>
    </sheetView>
  </sheetViews>
  <sheetFormatPr baseColWidth="10" defaultRowHeight="16" outlineLevelRow="1" x14ac:dyDescent="0.2"/>
  <cols>
    <col min="1" max="1" width="10.83203125" style="1"/>
    <col min="2" max="2" width="20.83203125" style="1" customWidth="1"/>
    <col min="3" max="3" width="52.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1" x14ac:dyDescent="0.25">
      <c r="B2" s="2" t="s">
        <v>24</v>
      </c>
      <c r="E2" s="459"/>
      <c r="I2" s="458" t="s">
        <v>396</v>
      </c>
      <c r="J2" s="4"/>
      <c r="K2" s="4"/>
      <c r="L2" s="13"/>
      <c r="M2" s="5"/>
      <c r="N2" s="8"/>
      <c r="O2" s="8"/>
    </row>
    <row r="3" spans="2:16" ht="21" x14ac:dyDescent="0.25">
      <c r="B3" s="2"/>
      <c r="I3" s="515" t="str">
        <f>IF(L14=FALSE,"You have not imported any Metal industry analysis data! Proceed anyway?", "")</f>
        <v>You have not imported any Metal industry analysis data! Proceed anyway?</v>
      </c>
      <c r="J3" s="8"/>
      <c r="K3" s="505"/>
      <c r="L3" s="8"/>
      <c r="M3" s="7"/>
      <c r="N3" s="8"/>
      <c r="O3" s="8"/>
    </row>
    <row r="4" spans="2:16" x14ac:dyDescent="0.2">
      <c r="B4" s="42" t="s">
        <v>83</v>
      </c>
      <c r="C4" s="4"/>
      <c r="D4" s="221"/>
      <c r="I4" s="515" t="str">
        <f>IF(L15=FALSE,"You have not imported any Chemical industry analysis data! Proceed anyway?", "")</f>
        <v>You have not imported any Chemical industry analysis data! Proceed anyway?</v>
      </c>
      <c r="J4" s="508"/>
      <c r="K4" s="508"/>
      <c r="L4" s="508"/>
      <c r="M4" s="509"/>
      <c r="N4" s="8"/>
      <c r="O4" s="8"/>
    </row>
    <row r="5" spans="2:16" x14ac:dyDescent="0.2">
      <c r="B5" s="592" t="s">
        <v>337</v>
      </c>
      <c r="C5" s="593"/>
      <c r="D5" s="594"/>
      <c r="G5" s="510"/>
      <c r="I5" s="16"/>
      <c r="J5" s="8"/>
      <c r="K5" s="506"/>
      <c r="L5" s="8"/>
      <c r="M5" s="7"/>
      <c r="N5" s="8"/>
      <c r="O5" s="8"/>
    </row>
    <row r="6" spans="2:16" x14ac:dyDescent="0.2">
      <c r="B6" s="592"/>
      <c r="C6" s="593"/>
      <c r="D6" s="594"/>
      <c r="G6" s="511"/>
      <c r="I6" s="16"/>
      <c r="J6" s="8"/>
      <c r="K6" s="506"/>
      <c r="L6" s="8"/>
      <c r="M6" s="7"/>
      <c r="N6" s="8"/>
      <c r="O6" s="8"/>
    </row>
    <row r="7" spans="2:16" ht="32" customHeight="1" x14ac:dyDescent="0.2">
      <c r="B7" s="590"/>
      <c r="C7" s="595"/>
      <c r="D7" s="591"/>
      <c r="I7" s="17"/>
      <c r="J7" s="10"/>
      <c r="K7" s="507"/>
      <c r="L7" s="10"/>
      <c r="M7" s="11"/>
      <c r="N7" s="8"/>
      <c r="O7" s="8"/>
    </row>
    <row r="8" spans="2:16" ht="17" thickBot="1" x14ac:dyDescent="0.25"/>
    <row r="9" spans="2:16" x14ac:dyDescent="0.2">
      <c r="B9" s="24" t="s">
        <v>23</v>
      </c>
      <c r="C9" s="43"/>
      <c r="D9" s="92"/>
      <c r="E9" s="43"/>
      <c r="F9" s="43"/>
      <c r="G9" s="43"/>
      <c r="H9" s="43"/>
      <c r="I9" s="43"/>
      <c r="J9" s="43"/>
      <c r="K9" s="66" t="s">
        <v>84</v>
      </c>
      <c r="L9" s="43"/>
      <c r="M9" s="26"/>
      <c r="O9" s="315"/>
      <c r="P9" s="316"/>
    </row>
    <row r="10" spans="2:16" x14ac:dyDescent="0.2">
      <c r="B10" s="46"/>
      <c r="C10" s="14"/>
      <c r="D10" s="14"/>
      <c r="E10" s="124"/>
      <c r="F10" s="124"/>
      <c r="G10" s="124"/>
      <c r="H10" s="124"/>
      <c r="I10" s="14"/>
      <c r="J10" s="15"/>
      <c r="K10" s="18"/>
      <c r="L10" s="14"/>
      <c r="M10" s="32"/>
      <c r="O10" s="317"/>
      <c r="P10" s="318"/>
    </row>
    <row r="11" spans="2:16" x14ac:dyDescent="0.2">
      <c r="B11" s="29" t="s">
        <v>404</v>
      </c>
      <c r="C11" s="472" t="s">
        <v>31</v>
      </c>
      <c r="D11" s="516" t="s">
        <v>86</v>
      </c>
      <c r="E11" s="516" t="s">
        <v>85</v>
      </c>
      <c r="F11" s="516"/>
      <c r="G11" s="516" t="s">
        <v>405</v>
      </c>
      <c r="H11" s="516"/>
      <c r="I11" s="516" t="s">
        <v>416</v>
      </c>
      <c r="J11" s="516"/>
      <c r="K11" s="473" t="s">
        <v>87</v>
      </c>
      <c r="L11" s="44" t="s">
        <v>88</v>
      </c>
      <c r="M11" s="62" t="s">
        <v>83</v>
      </c>
      <c r="O11" s="319" t="s">
        <v>387</v>
      </c>
      <c r="P11" s="320" t="s">
        <v>388</v>
      </c>
    </row>
    <row r="12" spans="2:16" x14ac:dyDescent="0.2">
      <c r="B12" s="46"/>
      <c r="C12" s="14"/>
      <c r="D12" s="14"/>
      <c r="E12" s="124"/>
      <c r="F12" s="124"/>
      <c r="G12" s="124"/>
      <c r="H12" s="124"/>
      <c r="I12" s="14"/>
      <c r="J12" s="15"/>
      <c r="K12" s="311" t="s">
        <v>197</v>
      </c>
      <c r="L12" s="485" t="b">
        <f>IF(COUNTIF(P:P,0)+COUNTIF(P:P,FALSE)=0,TRUE,FALSE)</f>
        <v>0</v>
      </c>
      <c r="M12" s="512" t="str">
        <f>IF(L12=TRUE," ","Please address all critical checks (red) before continuing")</f>
        <v>Please address all critical checks (red) before continuing</v>
      </c>
      <c r="O12" s="317"/>
      <c r="P12" s="318"/>
    </row>
    <row r="13" spans="2:16" x14ac:dyDescent="0.2">
      <c r="B13" s="46"/>
      <c r="C13" s="307" t="s">
        <v>215</v>
      </c>
      <c r="D13" s="307"/>
      <c r="E13" s="486"/>
      <c r="F13" s="314"/>
      <c r="G13" s="454" t="s">
        <v>389</v>
      </c>
      <c r="H13" s="314"/>
      <c r="I13" s="14"/>
      <c r="J13" s="15"/>
      <c r="K13" s="8"/>
      <c r="L13" s="213"/>
      <c r="M13" s="214"/>
      <c r="O13" s="317" t="s">
        <v>389</v>
      </c>
      <c r="P13" s="318"/>
    </row>
    <row r="14" spans="2:16" x14ac:dyDescent="0.2">
      <c r="B14" s="46"/>
      <c r="C14" s="307" t="s">
        <v>382</v>
      </c>
      <c r="D14" s="307"/>
      <c r="E14" s="486"/>
      <c r="F14" s="314"/>
      <c r="G14" s="454" t="s">
        <v>390</v>
      </c>
      <c r="H14" s="314"/>
      <c r="I14" s="14"/>
      <c r="J14" s="15"/>
      <c r="K14" s="8" t="s">
        <v>471</v>
      </c>
      <c r="L14" s="487" t="b">
        <f>IF(COUNTBLANK('Import from Metal analysis'!C9:K10)=0,TRUE,FALSE)</f>
        <v>0</v>
      </c>
      <c r="M14" s="512" t="str">
        <f>IF(L14=TRUE," ","Click the button 'Import data from Metal industry analysis")</f>
        <v>Click the button 'Import data from Metal industry analysis</v>
      </c>
      <c r="O14" s="317" t="s">
        <v>390</v>
      </c>
      <c r="P14" s="7"/>
    </row>
    <row r="15" spans="2:16" x14ac:dyDescent="0.2">
      <c r="B15" s="46"/>
      <c r="C15" s="14"/>
      <c r="D15" s="14"/>
      <c r="E15" s="124"/>
      <c r="F15" s="124"/>
      <c r="G15" s="124"/>
      <c r="H15" s="124"/>
      <c r="I15" s="14"/>
      <c r="J15" s="15"/>
      <c r="K15" s="8" t="s">
        <v>472</v>
      </c>
      <c r="L15" s="514" t="b">
        <f>IF(COUNTBLANK('Import from Chemical analysis'!C9:K9)=0,TRUE,FALSE)</f>
        <v>0</v>
      </c>
      <c r="M15" s="512" t="str">
        <f>IF(L15=TRUE," ","Click the button 'Import data from Chemical industry analysis")</f>
        <v>Click the button 'Import data from Chemical industry analysis</v>
      </c>
      <c r="O15" s="16"/>
      <c r="P15" s="7"/>
    </row>
    <row r="16" spans="2:16" x14ac:dyDescent="0.2">
      <c r="B16" s="31"/>
      <c r="C16" s="163" t="s">
        <v>320</v>
      </c>
      <c r="D16" s="14"/>
      <c r="E16" s="124"/>
      <c r="F16" s="124"/>
      <c r="G16" s="124"/>
      <c r="H16" s="124"/>
      <c r="I16" s="14"/>
      <c r="J16" s="15"/>
      <c r="K16" s="289" t="s">
        <v>383</v>
      </c>
      <c r="L16" s="513" t="b">
        <f>IF(COUNTBLANK(C13:C14)-COUNTBLANK(E13:E14)=0,TRUE,FALSE)</f>
        <v>0</v>
      </c>
      <c r="M16" s="512" t="str">
        <f>IF(L16=TRUE," ","Please fill in all assumptions")</f>
        <v>Please fill in all assumptions</v>
      </c>
      <c r="O16" s="317"/>
      <c r="P16" s="7">
        <f>IF(L16=TRUE,1,0)</f>
        <v>0</v>
      </c>
    </row>
    <row r="17" spans="2:16" ht="17" thickBot="1" x14ac:dyDescent="0.25">
      <c r="B17" s="210"/>
      <c r="C17" s="211"/>
      <c r="D17" s="211"/>
      <c r="E17" s="222"/>
      <c r="F17" s="222"/>
      <c r="G17" s="222"/>
      <c r="H17" s="222"/>
      <c r="I17" s="211"/>
      <c r="J17" s="212"/>
      <c r="K17" s="290"/>
      <c r="L17" s="309"/>
      <c r="M17" s="291"/>
      <c r="O17" s="317"/>
      <c r="P17" s="318"/>
    </row>
    <row r="18" spans="2:16" x14ac:dyDescent="0.2">
      <c r="B18" s="14"/>
      <c r="C18" s="14"/>
      <c r="D18" s="14"/>
      <c r="E18" s="124"/>
      <c r="F18" s="124"/>
      <c r="G18" s="124"/>
      <c r="H18" s="124"/>
      <c r="I18" s="14"/>
      <c r="J18" s="14"/>
      <c r="K18" s="14"/>
      <c r="L18" s="14"/>
      <c r="M18" s="14"/>
      <c r="O18" s="317"/>
      <c r="P18" s="318"/>
    </row>
    <row r="19" spans="2:16" ht="17" thickBot="1" x14ac:dyDescent="0.25">
      <c r="D19" s="1"/>
      <c r="E19" s="123"/>
      <c r="F19" s="123"/>
      <c r="G19" s="123"/>
      <c r="H19" s="123"/>
      <c r="O19" s="317"/>
      <c r="P19" s="318"/>
    </row>
    <row r="20" spans="2:16" ht="17" thickBot="1" x14ac:dyDescent="0.25">
      <c r="B20" s="250" t="s">
        <v>343</v>
      </c>
      <c r="C20" s="246"/>
      <c r="D20" s="246"/>
      <c r="E20" s="335"/>
      <c r="F20" s="248"/>
      <c r="G20" s="248"/>
      <c r="H20" s="248"/>
      <c r="I20" s="246"/>
      <c r="J20" s="246"/>
      <c r="K20" s="279" t="s">
        <v>84</v>
      </c>
      <c r="L20" s="246"/>
      <c r="M20" s="249"/>
      <c r="O20" s="317"/>
      <c r="P20" s="318"/>
    </row>
    <row r="21" spans="2:16" x14ac:dyDescent="0.2">
      <c r="B21" s="27"/>
      <c r="C21" s="8"/>
      <c r="D21" s="8"/>
      <c r="E21" s="336"/>
      <c r="F21" s="94"/>
      <c r="G21" s="94"/>
      <c r="H21" s="94"/>
      <c r="I21" s="8"/>
      <c r="J21" s="8"/>
      <c r="K21" s="85"/>
      <c r="L21" s="43"/>
      <c r="M21" s="26"/>
      <c r="O21" s="317"/>
      <c r="P21" s="318"/>
    </row>
    <row r="22" spans="2:16" ht="68" x14ac:dyDescent="0.2">
      <c r="B22" s="27"/>
      <c r="C22" s="240" t="s">
        <v>344</v>
      </c>
      <c r="D22" s="8"/>
      <c r="E22" s="336"/>
      <c r="F22" s="94"/>
      <c r="G22" s="94"/>
      <c r="H22" s="94"/>
      <c r="I22" s="8"/>
      <c r="J22" s="8"/>
      <c r="K22" s="16"/>
      <c r="L22" s="8"/>
      <c r="M22" s="28"/>
      <c r="O22" s="317"/>
      <c r="P22" s="318"/>
    </row>
    <row r="23" spans="2:16" x14ac:dyDescent="0.2">
      <c r="B23" s="27"/>
      <c r="C23" s="240"/>
      <c r="D23" s="8"/>
      <c r="E23" s="336"/>
      <c r="F23" s="94"/>
      <c r="G23" s="94"/>
      <c r="H23" s="94"/>
      <c r="I23" s="8"/>
      <c r="J23" s="8"/>
      <c r="K23" s="17"/>
      <c r="L23" s="10"/>
      <c r="M23" s="275"/>
      <c r="O23" s="317"/>
      <c r="P23" s="318"/>
    </row>
    <row r="24" spans="2:16" x14ac:dyDescent="0.2">
      <c r="B24" s="283" t="s">
        <v>375</v>
      </c>
      <c r="C24" s="280"/>
      <c r="D24" s="277" t="s">
        <v>86</v>
      </c>
      <c r="E24" s="337" t="s">
        <v>85</v>
      </c>
      <c r="F24" s="278"/>
      <c r="G24" s="278"/>
      <c r="H24" s="278"/>
      <c r="I24" s="277"/>
      <c r="J24" s="276"/>
      <c r="K24" s="281" t="s">
        <v>87</v>
      </c>
      <c r="L24" s="281" t="s">
        <v>88</v>
      </c>
      <c r="M24" s="282" t="s">
        <v>83</v>
      </c>
      <c r="O24" s="317"/>
      <c r="P24" s="318"/>
    </row>
    <row r="25" spans="2:16" x14ac:dyDescent="0.2">
      <c r="B25" s="33" t="s">
        <v>322</v>
      </c>
      <c r="C25" s="8"/>
      <c r="D25" s="8"/>
      <c r="E25" s="338"/>
      <c r="F25" s="241"/>
      <c r="G25" s="241"/>
      <c r="H25" s="241"/>
      <c r="I25" s="8"/>
      <c r="J25" s="8"/>
      <c r="K25" s="213"/>
      <c r="L25" s="242"/>
      <c r="M25" s="214"/>
      <c r="O25" s="317"/>
      <c r="P25" s="318"/>
    </row>
    <row r="26" spans="2:16" x14ac:dyDescent="0.2">
      <c r="B26" s="33"/>
      <c r="C26" s="224" t="s">
        <v>193</v>
      </c>
      <c r="D26" s="271" t="s">
        <v>242</v>
      </c>
      <c r="E26" s="339">
        <f>'Transformation analysis'!D24</f>
        <v>0</v>
      </c>
      <c r="F26" s="225"/>
      <c r="G26" s="225"/>
      <c r="H26" s="225"/>
      <c r="I26" s="8"/>
      <c r="J26" s="8"/>
      <c r="K26" s="213" t="s">
        <v>335</v>
      </c>
      <c r="L26" s="487" t="e">
        <f>IF(ABS(E26)/SUM(ABS('Fuel aggregation'!E11),ABS('Fuel aggregation'!E12))&lt;0.01,TRUE,FALSE)</f>
        <v>#DIV/0!</v>
      </c>
      <c r="M26" s="214"/>
      <c r="O26" s="317"/>
      <c r="P26" s="318"/>
    </row>
    <row r="27" spans="2:16" x14ac:dyDescent="0.2">
      <c r="B27" s="33"/>
      <c r="C27" s="224" t="s">
        <v>204</v>
      </c>
      <c r="D27" s="271" t="s">
        <v>242</v>
      </c>
      <c r="E27" s="339">
        <f>'Transformation analysis'!E24</f>
        <v>0</v>
      </c>
      <c r="F27" s="225"/>
      <c r="G27" s="225"/>
      <c r="H27" s="225"/>
      <c r="I27" s="8"/>
      <c r="J27" s="8"/>
      <c r="K27" s="213" t="s">
        <v>335</v>
      </c>
      <c r="L27" s="487" t="e">
        <f>IF(ABS(E27)/SUM(ABS('Fuel aggregation'!F11),ABS('Fuel aggregation'!F12))&lt;0.01,TRUE,FALSE)</f>
        <v>#DIV/0!</v>
      </c>
      <c r="M27" s="214"/>
      <c r="O27" s="317"/>
      <c r="P27" s="318"/>
    </row>
    <row r="28" spans="2:16" x14ac:dyDescent="0.2">
      <c r="B28" s="33"/>
      <c r="C28" s="224" t="s">
        <v>205</v>
      </c>
      <c r="D28" s="271" t="s">
        <v>242</v>
      </c>
      <c r="E28" s="339">
        <f>'Transformation analysis'!F24</f>
        <v>0</v>
      </c>
      <c r="F28" s="225"/>
      <c r="G28" s="225"/>
      <c r="H28" s="225"/>
      <c r="I28" s="8"/>
      <c r="J28" s="8"/>
      <c r="K28" s="213" t="s">
        <v>335</v>
      </c>
      <c r="L28" s="487" t="e">
        <f>IF(ABS(E28)/SUM(ABS('Fuel aggregation'!G11),ABS('Fuel aggregation'!G12))&lt;0.01,TRUE,FALSE)</f>
        <v>#DIV/0!</v>
      </c>
      <c r="M28" s="214"/>
      <c r="O28" s="317"/>
      <c r="P28" s="318"/>
    </row>
    <row r="29" spans="2:16" x14ac:dyDescent="0.2">
      <c r="B29" s="33"/>
      <c r="C29" s="8"/>
      <c r="D29" s="271"/>
      <c r="E29" s="340"/>
      <c r="F29" s="220"/>
      <c r="G29" s="220"/>
      <c r="H29" s="220"/>
      <c r="I29" s="8"/>
      <c r="J29" s="8"/>
      <c r="K29" s="213"/>
      <c r="L29" s="219"/>
      <c r="M29" s="214"/>
      <c r="O29" s="317"/>
      <c r="P29" s="318"/>
    </row>
    <row r="30" spans="2:16" x14ac:dyDescent="0.2">
      <c r="B30" s="39" t="s">
        <v>323</v>
      </c>
      <c r="C30" s="4"/>
      <c r="D30" s="301"/>
      <c r="E30" s="341"/>
      <c r="F30" s="302"/>
      <c r="G30" s="302"/>
      <c r="H30" s="302"/>
      <c r="I30" s="4"/>
      <c r="J30" s="4"/>
      <c r="K30" s="303"/>
      <c r="L30" s="304"/>
      <c r="M30" s="305"/>
      <c r="O30" s="317"/>
      <c r="P30" s="318"/>
    </row>
    <row r="31" spans="2:16" x14ac:dyDescent="0.2">
      <c r="B31" s="33"/>
      <c r="C31" s="224" t="s">
        <v>193</v>
      </c>
      <c r="D31" s="271" t="s">
        <v>242</v>
      </c>
      <c r="E31" s="339">
        <f>'Own use analysis'!D14</f>
        <v>0</v>
      </c>
      <c r="F31" s="225"/>
      <c r="G31" s="225"/>
      <c r="H31" s="225"/>
      <c r="I31" s="8"/>
      <c r="J31" s="8"/>
      <c r="K31" s="213" t="s">
        <v>336</v>
      </c>
      <c r="L31" s="485" t="b">
        <f t="shared" ref="L31:L36" si="0">IF(E31&gt;=0,TRUE,FALSE)</f>
        <v>1</v>
      </c>
      <c r="M31" s="226"/>
      <c r="N31" s="310"/>
      <c r="O31" s="317"/>
      <c r="P31" s="7">
        <f>IF(L31=TRUE,1,0)</f>
        <v>1</v>
      </c>
    </row>
    <row r="32" spans="2:16" x14ac:dyDescent="0.2">
      <c r="B32" s="33"/>
      <c r="C32" s="224" t="s">
        <v>239</v>
      </c>
      <c r="D32" s="271" t="s">
        <v>242</v>
      </c>
      <c r="E32" s="339">
        <f>'Own use analysis'!G14</f>
        <v>0</v>
      </c>
      <c r="F32" s="225"/>
      <c r="G32" s="225"/>
      <c r="H32" s="225"/>
      <c r="I32" s="8"/>
      <c r="J32" s="8"/>
      <c r="K32" s="213" t="s">
        <v>336</v>
      </c>
      <c r="L32" s="485" t="b">
        <f t="shared" si="0"/>
        <v>1</v>
      </c>
      <c r="M32" s="214"/>
      <c r="N32" s="310"/>
      <c r="O32" s="317"/>
      <c r="P32" s="7">
        <f t="shared" ref="P32:P52" si="1">IF(L32=TRUE,1,0)</f>
        <v>1</v>
      </c>
    </row>
    <row r="33" spans="2:16" x14ac:dyDescent="0.2">
      <c r="B33" s="33"/>
      <c r="C33" s="224" t="s">
        <v>51</v>
      </c>
      <c r="D33" s="271" t="s">
        <v>242</v>
      </c>
      <c r="E33" s="339">
        <f>'Own use analysis'!H14</f>
        <v>0</v>
      </c>
      <c r="F33" s="225"/>
      <c r="G33" s="225"/>
      <c r="H33" s="225"/>
      <c r="I33" s="8"/>
      <c r="J33" s="8"/>
      <c r="K33" s="213" t="s">
        <v>336</v>
      </c>
      <c r="L33" s="485" t="b">
        <f t="shared" si="0"/>
        <v>1</v>
      </c>
      <c r="M33" s="214"/>
      <c r="N33" s="310"/>
      <c r="O33" s="317"/>
      <c r="P33" s="7">
        <f t="shared" si="1"/>
        <v>1</v>
      </c>
    </row>
    <row r="34" spans="2:16" x14ac:dyDescent="0.2">
      <c r="B34" s="33"/>
      <c r="C34" s="224" t="s">
        <v>195</v>
      </c>
      <c r="D34" s="271" t="s">
        <v>242</v>
      </c>
      <c r="E34" s="339">
        <f>'Own use analysis'!I14</f>
        <v>0</v>
      </c>
      <c r="F34" s="225"/>
      <c r="G34" s="225"/>
      <c r="H34" s="225"/>
      <c r="I34" s="8"/>
      <c r="J34" s="8"/>
      <c r="K34" s="213" t="s">
        <v>336</v>
      </c>
      <c r="L34" s="485" t="b">
        <f t="shared" si="0"/>
        <v>1</v>
      </c>
      <c r="M34" s="214"/>
      <c r="N34" s="310"/>
      <c r="O34" s="317"/>
      <c r="P34" s="7">
        <f t="shared" si="1"/>
        <v>1</v>
      </c>
    </row>
    <row r="35" spans="2:16" x14ac:dyDescent="0.2">
      <c r="B35" s="33"/>
      <c r="C35" s="224" t="s">
        <v>103</v>
      </c>
      <c r="D35" s="271" t="s">
        <v>242</v>
      </c>
      <c r="E35" s="339">
        <f>'Own use analysis'!J14</f>
        <v>0</v>
      </c>
      <c r="F35" s="225"/>
      <c r="G35" s="225"/>
      <c r="H35" s="225"/>
      <c r="I35" s="8"/>
      <c r="J35" s="8"/>
      <c r="K35" s="213" t="s">
        <v>336</v>
      </c>
      <c r="L35" s="485" t="b">
        <f t="shared" si="0"/>
        <v>1</v>
      </c>
      <c r="M35" s="214"/>
      <c r="N35" s="310"/>
      <c r="O35" s="317"/>
      <c r="P35" s="7">
        <f t="shared" si="1"/>
        <v>1</v>
      </c>
    </row>
    <row r="36" spans="2:16" x14ac:dyDescent="0.2">
      <c r="B36" s="33"/>
      <c r="C36" s="224" t="s">
        <v>102</v>
      </c>
      <c r="D36" s="271" t="s">
        <v>242</v>
      </c>
      <c r="E36" s="339">
        <f>'Own use analysis'!K14</f>
        <v>0</v>
      </c>
      <c r="F36" s="225"/>
      <c r="G36" s="225"/>
      <c r="H36" s="225"/>
      <c r="I36" s="8"/>
      <c r="J36" s="8"/>
      <c r="K36" s="213" t="s">
        <v>336</v>
      </c>
      <c r="L36" s="485" t="b">
        <f t="shared" si="0"/>
        <v>1</v>
      </c>
      <c r="M36" s="214"/>
      <c r="N36" s="310"/>
      <c r="O36" s="317"/>
      <c r="P36" s="7">
        <f t="shared" si="1"/>
        <v>1</v>
      </c>
    </row>
    <row r="37" spans="2:16" x14ac:dyDescent="0.2">
      <c r="B37" s="64"/>
      <c r="C37" s="299"/>
      <c r="D37" s="296"/>
      <c r="E37" s="342"/>
      <c r="F37" s="297"/>
      <c r="G37" s="297"/>
      <c r="H37" s="297"/>
      <c r="I37" s="10"/>
      <c r="J37" s="10"/>
      <c r="K37" s="45"/>
      <c r="L37" s="300"/>
      <c r="M37" s="298"/>
      <c r="O37" s="317"/>
      <c r="P37" s="7"/>
    </row>
    <row r="38" spans="2:16" x14ac:dyDescent="0.2">
      <c r="B38" s="326" t="s">
        <v>321</v>
      </c>
      <c r="C38" s="224"/>
      <c r="D38" s="271"/>
      <c r="E38" s="340"/>
      <c r="F38" s="220"/>
      <c r="G38" s="220"/>
      <c r="H38" s="220"/>
      <c r="I38" s="8"/>
      <c r="J38" s="8"/>
      <c r="K38" s="213"/>
      <c r="L38" s="215"/>
      <c r="M38" s="214"/>
      <c r="O38" s="317"/>
      <c r="P38" s="7"/>
    </row>
    <row r="39" spans="2:16" x14ac:dyDescent="0.2">
      <c r="B39" s="33"/>
      <c r="C39" s="224" t="s">
        <v>193</v>
      </c>
      <c r="D39" s="271" t="s">
        <v>242</v>
      </c>
      <c r="E39" s="339">
        <f>'Energetic cons analysis'!D25</f>
        <v>0</v>
      </c>
      <c r="F39" s="225"/>
      <c r="G39" s="225"/>
      <c r="H39" s="225"/>
      <c r="I39" s="8"/>
      <c r="J39" s="8"/>
      <c r="K39" s="213" t="s">
        <v>336</v>
      </c>
      <c r="L39" s="485" t="b">
        <f t="shared" ref="L39:L44" si="2">IF(E39&gt;=0,TRUE,FALSE)</f>
        <v>1</v>
      </c>
      <c r="M39" s="214"/>
      <c r="N39" s="310"/>
      <c r="O39" s="317"/>
      <c r="P39" s="7">
        <f t="shared" si="1"/>
        <v>1</v>
      </c>
    </row>
    <row r="40" spans="2:16" x14ac:dyDescent="0.2">
      <c r="B40" s="33"/>
      <c r="C40" s="224" t="s">
        <v>239</v>
      </c>
      <c r="D40" s="271" t="s">
        <v>242</v>
      </c>
      <c r="E40" s="339">
        <f>'Energetic cons analysis'!G25</f>
        <v>0</v>
      </c>
      <c r="F40" s="225"/>
      <c r="G40" s="225"/>
      <c r="H40" s="225"/>
      <c r="I40" s="8"/>
      <c r="J40" s="8"/>
      <c r="K40" s="213" t="s">
        <v>336</v>
      </c>
      <c r="L40" s="485" t="b">
        <f t="shared" si="2"/>
        <v>1</v>
      </c>
      <c r="M40" s="214"/>
      <c r="N40" s="310"/>
      <c r="O40" s="317"/>
      <c r="P40" s="7">
        <f t="shared" si="1"/>
        <v>1</v>
      </c>
    </row>
    <row r="41" spans="2:16" x14ac:dyDescent="0.2">
      <c r="B41" s="33"/>
      <c r="C41" s="224" t="s">
        <v>51</v>
      </c>
      <c r="D41" s="271" t="s">
        <v>242</v>
      </c>
      <c r="E41" s="339">
        <f>'Energetic cons analysis'!H25</f>
        <v>0</v>
      </c>
      <c r="F41" s="225"/>
      <c r="G41" s="225"/>
      <c r="H41" s="225"/>
      <c r="I41" s="8"/>
      <c r="J41" s="8"/>
      <c r="K41" s="213" t="s">
        <v>336</v>
      </c>
      <c r="L41" s="485" t="b">
        <f t="shared" si="2"/>
        <v>1</v>
      </c>
      <c r="M41" s="214"/>
      <c r="N41" s="310"/>
      <c r="O41" s="317"/>
      <c r="P41" s="7">
        <f t="shared" si="1"/>
        <v>1</v>
      </c>
    </row>
    <row r="42" spans="2:16" x14ac:dyDescent="0.2">
      <c r="B42" s="33"/>
      <c r="C42" s="224" t="s">
        <v>195</v>
      </c>
      <c r="D42" s="271" t="s">
        <v>242</v>
      </c>
      <c r="E42" s="339">
        <f>'Energetic cons analysis'!I25</f>
        <v>0</v>
      </c>
      <c r="F42" s="225"/>
      <c r="G42" s="225"/>
      <c r="H42" s="225"/>
      <c r="I42" s="8"/>
      <c r="J42" s="8"/>
      <c r="K42" s="213" t="s">
        <v>336</v>
      </c>
      <c r="L42" s="485" t="b">
        <f t="shared" si="2"/>
        <v>1</v>
      </c>
      <c r="M42" s="214"/>
      <c r="N42" s="310"/>
      <c r="O42" s="317"/>
      <c r="P42" s="7">
        <f t="shared" si="1"/>
        <v>1</v>
      </c>
    </row>
    <row r="43" spans="2:16" x14ac:dyDescent="0.2">
      <c r="B43" s="33"/>
      <c r="C43" s="224" t="s">
        <v>103</v>
      </c>
      <c r="D43" s="271" t="s">
        <v>242</v>
      </c>
      <c r="E43" s="339">
        <f>'Energetic cons analysis'!J25</f>
        <v>0</v>
      </c>
      <c r="F43" s="225"/>
      <c r="G43" s="225"/>
      <c r="H43" s="225"/>
      <c r="I43" s="8"/>
      <c r="J43" s="8"/>
      <c r="K43" s="213" t="s">
        <v>336</v>
      </c>
      <c r="L43" s="485" t="b">
        <f t="shared" si="2"/>
        <v>1</v>
      </c>
      <c r="M43" s="214"/>
      <c r="N43" s="310"/>
      <c r="O43" s="317"/>
      <c r="P43" s="7">
        <f t="shared" si="1"/>
        <v>1</v>
      </c>
    </row>
    <row r="44" spans="2:16" x14ac:dyDescent="0.2">
      <c r="B44" s="33"/>
      <c r="C44" s="224" t="s">
        <v>102</v>
      </c>
      <c r="D44" s="271" t="s">
        <v>242</v>
      </c>
      <c r="E44" s="339">
        <f>'Energetic cons analysis'!K25</f>
        <v>0</v>
      </c>
      <c r="F44" s="225"/>
      <c r="G44" s="225"/>
      <c r="H44" s="225"/>
      <c r="I44" s="8"/>
      <c r="J44" s="8"/>
      <c r="K44" s="213" t="s">
        <v>336</v>
      </c>
      <c r="L44" s="485" t="b">
        <f t="shared" si="2"/>
        <v>1</v>
      </c>
      <c r="M44" s="214"/>
      <c r="N44" s="310"/>
      <c r="O44" s="317"/>
      <c r="P44" s="7">
        <f t="shared" si="1"/>
        <v>1</v>
      </c>
    </row>
    <row r="45" spans="2:16" x14ac:dyDescent="0.2">
      <c r="B45" s="64"/>
      <c r="C45" s="299"/>
      <c r="D45" s="296"/>
      <c r="E45" s="342"/>
      <c r="F45" s="297"/>
      <c r="G45" s="297"/>
      <c r="H45" s="297"/>
      <c r="I45" s="10"/>
      <c r="J45" s="10"/>
      <c r="K45" s="45"/>
      <c r="L45" s="300"/>
      <c r="M45" s="298"/>
      <c r="O45" s="317"/>
      <c r="P45" s="7"/>
    </row>
    <row r="46" spans="2:16" x14ac:dyDescent="0.2">
      <c r="B46" s="326" t="s">
        <v>325</v>
      </c>
      <c r="C46" s="224"/>
      <c r="D46" s="271"/>
      <c r="E46" s="340"/>
      <c r="F46" s="220"/>
      <c r="G46" s="220"/>
      <c r="H46" s="220"/>
      <c r="I46" s="8"/>
      <c r="J46" s="8"/>
      <c r="K46" s="213"/>
      <c r="L46" s="215"/>
      <c r="M46" s="214"/>
      <c r="O46" s="317"/>
      <c r="P46" s="7"/>
    </row>
    <row r="47" spans="2:16" x14ac:dyDescent="0.2">
      <c r="B47" s="33"/>
      <c r="C47" s="224" t="s">
        <v>193</v>
      </c>
      <c r="D47" s="271" t="s">
        <v>242</v>
      </c>
      <c r="E47" s="339">
        <f>'Non-energetic cons analysis'!D19</f>
        <v>0</v>
      </c>
      <c r="F47" s="225"/>
      <c r="G47" s="225"/>
      <c r="H47" s="225"/>
      <c r="I47" s="8"/>
      <c r="J47" s="8"/>
      <c r="K47" s="213" t="s">
        <v>336</v>
      </c>
      <c r="L47" s="485" t="b">
        <f t="shared" ref="L47:L52" si="3">IF(E47&gt;=0,TRUE,FALSE)</f>
        <v>1</v>
      </c>
      <c r="M47" s="214"/>
      <c r="N47" s="310"/>
      <c r="O47" s="321"/>
      <c r="P47" s="7">
        <f t="shared" si="1"/>
        <v>1</v>
      </c>
    </row>
    <row r="48" spans="2:16" x14ac:dyDescent="0.2">
      <c r="B48" s="33"/>
      <c r="C48" s="224" t="s">
        <v>239</v>
      </c>
      <c r="D48" s="271" t="s">
        <v>242</v>
      </c>
      <c r="E48" s="339">
        <f>'Non-energetic cons analysis'!G19</f>
        <v>0</v>
      </c>
      <c r="F48" s="225"/>
      <c r="G48" s="225"/>
      <c r="H48" s="225"/>
      <c r="I48" s="8"/>
      <c r="J48" s="8"/>
      <c r="K48" s="213" t="s">
        <v>336</v>
      </c>
      <c r="L48" s="485" t="b">
        <f t="shared" si="3"/>
        <v>1</v>
      </c>
      <c r="M48" s="214"/>
      <c r="N48" s="310"/>
      <c r="O48" s="317"/>
      <c r="P48" s="7">
        <f t="shared" si="1"/>
        <v>1</v>
      </c>
    </row>
    <row r="49" spans="2:16" x14ac:dyDescent="0.2">
      <c r="B49" s="33"/>
      <c r="C49" s="224" t="s">
        <v>51</v>
      </c>
      <c r="D49" s="271" t="s">
        <v>242</v>
      </c>
      <c r="E49" s="339">
        <f>'Non-energetic cons analysis'!H19</f>
        <v>0</v>
      </c>
      <c r="F49" s="225"/>
      <c r="G49" s="225"/>
      <c r="H49" s="225"/>
      <c r="I49" s="8"/>
      <c r="J49" s="8"/>
      <c r="K49" s="213" t="s">
        <v>336</v>
      </c>
      <c r="L49" s="485" t="b">
        <f t="shared" si="3"/>
        <v>1</v>
      </c>
      <c r="M49" s="214"/>
      <c r="N49" s="310"/>
      <c r="O49" s="317"/>
      <c r="P49" s="7">
        <f t="shared" si="1"/>
        <v>1</v>
      </c>
    </row>
    <row r="50" spans="2:16" x14ac:dyDescent="0.2">
      <c r="B50" s="33"/>
      <c r="C50" s="224" t="s">
        <v>195</v>
      </c>
      <c r="D50" s="271" t="s">
        <v>242</v>
      </c>
      <c r="E50" s="339">
        <f>'Non-energetic cons analysis'!I19</f>
        <v>0</v>
      </c>
      <c r="F50" s="225"/>
      <c r="G50" s="225"/>
      <c r="H50" s="225"/>
      <c r="I50" s="8"/>
      <c r="J50" s="8"/>
      <c r="K50" s="213" t="s">
        <v>336</v>
      </c>
      <c r="L50" s="485" t="b">
        <f t="shared" si="3"/>
        <v>1</v>
      </c>
      <c r="M50" s="214"/>
      <c r="N50" s="310"/>
      <c r="O50" s="317"/>
      <c r="P50" s="7">
        <f t="shared" si="1"/>
        <v>1</v>
      </c>
    </row>
    <row r="51" spans="2:16" x14ac:dyDescent="0.2">
      <c r="B51" s="33"/>
      <c r="C51" s="224" t="s">
        <v>103</v>
      </c>
      <c r="D51" s="271" t="s">
        <v>242</v>
      </c>
      <c r="E51" s="339">
        <f>'Non-energetic cons analysis'!J19</f>
        <v>0</v>
      </c>
      <c r="F51" s="225"/>
      <c r="G51" s="225"/>
      <c r="H51" s="225"/>
      <c r="I51" s="8"/>
      <c r="J51" s="8"/>
      <c r="K51" s="213" t="s">
        <v>336</v>
      </c>
      <c r="L51" s="485" t="b">
        <f t="shared" si="3"/>
        <v>1</v>
      </c>
      <c r="M51" s="214"/>
      <c r="N51" s="310"/>
      <c r="O51" s="317"/>
      <c r="P51" s="7">
        <f t="shared" si="1"/>
        <v>1</v>
      </c>
    </row>
    <row r="52" spans="2:16" x14ac:dyDescent="0.2">
      <c r="B52" s="33"/>
      <c r="C52" s="224" t="s">
        <v>102</v>
      </c>
      <c r="D52" s="271" t="s">
        <v>242</v>
      </c>
      <c r="E52" s="339">
        <f>'Non-energetic cons analysis'!K19</f>
        <v>0</v>
      </c>
      <c r="F52" s="225"/>
      <c r="G52" s="225"/>
      <c r="H52" s="225"/>
      <c r="I52" s="8"/>
      <c r="J52" s="8"/>
      <c r="K52" s="213" t="s">
        <v>336</v>
      </c>
      <c r="L52" s="485" t="b">
        <f t="shared" si="3"/>
        <v>1</v>
      </c>
      <c r="M52" s="214"/>
      <c r="N52" s="310"/>
      <c r="O52" s="317"/>
      <c r="P52" s="7">
        <f t="shared" si="1"/>
        <v>1</v>
      </c>
    </row>
    <row r="53" spans="2:16" ht="17" thickBot="1" x14ac:dyDescent="0.25">
      <c r="B53" s="327"/>
      <c r="C53" s="47"/>
      <c r="D53" s="272"/>
      <c r="E53" s="343"/>
      <c r="F53" s="223"/>
      <c r="G53" s="223"/>
      <c r="H53" s="223"/>
      <c r="I53" s="47"/>
      <c r="J53" s="47"/>
      <c r="K53" s="216"/>
      <c r="L53" s="217"/>
      <c r="M53" s="218"/>
      <c r="O53" s="317"/>
      <c r="P53" s="318"/>
    </row>
    <row r="54" spans="2:16" x14ac:dyDescent="0.2">
      <c r="B54" s="565"/>
      <c r="C54" s="8"/>
      <c r="D54" s="271"/>
      <c r="E54" s="340"/>
      <c r="F54" s="220"/>
      <c r="G54" s="220"/>
      <c r="H54" s="220"/>
      <c r="I54" s="8"/>
      <c r="J54" s="8"/>
      <c r="K54" s="8"/>
      <c r="L54" s="251"/>
      <c r="M54" s="8"/>
      <c r="O54" s="317"/>
      <c r="P54" s="318"/>
    </row>
    <row r="55" spans="2:16" ht="17" thickBot="1" x14ac:dyDescent="0.25">
      <c r="B55" s="565"/>
      <c r="C55" s="8"/>
      <c r="D55" s="271"/>
      <c r="E55" s="340"/>
      <c r="F55" s="220"/>
      <c r="G55" s="220"/>
      <c r="H55" s="220"/>
      <c r="I55" s="8"/>
      <c r="J55" s="8"/>
      <c r="K55" s="8"/>
      <c r="L55" s="251"/>
      <c r="M55" s="8"/>
      <c r="O55" s="317"/>
      <c r="P55" s="318"/>
    </row>
    <row r="56" spans="2:16" ht="17" thickBot="1" x14ac:dyDescent="0.25">
      <c r="B56" s="307" t="s">
        <v>634</v>
      </c>
      <c r="C56" s="8"/>
      <c r="D56" s="271"/>
      <c r="E56" s="580"/>
      <c r="F56" s="220"/>
      <c r="G56" s="220"/>
      <c r="H56" s="220"/>
      <c r="I56" s="8"/>
      <c r="J56" s="8"/>
      <c r="K56" s="8" t="s">
        <v>651</v>
      </c>
      <c r="L56" s="584" t="b">
        <f>IF(OR(E56="yes",E56="no"),TRUE,FALSE)</f>
        <v>0</v>
      </c>
      <c r="M56" s="8"/>
      <c r="O56" s="317" t="s">
        <v>652</v>
      </c>
      <c r="P56" s="7">
        <f>IF(L56=TRUE,1,0)</f>
        <v>0</v>
      </c>
    </row>
    <row r="57" spans="2:16" ht="17" thickBot="1" x14ac:dyDescent="0.25">
      <c r="B57" s="307"/>
      <c r="C57" s="8"/>
      <c r="D57" s="271"/>
      <c r="E57" s="340"/>
      <c r="F57" s="220"/>
      <c r="G57" s="220"/>
      <c r="H57" s="220"/>
      <c r="I57" s="8"/>
      <c r="J57" s="8"/>
      <c r="K57" s="8"/>
      <c r="L57" s="251"/>
      <c r="M57" s="8"/>
      <c r="O57" s="317"/>
      <c r="P57" s="318"/>
    </row>
    <row r="58" spans="2:16" outlineLevel="1" x14ac:dyDescent="0.2">
      <c r="B58" s="573" t="s">
        <v>632</v>
      </c>
      <c r="C58" s="574"/>
      <c r="D58" s="575"/>
      <c r="E58" s="576"/>
      <c r="F58" s="577"/>
      <c r="G58" s="577"/>
      <c r="H58" s="577"/>
      <c r="I58" s="574"/>
      <c r="J58" s="574"/>
      <c r="K58" s="574"/>
      <c r="L58" s="578"/>
      <c r="M58" s="579"/>
      <c r="O58" s="317"/>
      <c r="P58" s="318"/>
    </row>
    <row r="59" spans="2:16" outlineLevel="1" x14ac:dyDescent="0.2">
      <c r="B59" s="283" t="s">
        <v>375</v>
      </c>
      <c r="C59" s="280"/>
      <c r="D59" s="277" t="s">
        <v>86</v>
      </c>
      <c r="E59" s="337" t="s">
        <v>85</v>
      </c>
      <c r="F59" s="278"/>
      <c r="G59" s="278"/>
      <c r="H59" s="278"/>
      <c r="I59" s="277"/>
      <c r="J59" s="276"/>
      <c r="K59" s="281" t="s">
        <v>87</v>
      </c>
      <c r="L59" s="281" t="s">
        <v>88</v>
      </c>
      <c r="M59" s="282" t="s">
        <v>83</v>
      </c>
      <c r="O59" s="317"/>
      <c r="P59" s="318"/>
    </row>
    <row r="60" spans="2:16" outlineLevel="1" x14ac:dyDescent="0.2">
      <c r="B60" s="569"/>
      <c r="C60" s="566"/>
      <c r="D60" s="13"/>
      <c r="E60" s="567"/>
      <c r="F60" s="568"/>
      <c r="G60" s="568"/>
      <c r="H60" s="568"/>
      <c r="I60" s="13"/>
      <c r="J60" s="5"/>
      <c r="K60" s="3"/>
      <c r="L60" s="572"/>
      <c r="M60" s="570"/>
      <c r="O60" s="317"/>
      <c r="P60" s="318"/>
    </row>
    <row r="61" spans="2:16" outlineLevel="1" x14ac:dyDescent="0.2">
      <c r="B61" s="33" t="s">
        <v>626</v>
      </c>
      <c r="C61" s="8"/>
      <c r="D61" s="271"/>
      <c r="E61" s="340"/>
      <c r="F61" s="220"/>
      <c r="G61" s="220"/>
      <c r="H61" s="220"/>
      <c r="I61" s="8"/>
      <c r="J61" s="7"/>
      <c r="K61" s="16"/>
      <c r="L61" s="215"/>
      <c r="M61" s="28"/>
      <c r="O61" s="317"/>
      <c r="P61" s="318"/>
    </row>
    <row r="62" spans="2:16" ht="17" outlineLevel="1" thickBot="1" x14ac:dyDescent="0.25">
      <c r="B62" s="27"/>
      <c r="C62" s="8" t="s">
        <v>627</v>
      </c>
      <c r="D62" s="271" t="s">
        <v>242</v>
      </c>
      <c r="E62" s="340">
        <f>'Energetic FD subsectors'!L21</f>
        <v>0</v>
      </c>
      <c r="F62" s="220"/>
      <c r="G62" s="220"/>
      <c r="H62" s="220"/>
      <c r="I62" s="8"/>
      <c r="J62" s="7"/>
      <c r="K62" s="16"/>
      <c r="L62" s="215"/>
      <c r="M62" s="28"/>
      <c r="O62" s="317"/>
      <c r="P62" s="318"/>
    </row>
    <row r="63" spans="2:16" ht="17" outlineLevel="1" thickBot="1" x14ac:dyDescent="0.25">
      <c r="B63" s="27"/>
      <c r="C63" s="8" t="s">
        <v>633</v>
      </c>
      <c r="D63" s="271" t="s">
        <v>242</v>
      </c>
      <c r="E63" s="564" t="str">
        <f>IF(E56="no",0,"")</f>
        <v/>
      </c>
      <c r="F63" s="220"/>
      <c r="G63" s="220"/>
      <c r="H63" s="220"/>
      <c r="I63" s="8"/>
      <c r="J63" s="7"/>
      <c r="K63" s="16" t="s">
        <v>629</v>
      </c>
      <c r="L63" s="485" t="b">
        <f>IF(AND(E63&gt;=0,E63&lt;=E62),TRUE,FALSE)</f>
        <v>0</v>
      </c>
      <c r="M63" s="28"/>
      <c r="O63" s="317" t="s">
        <v>630</v>
      </c>
      <c r="P63" s="7">
        <f>IF(L63=TRUE,1,0)</f>
        <v>0</v>
      </c>
    </row>
    <row r="64" spans="2:16" ht="17" outlineLevel="1" thickBot="1" x14ac:dyDescent="0.25">
      <c r="B64" s="27"/>
      <c r="C64" s="8" t="s">
        <v>628</v>
      </c>
      <c r="D64" s="271" t="s">
        <v>242</v>
      </c>
      <c r="E64" s="340">
        <f>'Energetic FD subsectors'!L22</f>
        <v>0</v>
      </c>
      <c r="F64" s="220"/>
      <c r="G64" s="220"/>
      <c r="H64" s="220"/>
      <c r="I64" s="8"/>
      <c r="J64" s="7"/>
      <c r="K64" s="16"/>
      <c r="L64" s="215"/>
      <c r="M64" s="28"/>
      <c r="O64" s="317"/>
      <c r="P64" s="318"/>
    </row>
    <row r="65" spans="2:16" ht="17" outlineLevel="1" thickBot="1" x14ac:dyDescent="0.25">
      <c r="B65" s="27"/>
      <c r="C65" s="8" t="s">
        <v>633</v>
      </c>
      <c r="D65" s="271" t="s">
        <v>242</v>
      </c>
      <c r="E65" s="564" t="str">
        <f>IF(E56="no",0,"")</f>
        <v/>
      </c>
      <c r="F65" s="220"/>
      <c r="G65" s="220"/>
      <c r="H65" s="220"/>
      <c r="I65" s="8"/>
      <c r="J65" s="7"/>
      <c r="K65" s="16" t="s">
        <v>629</v>
      </c>
      <c r="L65" s="485" t="b">
        <f>IF(AND(E65&gt;=0,E65&lt;=E64),TRUE,FALSE)</f>
        <v>0</v>
      </c>
      <c r="M65" s="28"/>
      <c r="O65" s="317" t="s">
        <v>631</v>
      </c>
      <c r="P65" s="7">
        <f>IF(L65=TRUE,1,0)</f>
        <v>0</v>
      </c>
    </row>
    <row r="66" spans="2:16" ht="17" outlineLevel="1" thickBot="1" x14ac:dyDescent="0.25">
      <c r="B66" s="38"/>
      <c r="C66" s="47"/>
      <c r="D66" s="272"/>
      <c r="E66" s="343"/>
      <c r="F66" s="223"/>
      <c r="G66" s="223"/>
      <c r="H66" s="223"/>
      <c r="I66" s="47"/>
      <c r="J66" s="112"/>
      <c r="K66" s="571"/>
      <c r="L66" s="217"/>
      <c r="M66" s="48"/>
      <c r="O66" s="317"/>
      <c r="P66" s="318"/>
    </row>
    <row r="67" spans="2:16" ht="17" thickBot="1" x14ac:dyDescent="0.25">
      <c r="D67" s="273"/>
      <c r="E67" s="344"/>
      <c r="F67" s="123"/>
      <c r="G67" s="123"/>
      <c r="H67" s="123"/>
      <c r="O67" s="317"/>
      <c r="P67" s="318"/>
    </row>
    <row r="68" spans="2:16" ht="17" thickBot="1" x14ac:dyDescent="0.25">
      <c r="B68" s="243" t="s">
        <v>341</v>
      </c>
      <c r="C68" s="244"/>
      <c r="D68" s="274"/>
      <c r="E68" s="345"/>
      <c r="F68" s="245"/>
      <c r="G68" s="245"/>
      <c r="H68" s="245"/>
      <c r="I68" s="246"/>
      <c r="J68" s="246"/>
      <c r="K68" s="279" t="s">
        <v>84</v>
      </c>
      <c r="L68" s="247"/>
      <c r="M68" s="249"/>
      <c r="O68" s="317"/>
      <c r="P68" s="318"/>
    </row>
    <row r="69" spans="2:16" x14ac:dyDescent="0.2">
      <c r="B69" s="239"/>
      <c r="C69" s="238"/>
      <c r="D69" s="271"/>
      <c r="E69" s="338"/>
      <c r="F69" s="241"/>
      <c r="G69" s="241"/>
      <c r="H69" s="241"/>
      <c r="I69" s="8"/>
      <c r="J69" s="8"/>
      <c r="K69" s="85"/>
      <c r="L69" s="43"/>
      <c r="M69" s="26"/>
      <c r="O69" s="317"/>
      <c r="P69" s="318"/>
    </row>
    <row r="70" spans="2:16" ht="68" x14ac:dyDescent="0.2">
      <c r="B70" s="239"/>
      <c r="C70" s="240" t="s">
        <v>342</v>
      </c>
      <c r="D70" s="271"/>
      <c r="E70" s="338"/>
      <c r="F70" s="241"/>
      <c r="G70" s="241"/>
      <c r="H70" s="241"/>
      <c r="I70" s="8"/>
      <c r="J70" s="8"/>
      <c r="K70" s="16"/>
      <c r="L70" s="8"/>
      <c r="M70" s="28"/>
      <c r="O70" s="317"/>
      <c r="P70" s="318"/>
    </row>
    <row r="71" spans="2:16" x14ac:dyDescent="0.2">
      <c r="B71" s="239"/>
      <c r="C71" s="240"/>
      <c r="D71" s="271"/>
      <c r="E71" s="338"/>
      <c r="F71" s="241"/>
      <c r="G71" s="241"/>
      <c r="H71" s="241"/>
      <c r="I71" s="8"/>
      <c r="J71" s="8"/>
      <c r="K71" s="17"/>
      <c r="L71" s="10"/>
      <c r="M71" s="275"/>
      <c r="O71" s="317"/>
      <c r="P71" s="318"/>
    </row>
    <row r="72" spans="2:16" s="49" customFormat="1" x14ac:dyDescent="0.2">
      <c r="B72" s="284" t="s">
        <v>375</v>
      </c>
      <c r="C72" s="285"/>
      <c r="D72" s="286" t="s">
        <v>86</v>
      </c>
      <c r="E72" s="346" t="s">
        <v>85</v>
      </c>
      <c r="F72" s="287"/>
      <c r="G72" s="287"/>
      <c r="H72" s="287"/>
      <c r="I72" s="277"/>
      <c r="J72" s="277"/>
      <c r="K72" s="281" t="s">
        <v>87</v>
      </c>
      <c r="L72" s="277" t="s">
        <v>88</v>
      </c>
      <c r="M72" s="288" t="s">
        <v>83</v>
      </c>
      <c r="O72" s="323"/>
      <c r="P72" s="324"/>
    </row>
    <row r="73" spans="2:16" x14ac:dyDescent="0.2">
      <c r="B73" s="239"/>
      <c r="C73" s="240"/>
      <c r="D73" s="271"/>
      <c r="E73" s="338"/>
      <c r="F73" s="241"/>
      <c r="G73" s="241"/>
      <c r="H73" s="241"/>
      <c r="I73" s="8"/>
      <c r="J73" s="8"/>
      <c r="K73" s="213"/>
      <c r="L73" s="8"/>
      <c r="M73" s="214"/>
      <c r="O73" s="317"/>
      <c r="P73" s="318"/>
    </row>
    <row r="74" spans="2:16" ht="17" x14ac:dyDescent="0.2">
      <c r="B74" s="27"/>
      <c r="C74" s="521" t="s">
        <v>338</v>
      </c>
      <c r="D74" s="522" t="s">
        <v>242</v>
      </c>
      <c r="E74" s="523">
        <f>'Own use analysis'!L14</f>
        <v>0</v>
      </c>
      <c r="F74" s="524"/>
      <c r="G74" s="524"/>
      <c r="H74" s="524"/>
      <c r="I74" s="525"/>
      <c r="J74" s="525"/>
      <c r="K74" s="526" t="s">
        <v>504</v>
      </c>
      <c r="L74" s="520" t="e">
        <f>'Own use analysis'!L14/SUM('Own use analysis'!D14:L14)</f>
        <v>#DIV/0!</v>
      </c>
      <c r="M74" s="214"/>
      <c r="O74" s="317"/>
      <c r="P74" s="318"/>
    </row>
    <row r="75" spans="2:16" ht="34" x14ac:dyDescent="0.2">
      <c r="B75" s="27"/>
      <c r="C75" s="521" t="s">
        <v>339</v>
      </c>
      <c r="D75" s="522" t="s">
        <v>242</v>
      </c>
      <c r="E75" s="523">
        <f>'Energetic cons analysis'!L25</f>
        <v>0</v>
      </c>
      <c r="F75" s="524"/>
      <c r="G75" s="524"/>
      <c r="H75" s="524"/>
      <c r="I75" s="525"/>
      <c r="J75" s="525"/>
      <c r="K75" s="526" t="s">
        <v>505</v>
      </c>
      <c r="L75" s="520" t="e">
        <f>'Energetic cons analysis'!L25/SUM('Energetic cons analysis'!D25:L25)</f>
        <v>#DIV/0!</v>
      </c>
      <c r="M75" s="214"/>
      <c r="O75" s="317"/>
      <c r="P75" s="318"/>
    </row>
    <row r="76" spans="2:16" ht="34" x14ac:dyDescent="0.2">
      <c r="B76" s="27"/>
      <c r="C76" s="521" t="s">
        <v>340</v>
      </c>
      <c r="D76" s="522" t="s">
        <v>242</v>
      </c>
      <c r="E76" s="523">
        <f>'Non-energetic cons analysis'!L19</f>
        <v>0</v>
      </c>
      <c r="F76" s="524"/>
      <c r="G76" s="524"/>
      <c r="H76" s="524"/>
      <c r="I76" s="525"/>
      <c r="J76" s="525"/>
      <c r="K76" s="526" t="s">
        <v>506</v>
      </c>
      <c r="L76" s="520" t="e">
        <f>'Non-energetic cons analysis'!L19/SUM('Non-energetic cons analysis'!D19:L19)</f>
        <v>#DIV/0!</v>
      </c>
      <c r="M76" s="214"/>
      <c r="O76" s="317"/>
      <c r="P76" s="318"/>
    </row>
    <row r="77" spans="2:16" ht="17" thickBot="1" x14ac:dyDescent="0.25">
      <c r="B77" s="38"/>
      <c r="C77" s="47"/>
      <c r="D77" s="272"/>
      <c r="E77" s="343"/>
      <c r="F77" s="223"/>
      <c r="G77" s="223"/>
      <c r="H77" s="223"/>
      <c r="I77" s="47"/>
      <c r="J77" s="47"/>
      <c r="K77" s="216"/>
      <c r="L77" s="217"/>
      <c r="M77" s="218"/>
      <c r="O77" s="322"/>
      <c r="P77" s="325"/>
    </row>
    <row r="79" spans="2:16" ht="17" thickBot="1" x14ac:dyDescent="0.25"/>
    <row r="80" spans="2:16" ht="17" thickBot="1" x14ac:dyDescent="0.25">
      <c r="B80" s="250" t="s">
        <v>653</v>
      </c>
      <c r="C80" s="246"/>
      <c r="D80" s="248"/>
      <c r="E80" s="246"/>
      <c r="F80" s="246"/>
      <c r="G80" s="246"/>
      <c r="H80" s="246"/>
      <c r="I80" s="246"/>
      <c r="J80" s="246"/>
      <c r="K80" s="246"/>
      <c r="L80" s="246"/>
      <c r="M80" s="249"/>
      <c r="O80" s="586"/>
      <c r="P80" s="5"/>
    </row>
    <row r="81" spans="2:16" x14ac:dyDescent="0.2">
      <c r="B81" s="585"/>
      <c r="C81" s="43"/>
      <c r="D81" s="92"/>
      <c r="E81" s="43"/>
      <c r="F81" s="43"/>
      <c r="G81" s="43"/>
      <c r="H81" s="43"/>
      <c r="I81" s="43"/>
      <c r="J81" s="43"/>
      <c r="K81" s="43"/>
      <c r="L81" s="43"/>
      <c r="M81" s="26"/>
      <c r="O81" s="16"/>
      <c r="P81" s="7"/>
    </row>
    <row r="82" spans="2:16" ht="85" x14ac:dyDescent="0.2">
      <c r="B82" s="27"/>
      <c r="C82" s="240" t="s">
        <v>654</v>
      </c>
      <c r="D82" s="94"/>
      <c r="E82" s="8"/>
      <c r="F82" s="8"/>
      <c r="G82" s="8"/>
      <c r="H82" s="8"/>
      <c r="I82" s="8"/>
      <c r="J82" s="8"/>
      <c r="K82" s="8"/>
      <c r="L82" s="8"/>
      <c r="M82" s="28"/>
      <c r="O82" s="16"/>
      <c r="P82" s="7"/>
    </row>
    <row r="83" spans="2:16" s="49" customFormat="1" x14ac:dyDescent="0.2">
      <c r="B83" s="284" t="s">
        <v>375</v>
      </c>
      <c r="C83" s="285"/>
      <c r="D83" s="286" t="s">
        <v>86</v>
      </c>
      <c r="E83" s="346" t="s">
        <v>85</v>
      </c>
      <c r="F83" s="287"/>
      <c r="G83" s="287"/>
      <c r="H83" s="287"/>
      <c r="I83" s="277"/>
      <c r="J83" s="277"/>
      <c r="K83" s="281" t="s">
        <v>87</v>
      </c>
      <c r="L83" s="277" t="s">
        <v>88</v>
      </c>
      <c r="M83" s="288" t="s">
        <v>83</v>
      </c>
      <c r="O83" s="323"/>
      <c r="P83" s="324"/>
    </row>
    <row r="84" spans="2:16" ht="17" thickBot="1" x14ac:dyDescent="0.25">
      <c r="B84" s="33" t="s">
        <v>660</v>
      </c>
      <c r="C84" s="8"/>
      <c r="D84" s="94"/>
      <c r="E84" s="8"/>
      <c r="F84" s="8"/>
      <c r="G84" s="8"/>
      <c r="H84" s="8"/>
      <c r="I84" s="8"/>
      <c r="J84" s="8"/>
      <c r="K84" s="8"/>
      <c r="L84" s="8"/>
      <c r="M84" s="28"/>
      <c r="O84" s="16"/>
      <c r="P84" s="7"/>
    </row>
    <row r="85" spans="2:16" ht="17" thickBot="1" x14ac:dyDescent="0.25">
      <c r="B85" s="27"/>
      <c r="C85" s="8" t="s">
        <v>655</v>
      </c>
      <c r="D85" s="94" t="s">
        <v>658</v>
      </c>
      <c r="E85" s="587"/>
      <c r="F85" s="8"/>
      <c r="G85" s="8"/>
      <c r="H85" s="8"/>
      <c r="I85" s="20"/>
      <c r="J85" s="8"/>
      <c r="K85" s="8"/>
      <c r="L85" s="8"/>
      <c r="M85" s="28"/>
      <c r="O85" s="317" t="s">
        <v>664</v>
      </c>
      <c r="P85" s="7"/>
    </row>
    <row r="86" spans="2:16" ht="17" thickBot="1" x14ac:dyDescent="0.25">
      <c r="B86" s="27"/>
      <c r="C86" s="8" t="s">
        <v>656</v>
      </c>
      <c r="D86" s="94" t="s">
        <v>658</v>
      </c>
      <c r="E86" s="588"/>
      <c r="F86" s="8"/>
      <c r="G86" s="8"/>
      <c r="H86" s="8"/>
      <c r="I86" s="20"/>
      <c r="J86" s="8"/>
      <c r="K86" s="8"/>
      <c r="L86" s="8"/>
      <c r="M86" s="28"/>
      <c r="O86" s="317" t="s">
        <v>663</v>
      </c>
      <c r="P86" s="7"/>
    </row>
    <row r="87" spans="2:16" x14ac:dyDescent="0.2">
      <c r="B87" s="27"/>
      <c r="C87" s="8" t="s">
        <v>657</v>
      </c>
      <c r="D87" s="94" t="s">
        <v>658</v>
      </c>
      <c r="E87" s="589">
        <f>1-E85-E86</f>
        <v>1</v>
      </c>
      <c r="F87" s="8"/>
      <c r="G87" s="8"/>
      <c r="H87" s="8"/>
      <c r="I87" s="8"/>
      <c r="J87" s="8"/>
      <c r="K87" s="8"/>
      <c r="L87" s="8"/>
      <c r="M87" s="28"/>
      <c r="O87" s="16"/>
      <c r="P87" s="7"/>
    </row>
    <row r="88" spans="2:16" x14ac:dyDescent="0.2">
      <c r="B88" s="27"/>
      <c r="C88" s="8"/>
      <c r="D88" s="94"/>
      <c r="E88" s="8"/>
      <c r="F88" s="8"/>
      <c r="G88" s="8"/>
      <c r="H88" s="8"/>
      <c r="I88" s="8"/>
      <c r="J88" s="8"/>
      <c r="K88" s="8"/>
      <c r="L88" s="8"/>
      <c r="M88" s="28"/>
      <c r="O88" s="16"/>
      <c r="P88" s="7"/>
    </row>
    <row r="89" spans="2:16" ht="17" thickBot="1" x14ac:dyDescent="0.25">
      <c r="B89" s="33" t="s">
        <v>662</v>
      </c>
      <c r="C89" s="8"/>
      <c r="D89" s="94"/>
      <c r="E89" s="8"/>
      <c r="F89" s="8"/>
      <c r="G89" s="8"/>
      <c r="H89" s="8"/>
      <c r="I89" s="8"/>
      <c r="J89" s="8"/>
      <c r="K89" s="8"/>
      <c r="L89" s="8"/>
      <c r="M89" s="28"/>
      <c r="O89" s="16"/>
      <c r="P89" s="7"/>
    </row>
    <row r="90" spans="2:16" ht="17" thickBot="1" x14ac:dyDescent="0.25">
      <c r="B90" s="27"/>
      <c r="C90" s="8" t="s">
        <v>655</v>
      </c>
      <c r="D90" s="94" t="s">
        <v>658</v>
      </c>
      <c r="E90" s="587"/>
      <c r="F90" s="8"/>
      <c r="G90" s="8"/>
      <c r="H90" s="8"/>
      <c r="I90" s="20"/>
      <c r="J90" s="8"/>
      <c r="K90" s="8"/>
      <c r="L90" s="8"/>
      <c r="M90" s="28"/>
      <c r="O90" s="317" t="s">
        <v>665</v>
      </c>
      <c r="P90" s="7"/>
    </row>
    <row r="91" spans="2:16" ht="17" thickBot="1" x14ac:dyDescent="0.25">
      <c r="B91" s="27"/>
      <c r="C91" s="8" t="s">
        <v>656</v>
      </c>
      <c r="D91" s="94" t="s">
        <v>658</v>
      </c>
      <c r="E91" s="588"/>
      <c r="F91" s="8"/>
      <c r="G91" s="8"/>
      <c r="H91" s="8"/>
      <c r="I91" s="20"/>
      <c r="J91" s="8"/>
      <c r="K91" s="8"/>
      <c r="L91" s="8"/>
      <c r="M91" s="28"/>
      <c r="O91" s="317" t="s">
        <v>666</v>
      </c>
      <c r="P91" s="7"/>
    </row>
    <row r="92" spans="2:16" x14ac:dyDescent="0.2">
      <c r="B92" s="27"/>
      <c r="C92" s="8" t="s">
        <v>657</v>
      </c>
      <c r="D92" s="94" t="s">
        <v>658</v>
      </c>
      <c r="E92" s="589">
        <f>1-E90-E91</f>
        <v>1</v>
      </c>
      <c r="F92" s="8"/>
      <c r="G92" s="8"/>
      <c r="H92" s="8"/>
      <c r="I92" s="8"/>
      <c r="J92" s="8"/>
      <c r="K92" s="8"/>
      <c r="L92" s="8"/>
      <c r="M92" s="28"/>
      <c r="O92" s="16"/>
      <c r="P92" s="7"/>
    </row>
    <row r="93" spans="2:16" x14ac:dyDescent="0.2">
      <c r="B93" s="27"/>
      <c r="C93" s="8"/>
      <c r="D93" s="94"/>
      <c r="E93" s="8"/>
      <c r="F93" s="8"/>
      <c r="G93" s="8"/>
      <c r="H93" s="8"/>
      <c r="I93" s="8"/>
      <c r="J93" s="8"/>
      <c r="K93" s="8"/>
      <c r="L93" s="8"/>
      <c r="M93" s="28"/>
      <c r="O93" s="16"/>
      <c r="P93" s="7"/>
    </row>
    <row r="94" spans="2:16" ht="17" thickBot="1" x14ac:dyDescent="0.25">
      <c r="B94" s="33" t="s">
        <v>661</v>
      </c>
      <c r="C94" s="8"/>
      <c r="D94" s="94"/>
      <c r="E94" s="8"/>
      <c r="F94" s="8"/>
      <c r="G94" s="8"/>
      <c r="H94" s="8"/>
      <c r="I94" s="8"/>
      <c r="J94" s="8"/>
      <c r="K94" s="8"/>
      <c r="L94" s="8"/>
      <c r="M94" s="28"/>
      <c r="O94" s="16"/>
      <c r="P94" s="7"/>
    </row>
    <row r="95" spans="2:16" ht="17" thickBot="1" x14ac:dyDescent="0.25">
      <c r="B95" s="27"/>
      <c r="C95" s="8" t="s">
        <v>655</v>
      </c>
      <c r="D95" s="94" t="s">
        <v>658</v>
      </c>
      <c r="E95" s="587"/>
      <c r="F95" s="8"/>
      <c r="G95" s="8"/>
      <c r="H95" s="8"/>
      <c r="I95" s="20"/>
      <c r="J95" s="8"/>
      <c r="K95" s="8"/>
      <c r="L95" s="8"/>
      <c r="M95" s="28"/>
      <c r="O95" s="317" t="s">
        <v>667</v>
      </c>
      <c r="P95" s="7"/>
    </row>
    <row r="96" spans="2:16" ht="17" thickBot="1" x14ac:dyDescent="0.25">
      <c r="B96" s="27"/>
      <c r="C96" s="8" t="s">
        <v>656</v>
      </c>
      <c r="D96" s="94" t="s">
        <v>658</v>
      </c>
      <c r="E96" s="588"/>
      <c r="F96" s="8"/>
      <c r="G96" s="8"/>
      <c r="H96" s="8"/>
      <c r="I96" s="20"/>
      <c r="J96" s="8"/>
      <c r="K96" s="8"/>
      <c r="L96" s="8"/>
      <c r="M96" s="28"/>
      <c r="O96" s="317" t="s">
        <v>668</v>
      </c>
      <c r="P96" s="7"/>
    </row>
    <row r="97" spans="2:16" x14ac:dyDescent="0.2">
      <c r="B97" s="27"/>
      <c r="C97" s="8" t="s">
        <v>657</v>
      </c>
      <c r="D97" s="94" t="s">
        <v>658</v>
      </c>
      <c r="E97" s="589">
        <f>1-E95-E96</f>
        <v>1</v>
      </c>
      <c r="F97" s="8"/>
      <c r="G97" s="8"/>
      <c r="H97" s="8"/>
      <c r="I97" s="8"/>
      <c r="J97" s="8"/>
      <c r="K97" s="8"/>
      <c r="L97" s="8"/>
      <c r="M97" s="28"/>
      <c r="O97" s="16"/>
      <c r="P97" s="7"/>
    </row>
    <row r="98" spans="2:16" x14ac:dyDescent="0.2">
      <c r="B98" s="27"/>
      <c r="C98" s="8"/>
      <c r="D98" s="94"/>
      <c r="E98" s="8"/>
      <c r="F98" s="8"/>
      <c r="G98" s="8"/>
      <c r="H98" s="8"/>
      <c r="I98" s="8"/>
      <c r="J98" s="8"/>
      <c r="K98" s="8"/>
      <c r="L98" s="8"/>
      <c r="M98" s="28"/>
      <c r="O98" s="16"/>
      <c r="P98" s="7"/>
    </row>
    <row r="99" spans="2:16" ht="17" thickBot="1" x14ac:dyDescent="0.25">
      <c r="B99" s="33" t="s">
        <v>685</v>
      </c>
      <c r="C99" s="8"/>
      <c r="D99" s="94"/>
      <c r="E99" s="8"/>
      <c r="F99" s="8"/>
      <c r="G99" s="8"/>
      <c r="H99" s="8"/>
      <c r="I99" s="8"/>
      <c r="J99" s="8"/>
      <c r="K99" s="8"/>
      <c r="L99" s="8"/>
      <c r="M99" s="28"/>
      <c r="O99" s="16"/>
      <c r="P99" s="7"/>
    </row>
    <row r="100" spans="2:16" ht="17" thickBot="1" x14ac:dyDescent="0.25">
      <c r="B100" s="27"/>
      <c r="C100" s="8" t="s">
        <v>683</v>
      </c>
      <c r="D100" s="94" t="s">
        <v>658</v>
      </c>
      <c r="E100" s="588"/>
      <c r="F100" s="8"/>
      <c r="G100" s="8"/>
      <c r="H100" s="8"/>
      <c r="I100" s="20"/>
      <c r="J100" s="8"/>
      <c r="K100" s="8"/>
      <c r="L100" s="8"/>
      <c r="M100" s="28"/>
      <c r="O100" s="317" t="s">
        <v>684</v>
      </c>
      <c r="P100" s="7"/>
    </row>
    <row r="101" spans="2:16" x14ac:dyDescent="0.2">
      <c r="B101" s="27"/>
      <c r="C101" s="8" t="s">
        <v>657</v>
      </c>
      <c r="D101" s="94" t="s">
        <v>658</v>
      </c>
      <c r="E101" s="589">
        <f>1-E100</f>
        <v>1</v>
      </c>
      <c r="F101" s="8"/>
      <c r="G101" s="8"/>
      <c r="H101" s="8"/>
      <c r="I101" s="8"/>
      <c r="J101" s="8"/>
      <c r="K101" s="8"/>
      <c r="L101" s="8"/>
      <c r="M101" s="28"/>
      <c r="O101" s="16"/>
      <c r="P101" s="7"/>
    </row>
    <row r="102" spans="2:16" ht="17" thickBot="1" x14ac:dyDescent="0.25">
      <c r="B102" s="38"/>
      <c r="C102" s="47"/>
      <c r="D102" s="47"/>
      <c r="E102" s="47"/>
      <c r="F102" s="47"/>
      <c r="G102" s="47"/>
      <c r="H102" s="47"/>
      <c r="I102" s="47"/>
      <c r="J102" s="47"/>
      <c r="K102" s="47"/>
      <c r="L102" s="47"/>
      <c r="M102" s="48"/>
      <c r="O102" s="17"/>
      <c r="P102" s="11"/>
    </row>
  </sheetData>
  <mergeCells count="1">
    <mergeCell ref="B5:D7"/>
  </mergeCells>
  <conditionalFormatting sqref="L74:L76">
    <cfRule type="cellIs" dxfId="31" priority="33" operator="lessThan">
      <formula>0.005</formula>
    </cfRule>
    <cfRule type="cellIs" dxfId="30" priority="34" operator="lessThan">
      <formula>0.01</formula>
    </cfRule>
  </conditionalFormatting>
  <conditionalFormatting sqref="L12">
    <cfRule type="cellIs" dxfId="29" priority="27" operator="equal">
      <formula>TRUE</formula>
    </cfRule>
  </conditionalFormatting>
  <conditionalFormatting sqref="L15">
    <cfRule type="cellIs" dxfId="28" priority="25" operator="equal">
      <formula>TRUE</formula>
    </cfRule>
  </conditionalFormatting>
  <conditionalFormatting sqref="L26">
    <cfRule type="cellIs" dxfId="27" priority="21" operator="equal">
      <formula>TRUE</formula>
    </cfRule>
  </conditionalFormatting>
  <conditionalFormatting sqref="L27">
    <cfRule type="cellIs" dxfId="26" priority="20" operator="equal">
      <formula>TRUE</formula>
    </cfRule>
  </conditionalFormatting>
  <conditionalFormatting sqref="L28">
    <cfRule type="cellIs" dxfId="25" priority="19" operator="equal">
      <formula>TRUE</formula>
    </cfRule>
  </conditionalFormatting>
  <conditionalFormatting sqref="L39:L44">
    <cfRule type="cellIs" dxfId="24" priority="16" operator="equal">
      <formula>TRUE</formula>
    </cfRule>
  </conditionalFormatting>
  <conditionalFormatting sqref="L47:L52">
    <cfRule type="cellIs" dxfId="23" priority="13" operator="equal">
      <formula>TRUE</formula>
    </cfRule>
  </conditionalFormatting>
  <conditionalFormatting sqref="L31:L36">
    <cfRule type="cellIs" dxfId="22" priority="12" operator="equal">
      <formula>TRUE</formula>
    </cfRule>
  </conditionalFormatting>
  <conditionalFormatting sqref="L14">
    <cfRule type="cellIs" dxfId="21" priority="6" operator="equal">
      <formula>TRUE</formula>
    </cfRule>
  </conditionalFormatting>
  <conditionalFormatting sqref="L16">
    <cfRule type="cellIs" dxfId="20" priority="5" operator="equal">
      <formula>TRUE</formula>
    </cfRule>
  </conditionalFormatting>
  <conditionalFormatting sqref="L65">
    <cfRule type="cellIs" dxfId="19" priority="3" operator="equal">
      <formula>TRUE</formula>
    </cfRule>
  </conditionalFormatting>
  <conditionalFormatting sqref="L63">
    <cfRule type="cellIs" dxfId="18" priority="2" operator="equal">
      <formula>TRUE</formula>
    </cfRule>
  </conditionalFormatting>
  <conditionalFormatting sqref="L5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398</v>
      </c>
    </row>
    <row r="3" spans="2:67" ht="15" customHeight="1" x14ac:dyDescent="0.25">
      <c r="B3" s="2"/>
    </row>
    <row r="4" spans="2:67" ht="15" customHeight="1" x14ac:dyDescent="0.2">
      <c r="B4" s="150" t="s">
        <v>83</v>
      </c>
    </row>
    <row r="5" spans="2:67" ht="34" x14ac:dyDescent="0.2">
      <c r="B5" s="149" t="s">
        <v>381</v>
      </c>
    </row>
    <row r="6" spans="2:67" ht="15" customHeight="1" thickBot="1" x14ac:dyDescent="0.3">
      <c r="B6" s="2"/>
    </row>
    <row r="7" spans="2:67" ht="30" customHeight="1" x14ac:dyDescent="0.2">
      <c r="B7" s="347" t="s">
        <v>90</v>
      </c>
      <c r="C7" s="348" t="s">
        <v>33</v>
      </c>
      <c r="D7" s="348" t="s">
        <v>34</v>
      </c>
      <c r="E7" s="348" t="s">
        <v>35</v>
      </c>
      <c r="F7" s="348" t="s">
        <v>36</v>
      </c>
      <c r="G7" s="348" t="s">
        <v>37</v>
      </c>
      <c r="H7" s="348" t="s">
        <v>38</v>
      </c>
      <c r="I7" s="348" t="s">
        <v>49</v>
      </c>
      <c r="J7" s="348" t="s">
        <v>40</v>
      </c>
      <c r="K7" s="348" t="s">
        <v>41</v>
      </c>
      <c r="L7" s="348" t="s">
        <v>42</v>
      </c>
      <c r="M7" s="348" t="s">
        <v>43</v>
      </c>
      <c r="N7" s="348" t="s">
        <v>44</v>
      </c>
      <c r="O7" s="348" t="s">
        <v>45</v>
      </c>
      <c r="P7" s="348" t="s">
        <v>46</v>
      </c>
      <c r="Q7" s="348" t="s">
        <v>47</v>
      </c>
      <c r="R7" s="348" t="s">
        <v>48</v>
      </c>
      <c r="S7" s="348" t="s">
        <v>39</v>
      </c>
      <c r="T7" s="348" t="s">
        <v>91</v>
      </c>
      <c r="U7" s="348" t="s">
        <v>50</v>
      </c>
      <c r="V7" s="348" t="s">
        <v>51</v>
      </c>
      <c r="W7" s="348" t="s">
        <v>52</v>
      </c>
      <c r="X7" s="348" t="s">
        <v>53</v>
      </c>
      <c r="Y7" s="348" t="s">
        <v>54</v>
      </c>
      <c r="Z7" s="348" t="s">
        <v>55</v>
      </c>
      <c r="AA7" s="348" t="s">
        <v>56</v>
      </c>
      <c r="AB7" s="348" t="s">
        <v>57</v>
      </c>
      <c r="AC7" s="348" t="s">
        <v>58</v>
      </c>
      <c r="AD7" s="348" t="s">
        <v>59</v>
      </c>
      <c r="AE7" s="348" t="s">
        <v>60</v>
      </c>
      <c r="AF7" s="348" t="s">
        <v>61</v>
      </c>
      <c r="AG7" s="348" t="s">
        <v>62</v>
      </c>
      <c r="AH7" s="348" t="s">
        <v>63</v>
      </c>
      <c r="AI7" s="348" t="s">
        <v>64</v>
      </c>
      <c r="AJ7" s="348" t="s">
        <v>65</v>
      </c>
      <c r="AK7" s="348" t="s">
        <v>66</v>
      </c>
      <c r="AL7" s="348" t="s">
        <v>67</v>
      </c>
      <c r="AM7" s="348" t="s">
        <v>68</v>
      </c>
      <c r="AN7" s="348" t="s">
        <v>69</v>
      </c>
      <c r="AO7" s="348" t="s">
        <v>70</v>
      </c>
      <c r="AP7" s="348" t="s">
        <v>71</v>
      </c>
      <c r="AQ7" s="348" t="s">
        <v>72</v>
      </c>
      <c r="AR7" s="348" t="s">
        <v>74</v>
      </c>
      <c r="AS7" s="348" t="s">
        <v>73</v>
      </c>
      <c r="AT7" s="348" t="s">
        <v>75</v>
      </c>
      <c r="AU7" s="348" t="s">
        <v>80</v>
      </c>
      <c r="AV7" s="348" t="s">
        <v>76</v>
      </c>
      <c r="AW7" s="348" t="s">
        <v>77</v>
      </c>
      <c r="AX7" s="348" t="s">
        <v>78</v>
      </c>
      <c r="AY7" s="348" t="s">
        <v>79</v>
      </c>
      <c r="AZ7" s="348" t="s">
        <v>81</v>
      </c>
      <c r="BA7" s="348" t="s">
        <v>92</v>
      </c>
      <c r="BB7" s="348" t="s">
        <v>93</v>
      </c>
      <c r="BC7" s="348" t="s">
        <v>94</v>
      </c>
      <c r="BD7" s="348" t="s">
        <v>95</v>
      </c>
      <c r="BE7" s="348" t="s">
        <v>96</v>
      </c>
      <c r="BF7" s="348" t="s">
        <v>97</v>
      </c>
      <c r="BG7" s="348" t="s">
        <v>98</v>
      </c>
      <c r="BH7" s="348" t="s">
        <v>99</v>
      </c>
      <c r="BI7" s="348" t="s">
        <v>100</v>
      </c>
      <c r="BJ7" s="348" t="s">
        <v>101</v>
      </c>
      <c r="BK7" s="348" t="s">
        <v>26</v>
      </c>
      <c r="BL7" s="348" t="s">
        <v>102</v>
      </c>
      <c r="BM7" s="348" t="s">
        <v>103</v>
      </c>
      <c r="BN7" s="349" t="s">
        <v>89</v>
      </c>
      <c r="BO7" s="350" t="s">
        <v>104</v>
      </c>
    </row>
    <row r="8" spans="2:67" x14ac:dyDescent="0.2">
      <c r="B8" s="351" t="s">
        <v>105</v>
      </c>
      <c r="C8" s="352"/>
      <c r="D8" s="352"/>
      <c r="E8" s="352"/>
      <c r="F8" s="352"/>
      <c r="G8" s="352"/>
      <c r="H8" s="352"/>
      <c r="I8" s="352"/>
      <c r="J8" s="352"/>
      <c r="K8" s="352"/>
      <c r="L8" s="352"/>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2"/>
      <c r="BE8" s="352"/>
      <c r="BF8" s="352"/>
      <c r="BG8" s="352"/>
      <c r="BH8" s="352"/>
      <c r="BI8" s="352"/>
      <c r="BJ8" s="352"/>
      <c r="BK8" s="352"/>
      <c r="BL8" s="352"/>
      <c r="BM8" s="352"/>
      <c r="BN8" s="353"/>
      <c r="BO8" s="354"/>
    </row>
    <row r="9" spans="2:67" x14ac:dyDescent="0.2">
      <c r="B9" s="355" t="s">
        <v>106</v>
      </c>
      <c r="C9" s="356"/>
      <c r="D9" s="356"/>
      <c r="E9" s="356"/>
      <c r="F9" s="356"/>
      <c r="G9" s="356"/>
      <c r="H9" s="356"/>
      <c r="I9" s="356"/>
      <c r="J9" s="356"/>
      <c r="K9" s="356"/>
      <c r="L9" s="356"/>
      <c r="M9" s="356"/>
      <c r="N9" s="356"/>
      <c r="O9" s="356"/>
      <c r="P9" s="356"/>
      <c r="Q9" s="356"/>
      <c r="R9" s="356"/>
      <c r="S9" s="356"/>
      <c r="T9" s="356"/>
      <c r="U9" s="356"/>
      <c r="V9" s="356"/>
      <c r="W9" s="356"/>
      <c r="X9" s="356"/>
      <c r="Y9" s="356"/>
      <c r="Z9" s="356"/>
      <c r="AA9" s="356"/>
      <c r="AB9" s="356"/>
      <c r="AC9" s="356"/>
      <c r="AD9" s="356"/>
      <c r="AE9" s="356"/>
      <c r="AF9" s="356"/>
      <c r="AG9" s="356"/>
      <c r="AH9" s="356"/>
      <c r="AI9" s="356"/>
      <c r="AJ9" s="356"/>
      <c r="AK9" s="356"/>
      <c r="AL9" s="356"/>
      <c r="AM9" s="356"/>
      <c r="AN9" s="356"/>
      <c r="AO9" s="356"/>
      <c r="AP9" s="356"/>
      <c r="AQ9" s="356"/>
      <c r="AR9" s="356"/>
      <c r="AS9" s="356"/>
      <c r="AT9" s="356"/>
      <c r="AU9" s="356"/>
      <c r="AV9" s="356"/>
      <c r="AW9" s="356"/>
      <c r="AX9" s="356"/>
      <c r="AY9" s="356"/>
      <c r="AZ9" s="356"/>
      <c r="BA9" s="356"/>
      <c r="BB9" s="356"/>
      <c r="BC9" s="356"/>
      <c r="BD9" s="356"/>
      <c r="BE9" s="356"/>
      <c r="BF9" s="356"/>
      <c r="BG9" s="356"/>
      <c r="BH9" s="356"/>
      <c r="BI9" s="356"/>
      <c r="BJ9" s="356"/>
      <c r="BK9" s="356"/>
      <c r="BL9" s="356"/>
      <c r="BM9" s="356"/>
      <c r="BN9" s="357"/>
      <c r="BO9" s="358"/>
    </row>
    <row r="10" spans="2:67" x14ac:dyDescent="0.2">
      <c r="B10" s="355" t="s">
        <v>107</v>
      </c>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7"/>
      <c r="BO10" s="358"/>
    </row>
    <row r="11" spans="2:67" x14ac:dyDescent="0.2">
      <c r="B11" s="355" t="s">
        <v>108</v>
      </c>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7"/>
      <c r="BO11" s="358"/>
    </row>
    <row r="12" spans="2:67" x14ac:dyDescent="0.2">
      <c r="B12" s="355" t="s">
        <v>109</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7"/>
      <c r="BO12" s="358"/>
    </row>
    <row r="13" spans="2:67" x14ac:dyDescent="0.2">
      <c r="B13" s="355" t="s">
        <v>110</v>
      </c>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c r="AZ13" s="356"/>
      <c r="BA13" s="356"/>
      <c r="BB13" s="356"/>
      <c r="BC13" s="356"/>
      <c r="BD13" s="356"/>
      <c r="BE13" s="356"/>
      <c r="BF13" s="356"/>
      <c r="BG13" s="356"/>
      <c r="BH13" s="356"/>
      <c r="BI13" s="356"/>
      <c r="BJ13" s="356"/>
      <c r="BK13" s="356"/>
      <c r="BL13" s="356"/>
      <c r="BM13" s="356"/>
      <c r="BN13" s="357"/>
      <c r="BO13" s="358"/>
    </row>
    <row r="14" spans="2:67" ht="17" thickBot="1" x14ac:dyDescent="0.25">
      <c r="B14" s="355" t="s">
        <v>111</v>
      </c>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c r="AZ14" s="356"/>
      <c r="BA14" s="356"/>
      <c r="BB14" s="356"/>
      <c r="BC14" s="356"/>
      <c r="BD14" s="356"/>
      <c r="BE14" s="356"/>
      <c r="BF14" s="356"/>
      <c r="BG14" s="356"/>
      <c r="BH14" s="356"/>
      <c r="BI14" s="356"/>
      <c r="BJ14" s="356"/>
      <c r="BK14" s="356"/>
      <c r="BL14" s="356"/>
      <c r="BM14" s="356"/>
      <c r="BN14" s="357"/>
      <c r="BO14" s="358"/>
    </row>
    <row r="15" spans="2:67" ht="17" thickBot="1" x14ac:dyDescent="0.25">
      <c r="B15" s="359" t="s">
        <v>112</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0"/>
      <c r="AU15" s="360"/>
      <c r="AV15" s="360"/>
      <c r="AW15" s="360"/>
      <c r="AX15" s="360"/>
      <c r="AY15" s="360"/>
      <c r="AZ15" s="360"/>
      <c r="BA15" s="360"/>
      <c r="BB15" s="360"/>
      <c r="BC15" s="360"/>
      <c r="BD15" s="360"/>
      <c r="BE15" s="360"/>
      <c r="BF15" s="360"/>
      <c r="BG15" s="360"/>
      <c r="BH15" s="360"/>
      <c r="BI15" s="360"/>
      <c r="BJ15" s="360"/>
      <c r="BK15" s="360"/>
      <c r="BL15" s="360"/>
      <c r="BM15" s="360"/>
      <c r="BN15" s="361"/>
      <c r="BO15" s="362"/>
    </row>
    <row r="16" spans="2:67" x14ac:dyDescent="0.2">
      <c r="B16" s="355" t="s">
        <v>113</v>
      </c>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K16" s="356"/>
      <c r="BL16" s="356"/>
      <c r="BM16" s="356"/>
      <c r="BN16" s="357"/>
      <c r="BO16" s="358"/>
    </row>
    <row r="17" spans="2:67" ht="17" thickBot="1" x14ac:dyDescent="0.25">
      <c r="B17" s="355" t="s">
        <v>114</v>
      </c>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c r="AZ17" s="356"/>
      <c r="BA17" s="356"/>
      <c r="BB17" s="356"/>
      <c r="BC17" s="356"/>
      <c r="BD17" s="356"/>
      <c r="BE17" s="356"/>
      <c r="BF17" s="356"/>
      <c r="BG17" s="356"/>
      <c r="BH17" s="356"/>
      <c r="BI17" s="356"/>
      <c r="BJ17" s="356"/>
      <c r="BK17" s="356"/>
      <c r="BL17" s="356"/>
      <c r="BM17" s="356"/>
      <c r="BN17" s="357"/>
      <c r="BO17" s="358"/>
    </row>
    <row r="18" spans="2:67" ht="17" thickBot="1" x14ac:dyDescent="0.25">
      <c r="B18" s="359" t="s">
        <v>115</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c r="AX18" s="360"/>
      <c r="AY18" s="360"/>
      <c r="AZ18" s="360"/>
      <c r="BA18" s="360"/>
      <c r="BB18" s="360"/>
      <c r="BC18" s="360"/>
      <c r="BD18" s="360"/>
      <c r="BE18" s="360"/>
      <c r="BF18" s="360"/>
      <c r="BG18" s="360"/>
      <c r="BH18" s="360"/>
      <c r="BI18" s="360"/>
      <c r="BJ18" s="360"/>
      <c r="BK18" s="360"/>
      <c r="BL18" s="360"/>
      <c r="BM18" s="360"/>
      <c r="BN18" s="361"/>
      <c r="BO18" s="362"/>
    </row>
    <row r="19" spans="2:67" x14ac:dyDescent="0.2">
      <c r="B19" s="355" t="s">
        <v>116</v>
      </c>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7"/>
      <c r="BO19" s="358"/>
    </row>
    <row r="20" spans="2:67" x14ac:dyDescent="0.2">
      <c r="B20" s="355" t="s">
        <v>117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c r="AZ20" s="356"/>
      <c r="BA20" s="356"/>
      <c r="BB20" s="356"/>
      <c r="BC20" s="356"/>
      <c r="BD20" s="356"/>
      <c r="BE20" s="356"/>
      <c r="BF20" s="356"/>
      <c r="BG20" s="356"/>
      <c r="BH20" s="356"/>
      <c r="BI20" s="356"/>
      <c r="BJ20" s="356"/>
      <c r="BK20" s="356"/>
      <c r="BL20" s="356"/>
      <c r="BM20" s="356"/>
      <c r="BN20" s="357"/>
      <c r="BO20" s="358"/>
    </row>
    <row r="21" spans="2:67" x14ac:dyDescent="0.2">
      <c r="B21" s="355" t="s">
        <v>118</v>
      </c>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6"/>
      <c r="BE21" s="356"/>
      <c r="BF21" s="356"/>
      <c r="BG21" s="356"/>
      <c r="BH21" s="356"/>
      <c r="BI21" s="356"/>
      <c r="BJ21" s="356"/>
      <c r="BK21" s="356"/>
      <c r="BL21" s="356"/>
      <c r="BM21" s="356"/>
      <c r="BN21" s="357"/>
      <c r="BO21" s="358"/>
    </row>
    <row r="22" spans="2:67" x14ac:dyDescent="0.2">
      <c r="B22" s="355" t="s">
        <v>119</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c r="AZ22" s="356"/>
      <c r="BA22" s="356"/>
      <c r="BB22" s="356"/>
      <c r="BC22" s="356"/>
      <c r="BD22" s="356"/>
      <c r="BE22" s="356"/>
      <c r="BF22" s="356"/>
      <c r="BG22" s="356"/>
      <c r="BH22" s="356"/>
      <c r="BI22" s="356"/>
      <c r="BJ22" s="356"/>
      <c r="BK22" s="356"/>
      <c r="BL22" s="356"/>
      <c r="BM22" s="356"/>
      <c r="BN22" s="357"/>
      <c r="BO22" s="358"/>
    </row>
    <row r="23" spans="2:67" x14ac:dyDescent="0.2">
      <c r="B23" s="355" t="s">
        <v>120</v>
      </c>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356"/>
      <c r="BK23" s="356"/>
      <c r="BL23" s="356"/>
      <c r="BM23" s="356"/>
      <c r="BN23" s="357"/>
      <c r="BO23" s="358"/>
    </row>
    <row r="24" spans="2:67" x14ac:dyDescent="0.2">
      <c r="B24" s="363" t="s">
        <v>121</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c r="AA24" s="364"/>
      <c r="AB24" s="364"/>
      <c r="AC24" s="364"/>
      <c r="AD24" s="364"/>
      <c r="AE24" s="364"/>
      <c r="AF24" s="364"/>
      <c r="AG24" s="364"/>
      <c r="AH24" s="364"/>
      <c r="AI24" s="364"/>
      <c r="AJ24" s="364"/>
      <c r="AK24" s="364"/>
      <c r="AL24" s="364"/>
      <c r="AM24" s="364"/>
      <c r="AN24" s="364"/>
      <c r="AO24" s="364"/>
      <c r="AP24" s="364"/>
      <c r="AQ24" s="364"/>
      <c r="AR24" s="364"/>
      <c r="AS24" s="364"/>
      <c r="AT24" s="364"/>
      <c r="AU24" s="364"/>
      <c r="AV24" s="364"/>
      <c r="AW24" s="364"/>
      <c r="AX24" s="364"/>
      <c r="AY24" s="364"/>
      <c r="AZ24" s="364"/>
      <c r="BA24" s="364"/>
      <c r="BB24" s="364"/>
      <c r="BC24" s="364"/>
      <c r="BD24" s="364"/>
      <c r="BE24" s="364"/>
      <c r="BF24" s="364"/>
      <c r="BG24" s="364"/>
      <c r="BH24" s="364"/>
      <c r="BI24" s="364"/>
      <c r="BJ24" s="364"/>
      <c r="BK24" s="364"/>
      <c r="BL24" s="364"/>
      <c r="BM24" s="364"/>
      <c r="BN24" s="365"/>
      <c r="BO24" s="366"/>
    </row>
    <row r="25" spans="2:67" x14ac:dyDescent="0.2">
      <c r="B25" s="355" t="s">
        <v>122</v>
      </c>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K25" s="356"/>
      <c r="BL25" s="356"/>
      <c r="BM25" s="356"/>
      <c r="BN25" s="357"/>
      <c r="BO25" s="358"/>
    </row>
    <row r="26" spans="2:67" x14ac:dyDescent="0.2">
      <c r="B26" s="355" t="s">
        <v>123</v>
      </c>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7"/>
      <c r="BO26" s="358"/>
    </row>
    <row r="27" spans="2:67" x14ac:dyDescent="0.2">
      <c r="B27" s="355" t="s">
        <v>124</v>
      </c>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6"/>
      <c r="BE27" s="356"/>
      <c r="BF27" s="356"/>
      <c r="BG27" s="356"/>
      <c r="BH27" s="356"/>
      <c r="BI27" s="356"/>
      <c r="BJ27" s="356"/>
      <c r="BK27" s="356"/>
      <c r="BL27" s="356"/>
      <c r="BM27" s="356"/>
      <c r="BN27" s="357"/>
      <c r="BO27" s="358"/>
    </row>
    <row r="28" spans="2:67" x14ac:dyDescent="0.2">
      <c r="B28" s="355" t="s">
        <v>266</v>
      </c>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c r="AZ28" s="356"/>
      <c r="BA28" s="356"/>
      <c r="BB28" s="356"/>
      <c r="BC28" s="356"/>
      <c r="BD28" s="356"/>
      <c r="BE28" s="356"/>
      <c r="BF28" s="356"/>
      <c r="BG28" s="356"/>
      <c r="BH28" s="356"/>
      <c r="BI28" s="356"/>
      <c r="BJ28" s="356"/>
      <c r="BK28" s="356"/>
      <c r="BL28" s="356"/>
      <c r="BM28" s="356"/>
      <c r="BN28" s="357"/>
      <c r="BO28" s="358"/>
    </row>
    <row r="29" spans="2:67" x14ac:dyDescent="0.2">
      <c r="B29" s="355" t="s">
        <v>267</v>
      </c>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6"/>
      <c r="BE29" s="356"/>
      <c r="BF29" s="356"/>
      <c r="BG29" s="356"/>
      <c r="BH29" s="356"/>
      <c r="BI29" s="356"/>
      <c r="BJ29" s="356"/>
      <c r="BK29" s="356"/>
      <c r="BL29" s="356"/>
      <c r="BM29" s="356"/>
      <c r="BN29" s="357"/>
      <c r="BO29" s="358"/>
    </row>
    <row r="30" spans="2:67" x14ac:dyDescent="0.2">
      <c r="B30" s="355" t="s">
        <v>268</v>
      </c>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7"/>
      <c r="BO30" s="358"/>
    </row>
    <row r="31" spans="2:67" x14ac:dyDescent="0.2">
      <c r="B31" s="355" t="s">
        <v>269</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7"/>
      <c r="BO31" s="358"/>
    </row>
    <row r="32" spans="2:67" x14ac:dyDescent="0.2">
      <c r="B32" s="355" t="s">
        <v>270</v>
      </c>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7"/>
      <c r="BO32" s="358"/>
    </row>
    <row r="33" spans="2:67" x14ac:dyDescent="0.2">
      <c r="B33" s="355" t="s">
        <v>271</v>
      </c>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7"/>
      <c r="BO33" s="358"/>
    </row>
    <row r="34" spans="2:67" x14ac:dyDescent="0.2">
      <c r="B34" s="355" t="s">
        <v>127</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7"/>
      <c r="BO34" s="358"/>
    </row>
    <row r="35" spans="2:67" x14ac:dyDescent="0.2">
      <c r="B35" s="355" t="s">
        <v>272</v>
      </c>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7"/>
      <c r="BO35" s="358"/>
    </row>
    <row r="36" spans="2:67" x14ac:dyDescent="0.2">
      <c r="B36" s="355" t="s">
        <v>273</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c r="AE36" s="356"/>
      <c r="AF36" s="356"/>
      <c r="AG36" s="356"/>
      <c r="AH36" s="356"/>
      <c r="AI36" s="356"/>
      <c r="AJ36" s="356"/>
      <c r="AK36" s="356"/>
      <c r="AL36" s="356"/>
      <c r="AM36" s="356"/>
      <c r="AN36" s="356"/>
      <c r="AO36" s="356"/>
      <c r="AP36" s="356"/>
      <c r="AQ36" s="356"/>
      <c r="AR36" s="356"/>
      <c r="AS36" s="356"/>
      <c r="AT36" s="356"/>
      <c r="AU36" s="356"/>
      <c r="AV36" s="356"/>
      <c r="AW36" s="356"/>
      <c r="AX36" s="356"/>
      <c r="AY36" s="356"/>
      <c r="AZ36" s="356"/>
      <c r="BA36" s="356"/>
      <c r="BB36" s="356"/>
      <c r="BC36" s="356"/>
      <c r="BD36" s="356"/>
      <c r="BE36" s="356"/>
      <c r="BF36" s="356"/>
      <c r="BG36" s="356"/>
      <c r="BH36" s="356"/>
      <c r="BI36" s="356"/>
      <c r="BJ36" s="356"/>
      <c r="BK36" s="356"/>
      <c r="BL36" s="356"/>
      <c r="BM36" s="356"/>
      <c r="BN36" s="357"/>
      <c r="BO36" s="358"/>
    </row>
    <row r="37" spans="2:67" x14ac:dyDescent="0.2">
      <c r="B37" s="355" t="s">
        <v>128</v>
      </c>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6"/>
      <c r="BE37" s="356"/>
      <c r="BF37" s="356"/>
      <c r="BG37" s="356"/>
      <c r="BH37" s="356"/>
      <c r="BI37" s="356"/>
      <c r="BJ37" s="356"/>
      <c r="BK37" s="356"/>
      <c r="BL37" s="356"/>
      <c r="BM37" s="356"/>
      <c r="BN37" s="357"/>
      <c r="BO37" s="358"/>
    </row>
    <row r="38" spans="2:67" x14ac:dyDescent="0.2">
      <c r="B38" s="355" t="s">
        <v>129</v>
      </c>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c r="AA38" s="356"/>
      <c r="AB38" s="356"/>
      <c r="AC38" s="356"/>
      <c r="AD38" s="356"/>
      <c r="AE38" s="356"/>
      <c r="AF38" s="356"/>
      <c r="AG38" s="356"/>
      <c r="AH38" s="356"/>
      <c r="AI38" s="356"/>
      <c r="AJ38" s="356"/>
      <c r="AK38" s="356"/>
      <c r="AL38" s="356"/>
      <c r="AM38" s="356"/>
      <c r="AN38" s="356"/>
      <c r="AO38" s="356"/>
      <c r="AP38" s="356"/>
      <c r="AQ38" s="356"/>
      <c r="AR38" s="356"/>
      <c r="AS38" s="356"/>
      <c r="AT38" s="356"/>
      <c r="AU38" s="356"/>
      <c r="AV38" s="356"/>
      <c r="AW38" s="356"/>
      <c r="AX38" s="356"/>
      <c r="AY38" s="356"/>
      <c r="AZ38" s="356"/>
      <c r="BA38" s="356"/>
      <c r="BB38" s="356"/>
      <c r="BC38" s="356"/>
      <c r="BD38" s="356"/>
      <c r="BE38" s="356"/>
      <c r="BF38" s="356"/>
      <c r="BG38" s="356"/>
      <c r="BH38" s="356"/>
      <c r="BI38" s="356"/>
      <c r="BJ38" s="356"/>
      <c r="BK38" s="356"/>
      <c r="BL38" s="356"/>
      <c r="BM38" s="356"/>
      <c r="BN38" s="357"/>
      <c r="BO38" s="358"/>
    </row>
    <row r="39" spans="2:67" ht="17" thickBot="1" x14ac:dyDescent="0.25">
      <c r="B39" s="355" t="s">
        <v>130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6"/>
      <c r="BE39" s="356"/>
      <c r="BF39" s="356"/>
      <c r="BG39" s="356"/>
      <c r="BH39" s="356"/>
      <c r="BI39" s="356"/>
      <c r="BJ39" s="356"/>
      <c r="BK39" s="356"/>
      <c r="BL39" s="356"/>
      <c r="BM39" s="356"/>
      <c r="BN39" s="357"/>
      <c r="BO39" s="358"/>
    </row>
    <row r="40" spans="2:67" ht="17" thickBot="1" x14ac:dyDescent="0.25">
      <c r="B40" s="359" t="s">
        <v>131</v>
      </c>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1"/>
      <c r="BO40" s="362"/>
    </row>
    <row r="41" spans="2:67" x14ac:dyDescent="0.2">
      <c r="B41" s="355" t="s">
        <v>132</v>
      </c>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6"/>
      <c r="BE41" s="356"/>
      <c r="BF41" s="356"/>
      <c r="BG41" s="356"/>
      <c r="BH41" s="356"/>
      <c r="BI41" s="356"/>
      <c r="BJ41" s="356"/>
      <c r="BK41" s="356"/>
      <c r="BL41" s="356"/>
      <c r="BM41" s="356"/>
      <c r="BN41" s="357"/>
      <c r="BO41" s="358"/>
    </row>
    <row r="42" spans="2:67" x14ac:dyDescent="0.2">
      <c r="B42" s="355" t="s">
        <v>133</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356"/>
      <c r="AI42" s="356"/>
      <c r="AJ42" s="356"/>
      <c r="AK42" s="356"/>
      <c r="AL42" s="356"/>
      <c r="AM42" s="356"/>
      <c r="AN42" s="356"/>
      <c r="AO42" s="356"/>
      <c r="AP42" s="356"/>
      <c r="AQ42" s="356"/>
      <c r="AR42" s="356"/>
      <c r="AS42" s="356"/>
      <c r="AT42" s="356"/>
      <c r="AU42" s="356"/>
      <c r="AV42" s="356"/>
      <c r="AW42" s="356"/>
      <c r="AX42" s="356"/>
      <c r="AY42" s="356"/>
      <c r="AZ42" s="356"/>
      <c r="BA42" s="356"/>
      <c r="BB42" s="356"/>
      <c r="BC42" s="356"/>
      <c r="BD42" s="356"/>
      <c r="BE42" s="356"/>
      <c r="BF42" s="356"/>
      <c r="BG42" s="356"/>
      <c r="BH42" s="356"/>
      <c r="BI42" s="356"/>
      <c r="BJ42" s="356"/>
      <c r="BK42" s="356"/>
      <c r="BL42" s="356"/>
      <c r="BM42" s="356"/>
      <c r="BN42" s="357"/>
      <c r="BO42" s="358"/>
    </row>
    <row r="43" spans="2:67" x14ac:dyDescent="0.2">
      <c r="B43" s="355" t="s">
        <v>274</v>
      </c>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6"/>
      <c r="BE43" s="356"/>
      <c r="BF43" s="356"/>
      <c r="BG43" s="356"/>
      <c r="BH43" s="356"/>
      <c r="BI43" s="356"/>
      <c r="BJ43" s="356"/>
      <c r="BK43" s="356"/>
      <c r="BL43" s="356"/>
      <c r="BM43" s="356"/>
      <c r="BN43" s="357"/>
      <c r="BO43" s="358"/>
    </row>
    <row r="44" spans="2:67" x14ac:dyDescent="0.2">
      <c r="B44" s="355" t="s">
        <v>275</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6"/>
      <c r="AD44" s="356"/>
      <c r="AE44" s="356"/>
      <c r="AF44" s="356"/>
      <c r="AG44" s="356"/>
      <c r="AH44" s="356"/>
      <c r="AI44" s="356"/>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6"/>
      <c r="BF44" s="356"/>
      <c r="BG44" s="356"/>
      <c r="BH44" s="356"/>
      <c r="BI44" s="356"/>
      <c r="BJ44" s="356"/>
      <c r="BK44" s="356"/>
      <c r="BL44" s="356"/>
      <c r="BM44" s="356"/>
      <c r="BN44" s="357"/>
      <c r="BO44" s="358"/>
    </row>
    <row r="45" spans="2:67" x14ac:dyDescent="0.2">
      <c r="B45" s="355" t="s">
        <v>134</v>
      </c>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6"/>
      <c r="BE45" s="356"/>
      <c r="BF45" s="356"/>
      <c r="BG45" s="356"/>
      <c r="BH45" s="356"/>
      <c r="BI45" s="356"/>
      <c r="BJ45" s="356"/>
      <c r="BK45" s="356"/>
      <c r="BL45" s="356"/>
      <c r="BM45" s="356"/>
      <c r="BN45" s="357"/>
      <c r="BO45" s="358"/>
    </row>
    <row r="46" spans="2:67" x14ac:dyDescent="0.2">
      <c r="B46" s="355" t="s">
        <v>276</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c r="AA46" s="356"/>
      <c r="AB46" s="356"/>
      <c r="AC46" s="356"/>
      <c r="AD46" s="356"/>
      <c r="AE46" s="356"/>
      <c r="AF46" s="356"/>
      <c r="AG46" s="356"/>
      <c r="AH46" s="356"/>
      <c r="AI46" s="356"/>
      <c r="AJ46" s="356"/>
      <c r="AK46" s="356"/>
      <c r="AL46" s="356"/>
      <c r="AM46" s="356"/>
      <c r="AN46" s="356"/>
      <c r="AO46" s="356"/>
      <c r="AP46" s="356"/>
      <c r="AQ46" s="356"/>
      <c r="AR46" s="356"/>
      <c r="AS46" s="356"/>
      <c r="AT46" s="356"/>
      <c r="AU46" s="356"/>
      <c r="AV46" s="356"/>
      <c r="AW46" s="356"/>
      <c r="AX46" s="356"/>
      <c r="AY46" s="356"/>
      <c r="AZ46" s="356"/>
      <c r="BA46" s="356"/>
      <c r="BB46" s="356"/>
      <c r="BC46" s="356"/>
      <c r="BD46" s="356"/>
      <c r="BE46" s="356"/>
      <c r="BF46" s="356"/>
      <c r="BG46" s="356"/>
      <c r="BH46" s="356"/>
      <c r="BI46" s="356"/>
      <c r="BJ46" s="356"/>
      <c r="BK46" s="356"/>
      <c r="BL46" s="356"/>
      <c r="BM46" s="356"/>
      <c r="BN46" s="357"/>
      <c r="BO46" s="358"/>
    </row>
    <row r="47" spans="2:67" x14ac:dyDescent="0.2">
      <c r="B47" s="355" t="s">
        <v>277</v>
      </c>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6"/>
      <c r="BE47" s="356"/>
      <c r="BF47" s="356"/>
      <c r="BG47" s="356"/>
      <c r="BH47" s="356"/>
      <c r="BI47" s="356"/>
      <c r="BJ47" s="356"/>
      <c r="BK47" s="356"/>
      <c r="BL47" s="356"/>
      <c r="BM47" s="356"/>
      <c r="BN47" s="357"/>
      <c r="BO47" s="358"/>
    </row>
    <row r="48" spans="2:67" x14ac:dyDescent="0.2">
      <c r="B48" s="355" t="s">
        <v>278</v>
      </c>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c r="AA48" s="356"/>
      <c r="AB48" s="356"/>
      <c r="AC48" s="356"/>
      <c r="AD48" s="356"/>
      <c r="AE48" s="356"/>
      <c r="AF48" s="356"/>
      <c r="AG48" s="356"/>
      <c r="AH48" s="356"/>
      <c r="AI48" s="356"/>
      <c r="AJ48" s="356"/>
      <c r="AK48" s="356"/>
      <c r="AL48" s="356"/>
      <c r="AM48" s="356"/>
      <c r="AN48" s="356"/>
      <c r="AO48" s="356"/>
      <c r="AP48" s="356"/>
      <c r="AQ48" s="356"/>
      <c r="AR48" s="356"/>
      <c r="AS48" s="356"/>
      <c r="AT48" s="356"/>
      <c r="AU48" s="356"/>
      <c r="AV48" s="356"/>
      <c r="AW48" s="356"/>
      <c r="AX48" s="356"/>
      <c r="AY48" s="356"/>
      <c r="AZ48" s="356"/>
      <c r="BA48" s="356"/>
      <c r="BB48" s="356"/>
      <c r="BC48" s="356"/>
      <c r="BD48" s="356"/>
      <c r="BE48" s="356"/>
      <c r="BF48" s="356"/>
      <c r="BG48" s="356"/>
      <c r="BH48" s="356"/>
      <c r="BI48" s="356"/>
      <c r="BJ48" s="356"/>
      <c r="BK48" s="356"/>
      <c r="BL48" s="356"/>
      <c r="BM48" s="356"/>
      <c r="BN48" s="357"/>
      <c r="BO48" s="358"/>
    </row>
    <row r="49" spans="2:67" x14ac:dyDescent="0.2">
      <c r="B49" s="355" t="s">
        <v>279</v>
      </c>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6"/>
      <c r="BE49" s="356"/>
      <c r="BF49" s="356"/>
      <c r="BG49" s="356"/>
      <c r="BH49" s="356"/>
      <c r="BI49" s="356"/>
      <c r="BJ49" s="356"/>
      <c r="BK49" s="356"/>
      <c r="BL49" s="356"/>
      <c r="BM49" s="356"/>
      <c r="BN49" s="357"/>
      <c r="BO49" s="358"/>
    </row>
    <row r="50" spans="2:67" x14ac:dyDescent="0.2">
      <c r="B50" s="355" t="s">
        <v>280</v>
      </c>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6"/>
      <c r="AC50" s="356"/>
      <c r="AD50" s="356"/>
      <c r="AE50" s="356"/>
      <c r="AF50" s="356"/>
      <c r="AG50" s="356"/>
      <c r="AH50" s="356"/>
      <c r="AI50" s="356"/>
      <c r="AJ50" s="356"/>
      <c r="AK50" s="356"/>
      <c r="AL50" s="356"/>
      <c r="AM50" s="356"/>
      <c r="AN50" s="356"/>
      <c r="AO50" s="356"/>
      <c r="AP50" s="356"/>
      <c r="AQ50" s="356"/>
      <c r="AR50" s="356"/>
      <c r="AS50" s="356"/>
      <c r="AT50" s="356"/>
      <c r="AU50" s="356"/>
      <c r="AV50" s="356"/>
      <c r="AW50" s="356"/>
      <c r="AX50" s="356"/>
      <c r="AY50" s="356"/>
      <c r="AZ50" s="356"/>
      <c r="BA50" s="356"/>
      <c r="BB50" s="356"/>
      <c r="BC50" s="356"/>
      <c r="BD50" s="356"/>
      <c r="BE50" s="356"/>
      <c r="BF50" s="356"/>
      <c r="BG50" s="356"/>
      <c r="BH50" s="356"/>
      <c r="BI50" s="356"/>
      <c r="BJ50" s="356"/>
      <c r="BK50" s="356"/>
      <c r="BL50" s="356"/>
      <c r="BM50" s="356"/>
      <c r="BN50" s="357"/>
      <c r="BO50" s="358"/>
    </row>
    <row r="51" spans="2:67" x14ac:dyDescent="0.2">
      <c r="B51" s="355" t="s">
        <v>135</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6"/>
      <c r="BF51" s="356"/>
      <c r="BG51" s="356"/>
      <c r="BH51" s="356"/>
      <c r="BI51" s="356"/>
      <c r="BJ51" s="356"/>
      <c r="BK51" s="356"/>
      <c r="BL51" s="356"/>
      <c r="BM51" s="356"/>
      <c r="BN51" s="357"/>
      <c r="BO51" s="358"/>
    </row>
    <row r="52" spans="2:67" x14ac:dyDescent="0.2">
      <c r="B52" s="355" t="s">
        <v>281</v>
      </c>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c r="AB52" s="356"/>
      <c r="AC52" s="356"/>
      <c r="AD52" s="356"/>
      <c r="AE52" s="356"/>
      <c r="AF52" s="356"/>
      <c r="AG52" s="356"/>
      <c r="AH52" s="356"/>
      <c r="AI52" s="356"/>
      <c r="AJ52" s="356"/>
      <c r="AK52" s="356"/>
      <c r="AL52" s="356"/>
      <c r="AM52" s="356"/>
      <c r="AN52" s="356"/>
      <c r="AO52" s="356"/>
      <c r="AP52" s="356"/>
      <c r="AQ52" s="356"/>
      <c r="AR52" s="356"/>
      <c r="AS52" s="356"/>
      <c r="AT52" s="356"/>
      <c r="AU52" s="356"/>
      <c r="AV52" s="356"/>
      <c r="AW52" s="356"/>
      <c r="AX52" s="356"/>
      <c r="AY52" s="356"/>
      <c r="AZ52" s="356"/>
      <c r="BA52" s="356"/>
      <c r="BB52" s="356"/>
      <c r="BC52" s="356"/>
      <c r="BD52" s="356"/>
      <c r="BE52" s="356"/>
      <c r="BF52" s="356"/>
      <c r="BG52" s="356"/>
      <c r="BH52" s="356"/>
      <c r="BI52" s="356"/>
      <c r="BJ52" s="356"/>
      <c r="BK52" s="356"/>
      <c r="BL52" s="356"/>
      <c r="BM52" s="356"/>
      <c r="BN52" s="357"/>
      <c r="BO52" s="358"/>
    </row>
    <row r="53" spans="2:67" x14ac:dyDescent="0.2">
      <c r="B53" s="355" t="s">
        <v>136</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356"/>
      <c r="BH53" s="356"/>
      <c r="BI53" s="356"/>
      <c r="BJ53" s="356"/>
      <c r="BK53" s="356"/>
      <c r="BL53" s="356"/>
      <c r="BM53" s="356"/>
      <c r="BN53" s="357"/>
      <c r="BO53" s="358"/>
    </row>
    <row r="54" spans="2:67" x14ac:dyDescent="0.2">
      <c r="B54" s="355" t="s">
        <v>137</v>
      </c>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56"/>
      <c r="AT54" s="356"/>
      <c r="AU54" s="356"/>
      <c r="AV54" s="356"/>
      <c r="AW54" s="356"/>
      <c r="AX54" s="356"/>
      <c r="AY54" s="356"/>
      <c r="AZ54" s="356"/>
      <c r="BA54" s="356"/>
      <c r="BB54" s="356"/>
      <c r="BC54" s="356"/>
      <c r="BD54" s="356"/>
      <c r="BE54" s="356"/>
      <c r="BF54" s="356"/>
      <c r="BG54" s="356"/>
      <c r="BH54" s="356"/>
      <c r="BI54" s="356"/>
      <c r="BJ54" s="356"/>
      <c r="BK54" s="356"/>
      <c r="BL54" s="356"/>
      <c r="BM54" s="356"/>
      <c r="BN54" s="357"/>
      <c r="BO54" s="358"/>
    </row>
    <row r="55" spans="2:67" x14ac:dyDescent="0.2">
      <c r="B55" s="355" t="s">
        <v>138</v>
      </c>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6"/>
      <c r="BF55" s="356"/>
      <c r="BG55" s="356"/>
      <c r="BH55" s="356"/>
      <c r="BI55" s="356"/>
      <c r="BJ55" s="356"/>
      <c r="BK55" s="356"/>
      <c r="BL55" s="356"/>
      <c r="BM55" s="356"/>
      <c r="BN55" s="357"/>
      <c r="BO55" s="358"/>
    </row>
    <row r="56" spans="2:67" x14ac:dyDescent="0.2">
      <c r="B56" s="355" t="s">
        <v>129</v>
      </c>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c r="AA56" s="356"/>
      <c r="AB56" s="356"/>
      <c r="AC56" s="356"/>
      <c r="AD56" s="356"/>
      <c r="AE56" s="356"/>
      <c r="AF56" s="356"/>
      <c r="AG56" s="356"/>
      <c r="AH56" s="356"/>
      <c r="AI56" s="356"/>
      <c r="AJ56" s="356"/>
      <c r="AK56" s="356"/>
      <c r="AL56" s="356"/>
      <c r="AM56" s="356"/>
      <c r="AN56" s="356"/>
      <c r="AO56" s="356"/>
      <c r="AP56" s="356"/>
      <c r="AQ56" s="356"/>
      <c r="AR56" s="356"/>
      <c r="AS56" s="356"/>
      <c r="AT56" s="356"/>
      <c r="AU56" s="356"/>
      <c r="AV56" s="356"/>
      <c r="AW56" s="356"/>
      <c r="AX56" s="356"/>
      <c r="AY56" s="356"/>
      <c r="AZ56" s="356"/>
      <c r="BA56" s="356"/>
      <c r="BB56" s="356"/>
      <c r="BC56" s="356"/>
      <c r="BD56" s="356"/>
      <c r="BE56" s="356"/>
      <c r="BF56" s="356"/>
      <c r="BG56" s="356"/>
      <c r="BH56" s="356"/>
      <c r="BI56" s="356"/>
      <c r="BJ56" s="356"/>
      <c r="BK56" s="356"/>
      <c r="BL56" s="356"/>
      <c r="BM56" s="356"/>
      <c r="BN56" s="357"/>
      <c r="BO56" s="358"/>
    </row>
    <row r="57" spans="2:67" x14ac:dyDescent="0.2">
      <c r="B57" s="355" t="s">
        <v>139</v>
      </c>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7"/>
      <c r="BO57" s="358"/>
    </row>
    <row r="58" spans="2:67" ht="17" thickBot="1" x14ac:dyDescent="0.25">
      <c r="B58" s="355" t="s">
        <v>140</v>
      </c>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c r="AA58" s="356"/>
      <c r="AB58" s="356"/>
      <c r="AC58" s="356"/>
      <c r="AD58" s="356"/>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7"/>
      <c r="BO58" s="358"/>
    </row>
    <row r="59" spans="2:67" ht="17" thickBot="1" x14ac:dyDescent="0.25">
      <c r="B59" s="359" t="s">
        <v>141</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0"/>
      <c r="AA59" s="360"/>
      <c r="AB59" s="360"/>
      <c r="AC59" s="360"/>
      <c r="AD59" s="360"/>
      <c r="AE59" s="360"/>
      <c r="AF59" s="360"/>
      <c r="AG59" s="360"/>
      <c r="AH59" s="360"/>
      <c r="AI59" s="360"/>
      <c r="AJ59" s="360"/>
      <c r="AK59" s="360"/>
      <c r="AL59" s="360"/>
      <c r="AM59" s="360"/>
      <c r="AN59" s="360"/>
      <c r="AO59" s="360"/>
      <c r="AP59" s="360"/>
      <c r="AQ59" s="360"/>
      <c r="AR59" s="360"/>
      <c r="AS59" s="360"/>
      <c r="AT59" s="360"/>
      <c r="AU59" s="360"/>
      <c r="AV59" s="360"/>
      <c r="AW59" s="360"/>
      <c r="AX59" s="360"/>
      <c r="AY59" s="360"/>
      <c r="AZ59" s="360"/>
      <c r="BA59" s="360"/>
      <c r="BB59" s="360"/>
      <c r="BC59" s="360"/>
      <c r="BD59" s="360"/>
      <c r="BE59" s="360"/>
      <c r="BF59" s="360"/>
      <c r="BG59" s="360"/>
      <c r="BH59" s="360"/>
      <c r="BI59" s="360"/>
      <c r="BJ59" s="360"/>
      <c r="BK59" s="360"/>
      <c r="BL59" s="360"/>
      <c r="BM59" s="360"/>
      <c r="BN59" s="361"/>
      <c r="BO59" s="362"/>
    </row>
    <row r="60" spans="2:67" ht="17" thickBot="1" x14ac:dyDescent="0.25">
      <c r="B60" s="359" t="s">
        <v>25</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0"/>
      <c r="AA60" s="360"/>
      <c r="AB60" s="360"/>
      <c r="AC60" s="360"/>
      <c r="AD60" s="360"/>
      <c r="AE60" s="360"/>
      <c r="AF60" s="360"/>
      <c r="AG60" s="360"/>
      <c r="AH60" s="360"/>
      <c r="AI60" s="360"/>
      <c r="AJ60" s="360"/>
      <c r="AK60" s="360"/>
      <c r="AL60" s="360"/>
      <c r="AM60" s="360"/>
      <c r="AN60" s="360"/>
      <c r="AO60" s="360"/>
      <c r="AP60" s="360"/>
      <c r="AQ60" s="360"/>
      <c r="AR60" s="360"/>
      <c r="AS60" s="360"/>
      <c r="AT60" s="360"/>
      <c r="AU60" s="360"/>
      <c r="AV60" s="360"/>
      <c r="AW60" s="360"/>
      <c r="AX60" s="360"/>
      <c r="AY60" s="360"/>
      <c r="AZ60" s="360"/>
      <c r="BA60" s="360"/>
      <c r="BB60" s="360"/>
      <c r="BC60" s="360"/>
      <c r="BD60" s="360"/>
      <c r="BE60" s="360"/>
      <c r="BF60" s="360"/>
      <c r="BG60" s="360"/>
      <c r="BH60" s="360"/>
      <c r="BI60" s="360"/>
      <c r="BJ60" s="360"/>
      <c r="BK60" s="360"/>
      <c r="BL60" s="360"/>
      <c r="BM60" s="360"/>
      <c r="BN60" s="361"/>
      <c r="BO60" s="362"/>
    </row>
    <row r="61" spans="2:67" x14ac:dyDescent="0.2">
      <c r="B61" s="355" t="s">
        <v>142</v>
      </c>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7"/>
      <c r="BO61" s="358"/>
    </row>
    <row r="62" spans="2:67" x14ac:dyDescent="0.2">
      <c r="B62" s="355" t="s">
        <v>143</v>
      </c>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7"/>
      <c r="BO62" s="358"/>
    </row>
    <row r="63" spans="2:67" x14ac:dyDescent="0.2">
      <c r="B63" s="355" t="s">
        <v>144</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7"/>
      <c r="BO63" s="358"/>
    </row>
    <row r="64" spans="2:67" x14ac:dyDescent="0.2">
      <c r="B64" s="355" t="s">
        <v>145</v>
      </c>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6"/>
      <c r="BA64" s="356"/>
      <c r="BB64" s="356"/>
      <c r="BC64" s="356"/>
      <c r="BD64" s="356"/>
      <c r="BE64" s="356"/>
      <c r="BF64" s="356"/>
      <c r="BG64" s="356"/>
      <c r="BH64" s="356"/>
      <c r="BI64" s="356"/>
      <c r="BJ64" s="356"/>
      <c r="BK64" s="356"/>
      <c r="BL64" s="356"/>
      <c r="BM64" s="356"/>
      <c r="BN64" s="357"/>
      <c r="BO64" s="358"/>
    </row>
    <row r="65" spans="2:67" x14ac:dyDescent="0.2">
      <c r="B65" s="355" t="s">
        <v>146</v>
      </c>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6"/>
      <c r="BE65" s="356"/>
      <c r="BF65" s="356"/>
      <c r="BG65" s="356"/>
      <c r="BH65" s="356"/>
      <c r="BI65" s="356"/>
      <c r="BJ65" s="356"/>
      <c r="BK65" s="356"/>
      <c r="BL65" s="356"/>
      <c r="BM65" s="356"/>
      <c r="BN65" s="357"/>
      <c r="BO65" s="358"/>
    </row>
    <row r="66" spans="2:67" x14ac:dyDescent="0.2">
      <c r="B66" s="355" t="s">
        <v>147</v>
      </c>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56"/>
      <c r="AH66" s="356"/>
      <c r="AI66" s="356"/>
      <c r="AJ66" s="356"/>
      <c r="AK66" s="356"/>
      <c r="AL66" s="356"/>
      <c r="AM66" s="356"/>
      <c r="AN66" s="356"/>
      <c r="AO66" s="356"/>
      <c r="AP66" s="356"/>
      <c r="AQ66" s="356"/>
      <c r="AR66" s="356"/>
      <c r="AS66" s="356"/>
      <c r="AT66" s="356"/>
      <c r="AU66" s="356"/>
      <c r="AV66" s="356"/>
      <c r="AW66" s="356"/>
      <c r="AX66" s="356"/>
      <c r="AY66" s="356"/>
      <c r="AZ66" s="356"/>
      <c r="BA66" s="356"/>
      <c r="BB66" s="356"/>
      <c r="BC66" s="356"/>
      <c r="BD66" s="356"/>
      <c r="BE66" s="356"/>
      <c r="BF66" s="356"/>
      <c r="BG66" s="356"/>
      <c r="BH66" s="356"/>
      <c r="BI66" s="356"/>
      <c r="BJ66" s="356"/>
      <c r="BK66" s="356"/>
      <c r="BL66" s="356"/>
      <c r="BM66" s="356"/>
      <c r="BN66" s="357"/>
      <c r="BO66" s="358"/>
    </row>
    <row r="67" spans="2:67" x14ac:dyDescent="0.2">
      <c r="B67" s="355" t="s">
        <v>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6"/>
      <c r="BE67" s="356"/>
      <c r="BF67" s="356"/>
      <c r="BG67" s="356"/>
      <c r="BH67" s="356"/>
      <c r="BI67" s="356"/>
      <c r="BJ67" s="356"/>
      <c r="BK67" s="356"/>
      <c r="BL67" s="356"/>
      <c r="BM67" s="356"/>
      <c r="BN67" s="357"/>
      <c r="BO67" s="358"/>
    </row>
    <row r="68" spans="2:67" x14ac:dyDescent="0.2">
      <c r="B68" s="355" t="s">
        <v>149</v>
      </c>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c r="AA68" s="356"/>
      <c r="AB68" s="356"/>
      <c r="AC68" s="356"/>
      <c r="AD68" s="356"/>
      <c r="AE68" s="356"/>
      <c r="AF68" s="356"/>
      <c r="AG68" s="356"/>
      <c r="AH68" s="356"/>
      <c r="AI68" s="356"/>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6"/>
      <c r="BF68" s="356"/>
      <c r="BG68" s="356"/>
      <c r="BH68" s="356"/>
      <c r="BI68" s="356"/>
      <c r="BJ68" s="356"/>
      <c r="BK68" s="356"/>
      <c r="BL68" s="356"/>
      <c r="BM68" s="356"/>
      <c r="BN68" s="357"/>
      <c r="BO68" s="358"/>
    </row>
    <row r="69" spans="2:67" x14ac:dyDescent="0.2">
      <c r="B69" s="355" t="s">
        <v>150</v>
      </c>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6"/>
      <c r="BE69" s="356"/>
      <c r="BF69" s="356"/>
      <c r="BG69" s="356"/>
      <c r="BH69" s="356"/>
      <c r="BI69" s="356"/>
      <c r="BJ69" s="356"/>
      <c r="BK69" s="356"/>
      <c r="BL69" s="356"/>
      <c r="BM69" s="356"/>
      <c r="BN69" s="357"/>
      <c r="BO69" s="358"/>
    </row>
    <row r="70" spans="2:67" x14ac:dyDescent="0.2">
      <c r="B70" s="355" t="s">
        <v>151</v>
      </c>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c r="AA70" s="356"/>
      <c r="AB70" s="356"/>
      <c r="AC70" s="356"/>
      <c r="AD70" s="356"/>
      <c r="AE70" s="356"/>
      <c r="AF70" s="356"/>
      <c r="AG70" s="356"/>
      <c r="AH70" s="356"/>
      <c r="AI70" s="356"/>
      <c r="AJ70" s="356"/>
      <c r="AK70" s="356"/>
      <c r="AL70" s="356"/>
      <c r="AM70" s="356"/>
      <c r="AN70" s="356"/>
      <c r="AO70" s="356"/>
      <c r="AP70" s="356"/>
      <c r="AQ70" s="356"/>
      <c r="AR70" s="356"/>
      <c r="AS70" s="356"/>
      <c r="AT70" s="356"/>
      <c r="AU70" s="356"/>
      <c r="AV70" s="356"/>
      <c r="AW70" s="356"/>
      <c r="AX70" s="356"/>
      <c r="AY70" s="356"/>
      <c r="AZ70" s="356"/>
      <c r="BA70" s="356"/>
      <c r="BB70" s="356"/>
      <c r="BC70" s="356"/>
      <c r="BD70" s="356"/>
      <c r="BE70" s="356"/>
      <c r="BF70" s="356"/>
      <c r="BG70" s="356"/>
      <c r="BH70" s="356"/>
      <c r="BI70" s="356"/>
      <c r="BJ70" s="356"/>
      <c r="BK70" s="356"/>
      <c r="BL70" s="356"/>
      <c r="BM70" s="356"/>
      <c r="BN70" s="357"/>
      <c r="BO70" s="358"/>
    </row>
    <row r="71" spans="2:67" x14ac:dyDescent="0.2">
      <c r="B71" s="355" t="s">
        <v>152</v>
      </c>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6"/>
      <c r="BE71" s="356"/>
      <c r="BF71" s="356"/>
      <c r="BG71" s="356"/>
      <c r="BH71" s="356"/>
      <c r="BI71" s="356"/>
      <c r="BJ71" s="356"/>
      <c r="BK71" s="356"/>
      <c r="BL71" s="356"/>
      <c r="BM71" s="356"/>
      <c r="BN71" s="357"/>
      <c r="BO71" s="358"/>
    </row>
    <row r="72" spans="2:67" x14ac:dyDescent="0.2">
      <c r="B72" s="355" t="s">
        <v>153</v>
      </c>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c r="AA72" s="356"/>
      <c r="AB72" s="356"/>
      <c r="AC72" s="356"/>
      <c r="AD72" s="356"/>
      <c r="AE72" s="356"/>
      <c r="AF72" s="356"/>
      <c r="AG72" s="356"/>
      <c r="AH72" s="356"/>
      <c r="AI72" s="356"/>
      <c r="AJ72" s="356"/>
      <c r="AK72" s="356"/>
      <c r="AL72" s="356"/>
      <c r="AM72" s="356"/>
      <c r="AN72" s="356"/>
      <c r="AO72" s="356"/>
      <c r="AP72" s="356"/>
      <c r="AQ72" s="356"/>
      <c r="AR72" s="356"/>
      <c r="AS72" s="356"/>
      <c r="AT72" s="356"/>
      <c r="AU72" s="356"/>
      <c r="AV72" s="356"/>
      <c r="AW72" s="356"/>
      <c r="AX72" s="356"/>
      <c r="AY72" s="356"/>
      <c r="AZ72" s="356"/>
      <c r="BA72" s="356"/>
      <c r="BB72" s="356"/>
      <c r="BC72" s="356"/>
      <c r="BD72" s="356"/>
      <c r="BE72" s="356"/>
      <c r="BF72" s="356"/>
      <c r="BG72" s="356"/>
      <c r="BH72" s="356"/>
      <c r="BI72" s="356"/>
      <c r="BJ72" s="356"/>
      <c r="BK72" s="356"/>
      <c r="BL72" s="356"/>
      <c r="BM72" s="356"/>
      <c r="BN72" s="357"/>
      <c r="BO72" s="358"/>
    </row>
    <row r="73" spans="2:67" ht="17" thickBot="1" x14ac:dyDescent="0.25">
      <c r="B73" s="355" t="s">
        <v>154</v>
      </c>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6"/>
      <c r="BF73" s="356"/>
      <c r="BG73" s="356"/>
      <c r="BH73" s="356"/>
      <c r="BI73" s="356"/>
      <c r="BJ73" s="356"/>
      <c r="BK73" s="356"/>
      <c r="BL73" s="356"/>
      <c r="BM73" s="356"/>
      <c r="BN73" s="357"/>
      <c r="BO73" s="358"/>
    </row>
    <row r="74" spans="2:67" ht="17" thickBot="1" x14ac:dyDescent="0.25">
      <c r="B74" s="359" t="s">
        <v>155</v>
      </c>
      <c r="C74" s="360"/>
      <c r="D74" s="360"/>
      <c r="E74" s="360"/>
      <c r="F74" s="360"/>
      <c r="G74" s="360"/>
      <c r="H74" s="360"/>
      <c r="I74" s="360"/>
      <c r="J74" s="360"/>
      <c r="K74" s="360"/>
      <c r="L74" s="360"/>
      <c r="M74" s="360"/>
      <c r="N74" s="360"/>
      <c r="O74" s="360"/>
      <c r="P74" s="360"/>
      <c r="Q74" s="360"/>
      <c r="R74" s="360"/>
      <c r="S74" s="360"/>
      <c r="T74" s="360"/>
      <c r="U74" s="360"/>
      <c r="V74" s="360"/>
      <c r="W74" s="360"/>
      <c r="X74" s="360"/>
      <c r="Y74" s="360"/>
      <c r="Z74" s="360"/>
      <c r="AA74" s="360"/>
      <c r="AB74" s="360"/>
      <c r="AC74" s="360"/>
      <c r="AD74" s="360"/>
      <c r="AE74" s="360"/>
      <c r="AF74" s="360"/>
      <c r="AG74" s="360"/>
      <c r="AH74" s="360"/>
      <c r="AI74" s="360"/>
      <c r="AJ74" s="360"/>
      <c r="AK74" s="360"/>
      <c r="AL74" s="360"/>
      <c r="AM74" s="360"/>
      <c r="AN74" s="360"/>
      <c r="AO74" s="360"/>
      <c r="AP74" s="360"/>
      <c r="AQ74" s="360"/>
      <c r="AR74" s="360"/>
      <c r="AS74" s="360"/>
      <c r="AT74" s="360"/>
      <c r="AU74" s="360"/>
      <c r="AV74" s="360"/>
      <c r="AW74" s="360"/>
      <c r="AX74" s="360"/>
      <c r="AY74" s="360"/>
      <c r="AZ74" s="360"/>
      <c r="BA74" s="360"/>
      <c r="BB74" s="360"/>
      <c r="BC74" s="360"/>
      <c r="BD74" s="360"/>
      <c r="BE74" s="360"/>
      <c r="BF74" s="360"/>
      <c r="BG74" s="360"/>
      <c r="BH74" s="360"/>
      <c r="BI74" s="360"/>
      <c r="BJ74" s="360"/>
      <c r="BK74" s="360"/>
      <c r="BL74" s="360"/>
      <c r="BM74" s="360"/>
      <c r="BN74" s="361"/>
      <c r="BO74" s="362"/>
    </row>
    <row r="75" spans="2:67" x14ac:dyDescent="0.2">
      <c r="B75" s="355" t="s">
        <v>156</v>
      </c>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6"/>
      <c r="BE75" s="356"/>
      <c r="BF75" s="356"/>
      <c r="BG75" s="356"/>
      <c r="BH75" s="356"/>
      <c r="BI75" s="356"/>
      <c r="BJ75" s="356"/>
      <c r="BK75" s="356"/>
      <c r="BL75" s="356"/>
      <c r="BM75" s="356"/>
      <c r="BN75" s="357"/>
      <c r="BO75" s="358"/>
    </row>
    <row r="76" spans="2:67" x14ac:dyDescent="0.2">
      <c r="B76" s="355" t="s">
        <v>157</v>
      </c>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c r="AA76" s="356"/>
      <c r="AB76" s="356"/>
      <c r="AC76" s="356"/>
      <c r="AD76" s="356"/>
      <c r="AE76" s="356"/>
      <c r="AF76" s="356"/>
      <c r="AG76" s="356"/>
      <c r="AH76" s="356"/>
      <c r="AI76" s="356"/>
      <c r="AJ76" s="356"/>
      <c r="AK76" s="356"/>
      <c r="AL76" s="356"/>
      <c r="AM76" s="356"/>
      <c r="AN76" s="356"/>
      <c r="AO76" s="356"/>
      <c r="AP76" s="356"/>
      <c r="AQ76" s="356"/>
      <c r="AR76" s="356"/>
      <c r="AS76" s="356"/>
      <c r="AT76" s="356"/>
      <c r="AU76" s="356"/>
      <c r="AV76" s="356"/>
      <c r="AW76" s="356"/>
      <c r="AX76" s="356"/>
      <c r="AY76" s="356"/>
      <c r="AZ76" s="356"/>
      <c r="BA76" s="356"/>
      <c r="BB76" s="356"/>
      <c r="BC76" s="356"/>
      <c r="BD76" s="356"/>
      <c r="BE76" s="356"/>
      <c r="BF76" s="356"/>
      <c r="BG76" s="356"/>
      <c r="BH76" s="356"/>
      <c r="BI76" s="356"/>
      <c r="BJ76" s="356"/>
      <c r="BK76" s="356"/>
      <c r="BL76" s="356"/>
      <c r="BM76" s="356"/>
      <c r="BN76" s="357"/>
      <c r="BO76" s="358"/>
    </row>
    <row r="77" spans="2:67" x14ac:dyDescent="0.2">
      <c r="B77" s="355" t="s">
        <v>158</v>
      </c>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6"/>
      <c r="BE77" s="356"/>
      <c r="BF77" s="356"/>
      <c r="BG77" s="356"/>
      <c r="BH77" s="356"/>
      <c r="BI77" s="356"/>
      <c r="BJ77" s="356"/>
      <c r="BK77" s="356"/>
      <c r="BL77" s="356"/>
      <c r="BM77" s="356"/>
      <c r="BN77" s="357"/>
      <c r="BO77" s="358"/>
    </row>
    <row r="78" spans="2:67" x14ac:dyDescent="0.2">
      <c r="B78" s="355" t="s">
        <v>159</v>
      </c>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c r="AA78" s="356"/>
      <c r="AB78" s="356"/>
      <c r="AC78" s="356"/>
      <c r="AD78" s="356"/>
      <c r="AE78" s="356"/>
      <c r="AF78" s="356"/>
      <c r="AG78" s="356"/>
      <c r="AH78" s="356"/>
      <c r="AI78" s="356"/>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6"/>
      <c r="BF78" s="356"/>
      <c r="BG78" s="356"/>
      <c r="BH78" s="356"/>
      <c r="BI78" s="356"/>
      <c r="BJ78" s="356"/>
      <c r="BK78" s="356"/>
      <c r="BL78" s="356"/>
      <c r="BM78" s="356"/>
      <c r="BN78" s="357"/>
      <c r="BO78" s="358"/>
    </row>
    <row r="79" spans="2:67" x14ac:dyDescent="0.2">
      <c r="B79" s="355" t="s">
        <v>160</v>
      </c>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6"/>
      <c r="BE79" s="356"/>
      <c r="BF79" s="356"/>
      <c r="BG79" s="356"/>
      <c r="BH79" s="356"/>
      <c r="BI79" s="356"/>
      <c r="BJ79" s="356"/>
      <c r="BK79" s="356"/>
      <c r="BL79" s="356"/>
      <c r="BM79" s="356"/>
      <c r="BN79" s="357"/>
      <c r="BO79" s="358"/>
    </row>
    <row r="80" spans="2:67" ht="17" thickBot="1" x14ac:dyDescent="0.25">
      <c r="B80" s="355" t="s">
        <v>161</v>
      </c>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c r="AA80" s="356"/>
      <c r="AB80" s="356"/>
      <c r="AC80" s="356"/>
      <c r="AD80" s="356"/>
      <c r="AE80" s="356"/>
      <c r="AF80" s="356"/>
      <c r="AG80" s="356"/>
      <c r="AH80" s="356"/>
      <c r="AI80" s="356"/>
      <c r="AJ80" s="356"/>
      <c r="AK80" s="356"/>
      <c r="AL80" s="356"/>
      <c r="AM80" s="356"/>
      <c r="AN80" s="356"/>
      <c r="AO80" s="356"/>
      <c r="AP80" s="356"/>
      <c r="AQ80" s="356"/>
      <c r="AR80" s="356"/>
      <c r="AS80" s="356"/>
      <c r="AT80" s="356"/>
      <c r="AU80" s="356"/>
      <c r="AV80" s="356"/>
      <c r="AW80" s="356"/>
      <c r="AX80" s="356"/>
      <c r="AY80" s="356"/>
      <c r="AZ80" s="356"/>
      <c r="BA80" s="356"/>
      <c r="BB80" s="356"/>
      <c r="BC80" s="356"/>
      <c r="BD80" s="356"/>
      <c r="BE80" s="356"/>
      <c r="BF80" s="356"/>
      <c r="BG80" s="356"/>
      <c r="BH80" s="356"/>
      <c r="BI80" s="356"/>
      <c r="BJ80" s="356"/>
      <c r="BK80" s="356"/>
      <c r="BL80" s="356"/>
      <c r="BM80" s="356"/>
      <c r="BN80" s="357"/>
      <c r="BO80" s="358"/>
    </row>
    <row r="81" spans="2:67" ht="17" thickBot="1" x14ac:dyDescent="0.25">
      <c r="B81" s="359" t="s">
        <v>82</v>
      </c>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360"/>
      <c r="AH81" s="360"/>
      <c r="AI81" s="360"/>
      <c r="AJ81" s="360"/>
      <c r="AK81" s="360"/>
      <c r="AL81" s="360"/>
      <c r="AM81" s="360"/>
      <c r="AN81" s="360"/>
      <c r="AO81" s="360"/>
      <c r="AP81" s="360"/>
      <c r="AQ81" s="360"/>
      <c r="AR81" s="360"/>
      <c r="AS81" s="360"/>
      <c r="AT81" s="360"/>
      <c r="AU81" s="360"/>
      <c r="AV81" s="360"/>
      <c r="AW81" s="360"/>
      <c r="AX81" s="360"/>
      <c r="AY81" s="360"/>
      <c r="AZ81" s="360"/>
      <c r="BA81" s="360"/>
      <c r="BB81" s="360"/>
      <c r="BC81" s="360"/>
      <c r="BD81" s="360"/>
      <c r="BE81" s="360"/>
      <c r="BF81" s="360"/>
      <c r="BG81" s="360"/>
      <c r="BH81" s="360"/>
      <c r="BI81" s="360"/>
      <c r="BJ81" s="360"/>
      <c r="BK81" s="360"/>
      <c r="BL81" s="360"/>
      <c r="BM81" s="360"/>
      <c r="BN81" s="361"/>
      <c r="BO81" s="362"/>
    </row>
    <row r="82" spans="2:67" x14ac:dyDescent="0.2">
      <c r="B82" s="355" t="s">
        <v>162</v>
      </c>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c r="AA82" s="356"/>
      <c r="AB82" s="356"/>
      <c r="AC82" s="356"/>
      <c r="AD82" s="356"/>
      <c r="AE82" s="356"/>
      <c r="AF82" s="356"/>
      <c r="AG82" s="356"/>
      <c r="AH82" s="356"/>
      <c r="AI82" s="356"/>
      <c r="AJ82" s="356"/>
      <c r="AK82" s="356"/>
      <c r="AL82" s="356"/>
      <c r="AM82" s="356"/>
      <c r="AN82" s="356"/>
      <c r="AO82" s="356"/>
      <c r="AP82" s="356"/>
      <c r="AQ82" s="356"/>
      <c r="AR82" s="356"/>
      <c r="AS82" s="356"/>
      <c r="AT82" s="356"/>
      <c r="AU82" s="356"/>
      <c r="AV82" s="356"/>
      <c r="AW82" s="356"/>
      <c r="AX82" s="356"/>
      <c r="AY82" s="356"/>
      <c r="AZ82" s="356"/>
      <c r="BA82" s="356"/>
      <c r="BB82" s="356"/>
      <c r="BC82" s="356"/>
      <c r="BD82" s="356"/>
      <c r="BE82" s="356"/>
      <c r="BF82" s="356"/>
      <c r="BG82" s="356"/>
      <c r="BH82" s="356"/>
      <c r="BI82" s="356"/>
      <c r="BJ82" s="356"/>
      <c r="BK82" s="356"/>
      <c r="BL82" s="356"/>
      <c r="BM82" s="356"/>
      <c r="BN82" s="357"/>
      <c r="BO82" s="358"/>
    </row>
    <row r="83" spans="2:67" x14ac:dyDescent="0.2">
      <c r="B83" s="355" t="s">
        <v>163</v>
      </c>
      <c r="C83" s="367"/>
      <c r="D83" s="367"/>
      <c r="E83" s="367"/>
      <c r="F83" s="367"/>
      <c r="G83" s="367"/>
      <c r="H83" s="367"/>
      <c r="I83" s="367"/>
      <c r="J83" s="367"/>
      <c r="K83" s="367"/>
      <c r="L83" s="367"/>
      <c r="M83" s="367"/>
      <c r="N83" s="367"/>
      <c r="O83" s="367"/>
      <c r="P83" s="367"/>
      <c r="Q83" s="367"/>
      <c r="R83" s="367"/>
      <c r="S83" s="367"/>
      <c r="T83" s="367"/>
      <c r="U83" s="367"/>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c r="BL83" s="367"/>
      <c r="BM83" s="367"/>
      <c r="BN83" s="368"/>
      <c r="BO83" s="369"/>
    </row>
    <row r="84" spans="2:67" x14ac:dyDescent="0.2">
      <c r="B84" s="355" t="s">
        <v>164</v>
      </c>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c r="AA84" s="356"/>
      <c r="AB84" s="356"/>
      <c r="AC84" s="356"/>
      <c r="AD84" s="356"/>
      <c r="AE84" s="356"/>
      <c r="AF84" s="356"/>
      <c r="AG84" s="356"/>
      <c r="AH84" s="356"/>
      <c r="AI84" s="356"/>
      <c r="AJ84" s="356"/>
      <c r="AK84" s="356"/>
      <c r="AL84" s="356"/>
      <c r="AM84" s="356"/>
      <c r="AN84" s="356"/>
      <c r="AO84" s="356"/>
      <c r="AP84" s="356"/>
      <c r="AQ84" s="356"/>
      <c r="AR84" s="356"/>
      <c r="AS84" s="356"/>
      <c r="AT84" s="356"/>
      <c r="AU84" s="356"/>
      <c r="AV84" s="356"/>
      <c r="AW84" s="356"/>
      <c r="AX84" s="356"/>
      <c r="AY84" s="356"/>
      <c r="AZ84" s="356"/>
      <c r="BA84" s="356"/>
      <c r="BB84" s="356"/>
      <c r="BC84" s="356"/>
      <c r="BD84" s="356"/>
      <c r="BE84" s="356"/>
      <c r="BF84" s="356"/>
      <c r="BG84" s="356"/>
      <c r="BH84" s="356"/>
      <c r="BI84" s="356"/>
      <c r="BJ84" s="356"/>
      <c r="BK84" s="356"/>
      <c r="BL84" s="356"/>
      <c r="BM84" s="356"/>
      <c r="BN84" s="357"/>
      <c r="BO84" s="358"/>
    </row>
    <row r="85" spans="2:67" x14ac:dyDescent="0.2">
      <c r="B85" s="355" t="s">
        <v>165</v>
      </c>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6"/>
      <c r="BE85" s="356"/>
      <c r="BF85" s="356"/>
      <c r="BG85" s="356"/>
      <c r="BH85" s="356"/>
      <c r="BI85" s="356"/>
      <c r="BJ85" s="356"/>
      <c r="BK85" s="356"/>
      <c r="BL85" s="356"/>
      <c r="BM85" s="356"/>
      <c r="BN85" s="357"/>
      <c r="BO85" s="358"/>
    </row>
    <row r="86" spans="2:67" ht="17" thickBot="1" x14ac:dyDescent="0.25">
      <c r="B86" s="355" t="s">
        <v>166</v>
      </c>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c r="AS86" s="356"/>
      <c r="AT86" s="356"/>
      <c r="AU86" s="356"/>
      <c r="AV86" s="356"/>
      <c r="AW86" s="356"/>
      <c r="AX86" s="356"/>
      <c r="AY86" s="356"/>
      <c r="AZ86" s="356"/>
      <c r="BA86" s="356"/>
      <c r="BB86" s="356"/>
      <c r="BC86" s="356"/>
      <c r="BD86" s="356"/>
      <c r="BE86" s="356"/>
      <c r="BF86" s="356"/>
      <c r="BG86" s="356"/>
      <c r="BH86" s="356"/>
      <c r="BI86" s="356"/>
      <c r="BJ86" s="356"/>
      <c r="BK86" s="356"/>
      <c r="BL86" s="356"/>
      <c r="BM86" s="356"/>
      <c r="BN86" s="357"/>
      <c r="BO86" s="358"/>
    </row>
    <row r="87" spans="2:67" ht="17" thickBot="1" x14ac:dyDescent="0.25">
      <c r="B87" s="359" t="s">
        <v>167</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360"/>
      <c r="AB87" s="360"/>
      <c r="AC87" s="360"/>
      <c r="AD87" s="360"/>
      <c r="AE87" s="360"/>
      <c r="AF87" s="360"/>
      <c r="AG87" s="360"/>
      <c r="AH87" s="360"/>
      <c r="AI87" s="360"/>
      <c r="AJ87" s="360"/>
      <c r="AK87" s="360"/>
      <c r="AL87" s="360"/>
      <c r="AM87" s="360"/>
      <c r="AN87" s="360"/>
      <c r="AO87" s="360"/>
      <c r="AP87" s="360"/>
      <c r="AQ87" s="360"/>
      <c r="AR87" s="360"/>
      <c r="AS87" s="360"/>
      <c r="AT87" s="360"/>
      <c r="AU87" s="360"/>
      <c r="AV87" s="360"/>
      <c r="AW87" s="360"/>
      <c r="AX87" s="360"/>
      <c r="AY87" s="360"/>
      <c r="AZ87" s="360"/>
      <c r="BA87" s="360"/>
      <c r="BB87" s="360"/>
      <c r="BC87" s="360"/>
      <c r="BD87" s="360"/>
      <c r="BE87" s="360"/>
      <c r="BF87" s="360"/>
      <c r="BG87" s="360"/>
      <c r="BH87" s="360"/>
      <c r="BI87" s="360"/>
      <c r="BJ87" s="360"/>
      <c r="BK87" s="360"/>
      <c r="BL87" s="360"/>
      <c r="BM87" s="360"/>
      <c r="BN87" s="361"/>
      <c r="BO87" s="362"/>
    </row>
    <row r="88" spans="2:67" x14ac:dyDescent="0.2">
      <c r="B88" s="355" t="s">
        <v>168</v>
      </c>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c r="AA88" s="356"/>
      <c r="AB88" s="356"/>
      <c r="AC88" s="356"/>
      <c r="AD88" s="356"/>
      <c r="AE88" s="356"/>
      <c r="AF88" s="356"/>
      <c r="AG88" s="356"/>
      <c r="AH88" s="356"/>
      <c r="AI88" s="356"/>
      <c r="AJ88" s="356"/>
      <c r="AK88" s="356"/>
      <c r="AL88" s="356"/>
      <c r="AM88" s="356"/>
      <c r="AN88" s="356"/>
      <c r="AO88" s="356"/>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7"/>
      <c r="BO88" s="358"/>
    </row>
    <row r="89" spans="2:67" x14ac:dyDescent="0.2">
      <c r="B89" s="355" t="s">
        <v>169</v>
      </c>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7"/>
      <c r="BO89" s="358"/>
    </row>
    <row r="90" spans="2:67" x14ac:dyDescent="0.2">
      <c r="B90" s="355" t="s">
        <v>170</v>
      </c>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7"/>
      <c r="BO90" s="358"/>
    </row>
    <row r="91" spans="2:67" ht="17" thickBot="1" x14ac:dyDescent="0.25">
      <c r="B91" s="355" t="s">
        <v>171</v>
      </c>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7"/>
      <c r="BO91" s="358"/>
    </row>
    <row r="92" spans="2:67" ht="17" thickBot="1" x14ac:dyDescent="0.25">
      <c r="B92" s="359" t="s">
        <v>172</v>
      </c>
      <c r="C92" s="360"/>
      <c r="D92" s="360"/>
      <c r="E92" s="360"/>
      <c r="F92" s="360"/>
      <c r="G92" s="360"/>
      <c r="H92" s="360"/>
      <c r="I92" s="360"/>
      <c r="J92" s="360"/>
      <c r="K92" s="360"/>
      <c r="L92" s="360"/>
      <c r="M92" s="360"/>
      <c r="N92" s="360"/>
      <c r="O92" s="360"/>
      <c r="P92" s="360"/>
      <c r="Q92" s="360"/>
      <c r="R92" s="360"/>
      <c r="S92" s="360"/>
      <c r="T92" s="360"/>
      <c r="U92" s="360"/>
      <c r="V92" s="360"/>
      <c r="W92" s="360"/>
      <c r="X92" s="360"/>
      <c r="Y92" s="360"/>
      <c r="Z92" s="360"/>
      <c r="AA92" s="360"/>
      <c r="AB92" s="360"/>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1"/>
      <c r="BO92" s="362"/>
    </row>
    <row r="93" spans="2:67" x14ac:dyDescent="0.2">
      <c r="B93" s="355" t="s">
        <v>173</v>
      </c>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6"/>
      <c r="BE93" s="356"/>
      <c r="BF93" s="356"/>
      <c r="BG93" s="356"/>
      <c r="BH93" s="356"/>
      <c r="BI93" s="356"/>
      <c r="BJ93" s="356"/>
      <c r="BK93" s="356"/>
      <c r="BL93" s="356"/>
      <c r="BM93" s="356"/>
      <c r="BN93" s="357"/>
      <c r="BO93" s="358"/>
    </row>
    <row r="94" spans="2:67" x14ac:dyDescent="0.2">
      <c r="B94" s="355" t="s">
        <v>174</v>
      </c>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c r="AA94" s="356"/>
      <c r="AB94" s="356"/>
      <c r="AC94" s="356"/>
      <c r="AD94" s="356"/>
      <c r="AE94" s="356"/>
      <c r="AF94" s="356"/>
      <c r="AG94" s="356"/>
      <c r="AH94" s="356"/>
      <c r="AI94" s="356"/>
      <c r="AJ94" s="356"/>
      <c r="AK94" s="356"/>
      <c r="AL94" s="356"/>
      <c r="AM94" s="356"/>
      <c r="AN94" s="356"/>
      <c r="AO94" s="356"/>
      <c r="AP94" s="356"/>
      <c r="AQ94" s="356"/>
      <c r="AR94" s="356"/>
      <c r="AS94" s="356"/>
      <c r="AT94" s="356"/>
      <c r="AU94" s="356"/>
      <c r="AV94" s="356"/>
      <c r="AW94" s="356"/>
      <c r="AX94" s="356"/>
      <c r="AY94" s="356"/>
      <c r="AZ94" s="356"/>
      <c r="BA94" s="356"/>
      <c r="BB94" s="356"/>
      <c r="BC94" s="356"/>
      <c r="BD94" s="356"/>
      <c r="BE94" s="356"/>
      <c r="BF94" s="356"/>
      <c r="BG94" s="356"/>
      <c r="BH94" s="356"/>
      <c r="BI94" s="356"/>
      <c r="BJ94" s="356"/>
      <c r="BK94" s="356"/>
      <c r="BL94" s="356"/>
      <c r="BM94" s="356"/>
      <c r="BN94" s="357"/>
      <c r="BO94" s="358"/>
    </row>
    <row r="95" spans="2:67" x14ac:dyDescent="0.2">
      <c r="B95" s="355" t="s">
        <v>175</v>
      </c>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356"/>
      <c r="BF95" s="356"/>
      <c r="BG95" s="356"/>
      <c r="BH95" s="356"/>
      <c r="BI95" s="356"/>
      <c r="BJ95" s="356"/>
      <c r="BK95" s="356"/>
      <c r="BL95" s="356"/>
      <c r="BM95" s="356"/>
      <c r="BN95" s="357"/>
      <c r="BO95" s="358"/>
    </row>
    <row r="96" spans="2:67" ht="17" thickBot="1" x14ac:dyDescent="0.25">
      <c r="B96" s="355" t="s">
        <v>176</v>
      </c>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c r="AA96" s="356"/>
      <c r="AB96" s="356"/>
      <c r="AC96" s="356"/>
      <c r="AD96" s="356"/>
      <c r="AE96" s="356"/>
      <c r="AF96" s="356"/>
      <c r="AG96" s="356"/>
      <c r="AH96" s="356"/>
      <c r="AI96" s="356"/>
      <c r="AJ96" s="356"/>
      <c r="AK96" s="356"/>
      <c r="AL96" s="356"/>
      <c r="AM96" s="356"/>
      <c r="AN96" s="356"/>
      <c r="AO96" s="356"/>
      <c r="AP96" s="356"/>
      <c r="AQ96" s="356"/>
      <c r="AR96" s="356"/>
      <c r="AS96" s="356"/>
      <c r="AT96" s="356"/>
      <c r="AU96" s="356"/>
      <c r="AV96" s="356"/>
      <c r="AW96" s="356"/>
      <c r="AX96" s="356"/>
      <c r="AY96" s="356"/>
      <c r="AZ96" s="356"/>
      <c r="BA96" s="356"/>
      <c r="BB96" s="356"/>
      <c r="BC96" s="356"/>
      <c r="BD96" s="356"/>
      <c r="BE96" s="356"/>
      <c r="BF96" s="356"/>
      <c r="BG96" s="356"/>
      <c r="BH96" s="356"/>
      <c r="BI96" s="356"/>
      <c r="BJ96" s="356"/>
      <c r="BK96" s="356"/>
      <c r="BL96" s="356"/>
      <c r="BM96" s="356"/>
      <c r="BN96" s="357"/>
      <c r="BO96" s="358"/>
    </row>
    <row r="97" spans="2:67" ht="17" thickBot="1" x14ac:dyDescent="0.25">
      <c r="B97" s="359" t="s">
        <v>177</v>
      </c>
      <c r="C97" s="360"/>
      <c r="D97" s="360"/>
      <c r="E97" s="360"/>
      <c r="F97" s="360"/>
      <c r="G97" s="360"/>
      <c r="H97" s="360"/>
      <c r="I97" s="360"/>
      <c r="J97" s="360"/>
      <c r="K97" s="360"/>
      <c r="L97" s="360"/>
      <c r="M97" s="360"/>
      <c r="N97" s="360"/>
      <c r="O97" s="360"/>
      <c r="P97" s="360"/>
      <c r="Q97" s="360"/>
      <c r="R97" s="360"/>
      <c r="S97" s="360"/>
      <c r="T97" s="360"/>
      <c r="U97" s="360"/>
      <c r="V97" s="360"/>
      <c r="W97" s="360"/>
      <c r="X97" s="360"/>
      <c r="Y97" s="360"/>
      <c r="Z97" s="360"/>
      <c r="AA97" s="360"/>
      <c r="AB97" s="360"/>
      <c r="AC97" s="360"/>
      <c r="AD97" s="360"/>
      <c r="AE97" s="360"/>
      <c r="AF97" s="360"/>
      <c r="AG97" s="360"/>
      <c r="AH97" s="360"/>
      <c r="AI97" s="360"/>
      <c r="AJ97" s="360"/>
      <c r="AK97" s="360"/>
      <c r="AL97" s="360"/>
      <c r="AM97" s="360"/>
      <c r="AN97" s="360"/>
      <c r="AO97" s="360"/>
      <c r="AP97" s="360"/>
      <c r="AQ97" s="360"/>
      <c r="AR97" s="360"/>
      <c r="AS97" s="360"/>
      <c r="AT97" s="360"/>
      <c r="AU97" s="360"/>
      <c r="AV97" s="360"/>
      <c r="AW97" s="360"/>
      <c r="AX97" s="360"/>
      <c r="AY97" s="360"/>
      <c r="AZ97" s="360"/>
      <c r="BA97" s="360"/>
      <c r="BB97" s="360"/>
      <c r="BC97" s="360"/>
      <c r="BD97" s="360"/>
      <c r="BE97" s="360"/>
      <c r="BF97" s="360"/>
      <c r="BG97" s="360"/>
      <c r="BH97" s="360"/>
      <c r="BI97" s="360"/>
      <c r="BJ97" s="360"/>
      <c r="BK97" s="360"/>
      <c r="BL97" s="360"/>
      <c r="BM97" s="360"/>
      <c r="BN97" s="361"/>
      <c r="BO97" s="362"/>
    </row>
    <row r="98" spans="2:67" x14ac:dyDescent="0.2">
      <c r="B98" s="355" t="s">
        <v>178</v>
      </c>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c r="AA98" s="356"/>
      <c r="AB98" s="356"/>
      <c r="AC98" s="356"/>
      <c r="AD98" s="356"/>
      <c r="AE98" s="356"/>
      <c r="AF98" s="356"/>
      <c r="AG98" s="356"/>
      <c r="AH98" s="356"/>
      <c r="AI98" s="356"/>
      <c r="AJ98" s="356"/>
      <c r="AK98" s="356"/>
      <c r="AL98" s="356"/>
      <c r="AM98" s="356"/>
      <c r="AN98" s="356"/>
      <c r="AO98" s="356"/>
      <c r="AP98" s="356"/>
      <c r="AQ98" s="356"/>
      <c r="AR98" s="356"/>
      <c r="AS98" s="356"/>
      <c r="AT98" s="356"/>
      <c r="AU98" s="356"/>
      <c r="AV98" s="356"/>
      <c r="AW98" s="356"/>
      <c r="AX98" s="356"/>
      <c r="AY98" s="356"/>
      <c r="AZ98" s="356"/>
      <c r="BA98" s="356"/>
      <c r="BB98" s="356"/>
      <c r="BC98" s="356"/>
      <c r="BD98" s="356"/>
      <c r="BE98" s="356"/>
      <c r="BF98" s="356"/>
      <c r="BG98" s="356"/>
      <c r="BH98" s="356"/>
      <c r="BI98" s="356"/>
      <c r="BJ98" s="356"/>
      <c r="BK98" s="356"/>
      <c r="BL98" s="356"/>
      <c r="BM98" s="356"/>
      <c r="BN98" s="357"/>
      <c r="BO98" s="358"/>
    </row>
    <row r="99" spans="2:67" x14ac:dyDescent="0.2">
      <c r="B99" s="355" t="s">
        <v>179</v>
      </c>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56"/>
      <c r="AH99" s="356"/>
      <c r="AI99" s="356"/>
      <c r="AJ99" s="356"/>
      <c r="AK99" s="356"/>
      <c r="AL99" s="356"/>
      <c r="AM99" s="356"/>
      <c r="AN99" s="356"/>
      <c r="AO99" s="356"/>
      <c r="AP99" s="356"/>
      <c r="AQ99" s="356"/>
      <c r="AR99" s="356"/>
      <c r="AS99" s="356"/>
      <c r="AT99" s="356"/>
      <c r="AU99" s="356"/>
      <c r="AV99" s="356"/>
      <c r="AW99" s="356"/>
      <c r="AX99" s="356"/>
      <c r="AY99" s="356"/>
      <c r="AZ99" s="356"/>
      <c r="BA99" s="356"/>
      <c r="BB99" s="356"/>
      <c r="BC99" s="356"/>
      <c r="BD99" s="356"/>
      <c r="BE99" s="356"/>
      <c r="BF99" s="356"/>
      <c r="BG99" s="356"/>
      <c r="BH99" s="356"/>
      <c r="BI99" s="356"/>
      <c r="BJ99" s="356"/>
      <c r="BK99" s="356"/>
      <c r="BL99" s="356"/>
      <c r="BM99" s="356"/>
      <c r="BN99" s="357"/>
      <c r="BO99" s="358"/>
    </row>
    <row r="100" spans="2:67" x14ac:dyDescent="0.2">
      <c r="B100" s="355" t="s">
        <v>180</v>
      </c>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c r="AA100" s="356"/>
      <c r="AB100" s="356"/>
      <c r="AC100" s="356"/>
      <c r="AD100" s="356"/>
      <c r="AE100" s="356"/>
      <c r="AF100" s="356"/>
      <c r="AG100" s="356"/>
      <c r="AH100" s="356"/>
      <c r="AI100" s="356"/>
      <c r="AJ100" s="356"/>
      <c r="AK100" s="356"/>
      <c r="AL100" s="356"/>
      <c r="AM100" s="356"/>
      <c r="AN100" s="356"/>
      <c r="AO100" s="356"/>
      <c r="AP100" s="356"/>
      <c r="AQ100" s="356"/>
      <c r="AR100" s="356"/>
      <c r="AS100" s="356"/>
      <c r="AT100" s="356"/>
      <c r="AU100" s="356"/>
      <c r="AV100" s="356"/>
      <c r="AW100" s="356"/>
      <c r="AX100" s="356"/>
      <c r="AY100" s="356"/>
      <c r="AZ100" s="356"/>
      <c r="BA100" s="356"/>
      <c r="BB100" s="356"/>
      <c r="BC100" s="356"/>
      <c r="BD100" s="356"/>
      <c r="BE100" s="356"/>
      <c r="BF100" s="356"/>
      <c r="BG100" s="356"/>
      <c r="BH100" s="356"/>
      <c r="BI100" s="356"/>
      <c r="BJ100" s="356"/>
      <c r="BK100" s="356"/>
      <c r="BL100" s="356"/>
      <c r="BM100" s="356"/>
      <c r="BN100" s="357"/>
      <c r="BO100" s="358"/>
    </row>
    <row r="101" spans="2:67" ht="17" thickBot="1" x14ac:dyDescent="0.25">
      <c r="B101" s="370" t="s">
        <v>181</v>
      </c>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1"/>
      <c r="AW101" s="371"/>
      <c r="AX101" s="371"/>
      <c r="AY101" s="371"/>
      <c r="AZ101" s="371"/>
      <c r="BA101" s="371"/>
      <c r="BB101" s="371"/>
      <c r="BC101" s="371"/>
      <c r="BD101" s="371"/>
      <c r="BE101" s="371"/>
      <c r="BF101" s="371"/>
      <c r="BG101" s="371"/>
      <c r="BH101" s="371"/>
      <c r="BI101" s="371"/>
      <c r="BJ101" s="371"/>
      <c r="BK101" s="371"/>
      <c r="BL101" s="371"/>
      <c r="BM101" s="371"/>
      <c r="BN101" s="372"/>
      <c r="BO101" s="37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Q34"/>
  <sheetViews>
    <sheetView workbookViewId="0">
      <selection activeCell="B6" sqref="B6"/>
    </sheetView>
  </sheetViews>
  <sheetFormatPr baseColWidth="10" defaultRowHeight="16" x14ac:dyDescent="0.2"/>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473</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6" t="s">
        <v>474</v>
      </c>
      <c r="C5" s="597"/>
      <c r="D5" s="597"/>
      <c r="E5" s="597"/>
      <c r="F5" s="598"/>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5"/>
      <c r="C7" s="376" t="s">
        <v>253</v>
      </c>
      <c r="D7" s="376" t="s">
        <v>254</v>
      </c>
      <c r="E7" s="376" t="s">
        <v>255</v>
      </c>
      <c r="F7" s="376" t="s">
        <v>350</v>
      </c>
      <c r="G7" s="376" t="s">
        <v>352</v>
      </c>
      <c r="H7" s="376" t="s">
        <v>351</v>
      </c>
      <c r="I7" s="376" t="s">
        <v>256</v>
      </c>
      <c r="J7" s="376" t="s">
        <v>257</v>
      </c>
      <c r="K7" s="377" t="s">
        <v>258</v>
      </c>
      <c r="L7" s="76"/>
      <c r="M7" s="76"/>
      <c r="N7" s="76"/>
      <c r="O7" s="76"/>
      <c r="P7" s="76"/>
      <c r="Q7" s="76"/>
    </row>
    <row r="8" spans="1:17" x14ac:dyDescent="0.2">
      <c r="A8" s="76"/>
      <c r="B8" s="378" t="s">
        <v>207</v>
      </c>
      <c r="C8" s="461"/>
      <c r="D8" s="461"/>
      <c r="E8" s="461"/>
      <c r="F8" s="461"/>
      <c r="G8" s="461"/>
      <c r="H8" s="461"/>
      <c r="I8" s="461"/>
      <c r="J8" s="461"/>
      <c r="K8" s="462"/>
      <c r="L8" s="76"/>
      <c r="M8" s="76"/>
      <c r="N8" s="76"/>
      <c r="O8" s="76"/>
      <c r="P8" s="76"/>
      <c r="Q8" s="76"/>
    </row>
    <row r="9" spans="1:17" ht="17" x14ac:dyDescent="0.2">
      <c r="A9" s="76"/>
      <c r="B9" s="381" t="s">
        <v>125</v>
      </c>
      <c r="C9" s="455"/>
      <c r="D9" s="455"/>
      <c r="E9" s="455"/>
      <c r="F9" s="455"/>
      <c r="G9" s="455"/>
      <c r="H9" s="455"/>
      <c r="I9" s="455"/>
      <c r="J9" s="455"/>
      <c r="K9" s="463"/>
      <c r="L9" s="76"/>
      <c r="M9" s="76"/>
      <c r="N9" s="76"/>
      <c r="O9" s="76"/>
      <c r="P9" s="76"/>
      <c r="Q9" s="76"/>
    </row>
    <row r="10" spans="1:17" ht="17" x14ac:dyDescent="0.2">
      <c r="A10" s="76"/>
      <c r="B10" s="381" t="s">
        <v>126</v>
      </c>
      <c r="C10" s="455"/>
      <c r="D10" s="455"/>
      <c r="E10" s="455"/>
      <c r="F10" s="455"/>
      <c r="G10" s="455"/>
      <c r="H10" s="455"/>
      <c r="I10" s="455"/>
      <c r="J10" s="455"/>
      <c r="K10" s="463"/>
      <c r="L10" s="76"/>
      <c r="M10" s="76"/>
      <c r="N10" s="76"/>
      <c r="O10" s="76"/>
      <c r="P10" s="76"/>
      <c r="Q10" s="76"/>
    </row>
    <row r="11" spans="1:17" ht="17" x14ac:dyDescent="0.2">
      <c r="A11" s="76"/>
      <c r="B11" s="384" t="s">
        <v>131</v>
      </c>
      <c r="C11" s="455"/>
      <c r="D11" s="455"/>
      <c r="E11" s="455"/>
      <c r="F11" s="455"/>
      <c r="G11" s="455"/>
      <c r="H11" s="455"/>
      <c r="I11" s="455"/>
      <c r="J11" s="455"/>
      <c r="K11" s="463"/>
      <c r="L11" s="76"/>
      <c r="M11" s="76"/>
      <c r="N11" s="76"/>
      <c r="O11" s="76"/>
      <c r="P11" s="76"/>
      <c r="Q11" s="76"/>
    </row>
    <row r="12" spans="1:17" ht="17" x14ac:dyDescent="0.2">
      <c r="A12" s="76"/>
      <c r="B12" s="381" t="s">
        <v>126</v>
      </c>
      <c r="C12" s="455"/>
      <c r="D12" s="455"/>
      <c r="E12" s="455"/>
      <c r="F12" s="455"/>
      <c r="G12" s="455"/>
      <c r="H12" s="455"/>
      <c r="I12" s="455"/>
      <c r="J12" s="455"/>
      <c r="K12" s="463"/>
      <c r="L12" s="76"/>
      <c r="M12" s="76"/>
      <c r="N12" s="76"/>
      <c r="O12" s="76"/>
      <c r="P12" s="76"/>
      <c r="Q12" s="76"/>
    </row>
    <row r="13" spans="1:17" ht="17" x14ac:dyDescent="0.2">
      <c r="A13" s="76"/>
      <c r="B13" s="381" t="s">
        <v>125</v>
      </c>
      <c r="C13" s="455"/>
      <c r="D13" s="455"/>
      <c r="E13" s="455"/>
      <c r="F13" s="455"/>
      <c r="G13" s="455"/>
      <c r="H13" s="455"/>
      <c r="I13" s="455"/>
      <c r="J13" s="455"/>
      <c r="K13" s="463"/>
      <c r="L13" s="76"/>
      <c r="M13" s="76"/>
      <c r="N13" s="76"/>
      <c r="O13" s="76"/>
      <c r="P13" s="76"/>
      <c r="Q13" s="76"/>
    </row>
    <row r="14" spans="1:17" ht="17" x14ac:dyDescent="0.2">
      <c r="A14" s="76"/>
      <c r="B14" s="384" t="s">
        <v>141</v>
      </c>
      <c r="C14" s="455"/>
      <c r="D14" s="455"/>
      <c r="E14" s="455"/>
      <c r="F14" s="455"/>
      <c r="G14" s="455"/>
      <c r="H14" s="455"/>
      <c r="I14" s="455"/>
      <c r="J14" s="455"/>
      <c r="K14" s="463"/>
      <c r="L14" s="76"/>
      <c r="M14" s="76"/>
      <c r="N14" s="76"/>
      <c r="O14" s="76"/>
      <c r="P14" s="76"/>
      <c r="Q14" s="76"/>
    </row>
    <row r="15" spans="1:17" ht="17" x14ac:dyDescent="0.2">
      <c r="A15" s="76"/>
      <c r="B15" s="381" t="s">
        <v>220</v>
      </c>
      <c r="C15" s="456"/>
      <c r="D15" s="456"/>
      <c r="E15" s="456"/>
      <c r="F15" s="456"/>
      <c r="G15" s="456"/>
      <c r="H15" s="456"/>
      <c r="I15" s="456"/>
      <c r="J15" s="456"/>
      <c r="K15" s="464"/>
      <c r="L15" s="76"/>
      <c r="M15" s="76"/>
      <c r="N15" s="76"/>
      <c r="O15" s="76"/>
      <c r="P15" s="76"/>
      <c r="Q15" s="76"/>
    </row>
    <row r="16" spans="1:17" ht="17" x14ac:dyDescent="0.2">
      <c r="A16" s="76"/>
      <c r="B16" s="381" t="s">
        <v>221</v>
      </c>
      <c r="C16" s="456"/>
      <c r="D16" s="456"/>
      <c r="E16" s="456"/>
      <c r="F16" s="456"/>
      <c r="G16" s="456"/>
      <c r="H16" s="456"/>
      <c r="I16" s="456"/>
      <c r="J16" s="456"/>
      <c r="K16" s="464"/>
      <c r="L16" s="76"/>
      <c r="M16" s="76"/>
      <c r="N16" s="76"/>
      <c r="O16" s="76"/>
      <c r="P16" s="76"/>
      <c r="Q16" s="76"/>
    </row>
    <row r="17" spans="1:17" ht="18" thickBot="1" x14ac:dyDescent="0.25">
      <c r="A17" s="76"/>
      <c r="B17" s="385" t="s">
        <v>222</v>
      </c>
      <c r="C17" s="457"/>
      <c r="D17" s="457"/>
      <c r="E17" s="457"/>
      <c r="F17" s="457"/>
      <c r="G17" s="457"/>
      <c r="H17" s="457"/>
      <c r="I17" s="457"/>
      <c r="J17" s="457"/>
      <c r="K17" s="465"/>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A21" s="76"/>
      <c r="B21" s="76"/>
      <c r="C21" s="76"/>
      <c r="D21" s="76"/>
      <c r="E21" s="76"/>
      <c r="F21" s="76"/>
      <c r="G21" s="76"/>
      <c r="H21" s="76"/>
      <c r="I21" s="76"/>
      <c r="J21" s="76"/>
      <c r="K21" s="76"/>
      <c r="L21" s="76"/>
      <c r="M21" s="76"/>
      <c r="N21" s="76"/>
      <c r="O21" s="76"/>
      <c r="P21" s="76"/>
      <c r="Q21" s="76"/>
    </row>
    <row r="22" spans="1:17" x14ac:dyDescent="0.2">
      <c r="A22" s="76"/>
      <c r="B22" s="76"/>
      <c r="C22" s="76"/>
      <c r="D22" s="76"/>
      <c r="E22" s="76"/>
      <c r="F22" s="76"/>
      <c r="G22" s="76"/>
      <c r="H22" s="76"/>
      <c r="I22" s="76"/>
      <c r="J22" s="76"/>
      <c r="K22" s="76"/>
      <c r="L22" s="76"/>
      <c r="M22" s="76"/>
      <c r="N22" s="76"/>
      <c r="O22" s="76"/>
      <c r="P22" s="76"/>
      <c r="Q22" s="76"/>
    </row>
    <row r="23" spans="1:17" x14ac:dyDescent="0.2">
      <c r="A23" s="76"/>
      <c r="B23" s="76"/>
      <c r="C23" s="76"/>
      <c r="D23" s="76"/>
      <c r="E23" s="76"/>
      <c r="F23" s="76"/>
      <c r="G23" s="76"/>
      <c r="H23" s="76"/>
      <c r="I23" s="76"/>
      <c r="J23" s="76"/>
      <c r="K23" s="76"/>
      <c r="L23" s="76"/>
      <c r="M23" s="76"/>
      <c r="N23" s="76"/>
      <c r="O23" s="76"/>
      <c r="P23" s="76"/>
      <c r="Q23" s="76"/>
    </row>
    <row r="24" spans="1:17" x14ac:dyDescent="0.2">
      <c r="A24" s="76"/>
      <c r="B24" s="76"/>
      <c r="C24" s="76"/>
      <c r="D24" s="76"/>
      <c r="E24" s="76"/>
      <c r="F24" s="76"/>
      <c r="G24" s="76"/>
      <c r="H24" s="76"/>
      <c r="I24" s="76"/>
      <c r="J24" s="76"/>
      <c r="K24" s="76"/>
      <c r="L24" s="76"/>
      <c r="M24" s="76"/>
      <c r="N24" s="76"/>
      <c r="O24" s="76"/>
      <c r="P24" s="76"/>
      <c r="Q24" s="76"/>
    </row>
    <row r="25" spans="1:17" x14ac:dyDescent="0.2">
      <c r="A25" s="76"/>
      <c r="B25" s="76"/>
      <c r="C25" s="76"/>
      <c r="D25" s="76"/>
      <c r="E25" s="76"/>
      <c r="F25" s="76"/>
      <c r="G25" s="76"/>
      <c r="H25" s="76"/>
      <c r="I25" s="76"/>
      <c r="J25" s="76"/>
      <c r="K25" s="76"/>
      <c r="L25" s="76"/>
      <c r="M25" s="76"/>
      <c r="N25" s="76"/>
      <c r="O25" s="76"/>
      <c r="P25" s="76"/>
      <c r="Q25" s="76"/>
    </row>
    <row r="26" spans="1:17" x14ac:dyDescent="0.2">
      <c r="A26" s="76"/>
      <c r="B26" s="76"/>
      <c r="C26" s="76"/>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row r="29" spans="1:17" x14ac:dyDescent="0.2">
      <c r="D29" s="76"/>
      <c r="E29" s="76"/>
      <c r="F29" s="76"/>
      <c r="G29" s="76"/>
      <c r="H29" s="76"/>
      <c r="I29" s="76"/>
      <c r="J29" s="76"/>
      <c r="K29" s="76"/>
      <c r="L29" s="76"/>
      <c r="M29" s="76"/>
      <c r="N29" s="76"/>
      <c r="O29" s="76"/>
      <c r="P29" s="76"/>
      <c r="Q29" s="76"/>
    </row>
    <row r="30" spans="1:17" x14ac:dyDescent="0.2">
      <c r="D30" s="76"/>
      <c r="E30" s="76"/>
      <c r="F30" s="76"/>
      <c r="G30" s="76"/>
      <c r="H30" s="76"/>
      <c r="I30" s="76"/>
      <c r="J30" s="76"/>
      <c r="K30" s="76"/>
      <c r="L30" s="76"/>
      <c r="M30" s="76"/>
      <c r="N30" s="76"/>
      <c r="O30" s="76"/>
      <c r="P30" s="76"/>
      <c r="Q30" s="76"/>
    </row>
    <row r="31" spans="1:17" x14ac:dyDescent="0.2">
      <c r="D31" s="76"/>
      <c r="E31" s="76"/>
      <c r="F31" s="76"/>
      <c r="G31" s="76"/>
      <c r="H31" s="76"/>
      <c r="I31" s="76"/>
      <c r="J31" s="76"/>
      <c r="K31" s="76"/>
      <c r="L31" s="76"/>
      <c r="M31" s="76"/>
      <c r="N31" s="76"/>
      <c r="O31" s="76"/>
      <c r="P31" s="76"/>
      <c r="Q31" s="76"/>
    </row>
    <row r="32" spans="1:17" x14ac:dyDescent="0.2">
      <c r="D32" s="76"/>
      <c r="E32" s="76"/>
      <c r="F32" s="76"/>
      <c r="G32" s="76"/>
      <c r="H32" s="76"/>
      <c r="I32" s="76"/>
      <c r="J32" s="76"/>
      <c r="K32" s="76"/>
      <c r="L32" s="76"/>
      <c r="M32" s="76"/>
      <c r="N32" s="76"/>
      <c r="O32" s="76"/>
      <c r="P32" s="76"/>
      <c r="Q32" s="76"/>
    </row>
    <row r="33" spans="4:17" x14ac:dyDescent="0.2">
      <c r="D33" s="76"/>
      <c r="E33" s="76"/>
      <c r="F33" s="76"/>
      <c r="G33" s="76"/>
      <c r="H33" s="76"/>
      <c r="I33" s="76"/>
      <c r="J33" s="76"/>
      <c r="K33" s="76"/>
      <c r="L33" s="76"/>
      <c r="M33" s="76"/>
      <c r="N33" s="76"/>
      <c r="O33" s="76"/>
      <c r="P33" s="76"/>
      <c r="Q33" s="76"/>
    </row>
    <row r="34" spans="4:17" x14ac:dyDescent="0.2">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55</vt:i4>
      </vt:variant>
      <vt:variant>
        <vt:lpstr>Named Ranges</vt:lpstr>
      </vt:variant>
      <vt:variant>
        <vt:i4>12</vt:i4>
      </vt:variant>
    </vt:vector>
  </HeadingPairs>
  <TitlesOfParts>
    <vt:vector size="67"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loss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lpstr>csv_chemicals_other_residual_he</vt:lpstr>
      <vt:lpstr>csv_refineries_residual_heat</vt:lpstr>
      <vt:lpstr>csv_fertilizers_residual_heat</vt:lpstr>
      <vt:lpstr>csv_ict_residual_heat</vt:lpstr>
      <vt:lpstr>'Energetic FD subsectors'!base_year</vt:lpstr>
      <vt:lpstr>'Fuel aggregation subsectors'!base_year</vt:lpstr>
      <vt:lpstr>'Shares electric heaters'!base_year</vt:lpstr>
      <vt:lpstr>'Shares energetic FD subsectors'!base_year</vt:lpstr>
      <vt:lpstr>'Shares non-e FD subsectors'!base_year</vt:lpstr>
      <vt:lpstr>base_year</vt:lpstr>
      <vt:lpstr>'Energetic FD subsectors'!country</vt:lpstr>
      <vt:lpstr>'Fuel aggregation subsectors'!country</vt:lpstr>
      <vt:lpstr>'Shares electric heaters'!country</vt:lpstr>
      <vt:lpstr>'Shares energetic FD subsectors'!country</vt:lpstr>
      <vt:lpstr>'Shares non-e FD subsectors'!country</vt:lpstr>
      <vt:lpstr>country</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Marlieke Verweij</cp:lastModifiedBy>
  <cp:lastPrinted>2013-07-16T13:47:53Z</cp:lastPrinted>
  <dcterms:created xsi:type="dcterms:W3CDTF">2013-06-25T11:11:29Z</dcterms:created>
  <dcterms:modified xsi:type="dcterms:W3CDTF">2020-02-12T14:35:48Z</dcterms:modified>
  <cp:category/>
</cp:coreProperties>
</file>