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codeName="ThisWorkbook" autoCompressPictures="0"/>
  <mc:AlternateContent xmlns:mc="http://schemas.openxmlformats.org/markup-compatibility/2006">
    <mc:Choice Requires="x15">
      <x15ac:absPath xmlns:x15ac="http://schemas.microsoft.com/office/spreadsheetml/2010/11/ac" url="/Users/alexander/Git/etdataset/source_analyses/de/2015/7_services/"/>
    </mc:Choice>
  </mc:AlternateContent>
  <xr:revisionPtr revIDLastSave="0" documentId="13_ncr:1_{2B21ACD7-2D25-6544-BB7F-86073F2C196A}" xr6:coauthVersionLast="34" xr6:coauthVersionMax="34" xr10:uidLastSave="{00000000-0000-0000-0000-000000000000}"/>
  <bookViews>
    <workbookView xWindow="25600" yWindow="460" windowWidth="25600" windowHeight="28260" tabRatio="500" activeTab="1" xr2:uid="{00000000-000D-0000-FFFF-FFFF00000000}"/>
  </bookViews>
  <sheets>
    <sheet name="Electricity" sheetId="1" r:id="rId1"/>
    <sheet name="Dashboard" sheetId="6" r:id="rId2"/>
    <sheet name="Final demand per energy carrier" sheetId="3" r:id="rId3"/>
    <sheet name="HRE 4 Source" sheetId="5" r:id="rId4"/>
  </sheets>
  <externalReferences>
    <externalReference r:id="rId5"/>
    <externalReference r:id="rId6"/>
    <externalReference r:id="rId7"/>
    <externalReference r:id="rId8"/>
  </externalReferences>
  <definedNames>
    <definedName name="ap_subfuel_allo">'[2]CEB allocation factors'!$F$12:$BC$12</definedName>
    <definedName name="base_year">[2]Dashboard!$E$13</definedName>
    <definedName name="country">[2]Dashboard!$E$12</definedName>
    <definedName name="Eff_cooking_biomass">[3]technical_specs!$M$50</definedName>
    <definedName name="Eff_cooking_electric">[3]technical_specs!$M$47</definedName>
    <definedName name="Eff_cooking_gas">[3]technical_specs!$M$46</definedName>
    <definedName name="Eff_cooking_halogen">[3]technical_specs!$M$48</definedName>
    <definedName name="Eff_cooking_induction">[3]technical_specs!$M$49</definedName>
    <definedName name="Eff_cooling_airco">[3]technical_specs!$M$43</definedName>
    <definedName name="Eff_cooling_pump_air">[3]technical_specs!$M$42</definedName>
    <definedName name="Eff_cooling_pump_ground">[3]technical_specs!$M$41</definedName>
    <definedName name="Eff_hot_water_coal">[3]technical_specs!$M$36</definedName>
    <definedName name="Eff_hot_water_combi_boiler">[3]technical_specs!$M$26</definedName>
    <definedName name="Eff_hot_water_district">[3]technical_specs!$M$30</definedName>
    <definedName name="Eff_hot_water_electric">[3]technical_specs!$M$33</definedName>
    <definedName name="Eff_hot_water_fuel_cell">[3]technical_specs!$M$37</definedName>
    <definedName name="Eff_hot_water_gas">[3]technical_specs!$M$34</definedName>
    <definedName name="Eff_hot_water_micro_CHP">[3]technical_specs!$M$29</definedName>
    <definedName name="Eff_hot_water_oil">[3]technical_specs!$M$35</definedName>
    <definedName name="Eff_hot_water_pump_air">[3]technical_specs!$M$31</definedName>
    <definedName name="Eff_hot_water_pump_ground">[3]technical_specs!$M$28</definedName>
    <definedName name="Eff_hot_water_solar_thermal_panel">[3]technical_specs!$M$27</definedName>
    <definedName name="Eff_hot_water_woodpellets">[3]technical_specs!$M$32</definedName>
    <definedName name="Eff_lighting_fluorescent">[3]technical_specs!$M$54</definedName>
    <definedName name="Eff_lighting_incandescent">[3]technical_specs!$M$53</definedName>
    <definedName name="Eff_lighting_led">[3]technical_specs!$M$55</definedName>
    <definedName name="Eff_space_heating_coal">[3]technical_specs!$M$21</definedName>
    <definedName name="Eff_space_heating_combi_boiler">[3]technical_specs!$M$11</definedName>
    <definedName name="Eff_space_heating_district">[3]technical_specs!$M$15</definedName>
    <definedName name="Eff_space_heating_electric">[3]technical_specs!$M$18</definedName>
    <definedName name="Eff_space_heating_gas">[3]technical_specs!$M$19</definedName>
    <definedName name="Eff_space_heating_micro_CHP">[3]technical_specs!$M$14</definedName>
    <definedName name="Eff_space_heating_oil">[3]technical_specs!$M$20</definedName>
    <definedName name="Eff_space_heating_pump_add_on">[3]technical_specs!$M$22</definedName>
    <definedName name="Eff_space_heating_pump_air">[3]technical_specs!$M$16</definedName>
    <definedName name="Eff_space_heating_pump_ground">[3]technical_specs!$M$13</definedName>
    <definedName name="Eff_space_heating_solar_thermal">[3]technical_specs!$M$12</definedName>
    <definedName name="Eff_space_heating_woodpellets">[3]technical_specs!$M$17</definedName>
    <definedName name="ei_subsector_allo">'[2]CEB allocation factors'!$D$17:$D$33</definedName>
    <definedName name="Final_demand_appliances">[3]Dashboard!$E$25</definedName>
    <definedName name="Final_demand_coal">'[3]Fuel aggregation'!$C$11</definedName>
    <definedName name="Final_demand_cooking">[3]Dashboard!$E$24</definedName>
    <definedName name="Final_demand_cooling">[3]Dashboard!$E$22</definedName>
    <definedName name="Final_demand_electricity">'[3]Fuel aggregation'!$I$11</definedName>
    <definedName name="Final_demand_gas">'[3]Fuel aggregation'!$D$11</definedName>
    <definedName name="Final_demand_heat">'[3]Fuel aggregation'!$J$11</definedName>
    <definedName name="Final_demand_hot_water">[3]Dashboard!$E$21</definedName>
    <definedName name="Final_demand_lighting" localSheetId="3">[3]Dashboard!$E$23</definedName>
    <definedName name="Final_demand_lighting">[1]Dashboard!$E$25</definedName>
    <definedName name="Final_demand_oil">'[3]Fuel aggregation'!$E$11</definedName>
    <definedName name="Final_demand_residences">'[4]Fuel aggregation'!$L$11</definedName>
    <definedName name="Final_demand_solar_thermal">'[3]Fuel aggregation'!$G$11</definedName>
    <definedName name="Final_demand_space_cooling">[1]Dashboard!$E$24</definedName>
    <definedName name="Final_demand_space_heating" localSheetId="3">[3]Dashboard!$E$20</definedName>
    <definedName name="Final_demand_space_heating">[1]Dashboard!$E$23</definedName>
    <definedName name="Final_demand_woodpellets">'[3]Fuel aggregation'!$F$11</definedName>
    <definedName name="i_subsector_allo">'[2]CEB allocation factors'!$D$37:$D$49</definedName>
    <definedName name="kWh_MJ_conversion">[2]Assumptions!$C$174</definedName>
    <definedName name="net_gross_conv">'[2]AP net-gross conversion'!$D$12</definedName>
    <definedName name="switch_decc">'[2]Fuel allocation'!$C$130</definedName>
    <definedName name="switch_iea">'[2]Fuel allocation'!$C$89</definedName>
    <definedName name="switch_protermo">'[2]Fuel allocation'!$C$48</definedName>
    <definedName name="TWhtoPJ">'HRE 4 Source'!$G$2</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G209" i="5" l="1"/>
  <c r="G24" i="3"/>
  <c r="F24" i="3"/>
  <c r="G213" i="5"/>
  <c r="G211" i="5"/>
  <c r="N17" i="3" l="1"/>
  <c r="G230" i="5" l="1"/>
  <c r="J29" i="3" s="1"/>
  <c r="G228" i="5"/>
  <c r="G227" i="5"/>
  <c r="J16" i="3" s="1"/>
  <c r="G226" i="5"/>
  <c r="I24" i="3" s="1"/>
  <c r="I21" i="3" s="1"/>
  <c r="G225" i="5"/>
  <c r="G224" i="5"/>
  <c r="E24" i="3" s="1"/>
  <c r="E19" i="3" s="1"/>
  <c r="G216" i="5"/>
  <c r="G215" i="5"/>
  <c r="J18" i="3" s="1"/>
  <c r="G214" i="5"/>
  <c r="K24" i="3" s="1"/>
  <c r="K23" i="3" s="1"/>
  <c r="G212" i="5"/>
  <c r="G210" i="5"/>
  <c r="F15" i="3" s="1"/>
  <c r="G223" i="5" l="1"/>
  <c r="H24" i="3" s="1"/>
  <c r="H22" i="3" s="1"/>
  <c r="G20" i="3"/>
  <c r="E24" i="6"/>
  <c r="J28" i="3"/>
  <c r="J38" i="3" s="1"/>
  <c r="N23" i="3"/>
  <c r="K38" i="3"/>
  <c r="N20" i="3"/>
  <c r="G38" i="3"/>
  <c r="G45" i="3" s="1"/>
  <c r="N18" i="3"/>
  <c r="J24" i="3"/>
  <c r="E23" i="6" s="1"/>
  <c r="N21" i="3"/>
  <c r="I38" i="3"/>
  <c r="N19" i="3"/>
  <c r="E38" i="3"/>
  <c r="E45" i="3" s="1"/>
  <c r="N15" i="3"/>
  <c r="F38" i="3"/>
  <c r="F45" i="3" s="1"/>
  <c r="N16" i="3"/>
  <c r="H414" i="5"/>
  <c r="G414" i="5"/>
  <c r="F414" i="5"/>
  <c r="E414" i="5"/>
  <c r="I430" i="5" s="1"/>
  <c r="I431" i="5" s="1"/>
  <c r="H413" i="5"/>
  <c r="G413" i="5"/>
  <c r="F413" i="5"/>
  <c r="E413" i="5"/>
  <c r="H412" i="5"/>
  <c r="G412" i="5"/>
  <c r="F412" i="5"/>
  <c r="E412" i="5"/>
  <c r="H411" i="5"/>
  <c r="G411" i="5"/>
  <c r="F411" i="5"/>
  <c r="E411" i="5"/>
  <c r="H410" i="5"/>
  <c r="G410" i="5"/>
  <c r="F410" i="5"/>
  <c r="E410" i="5"/>
  <c r="H409" i="5"/>
  <c r="G409" i="5"/>
  <c r="F409" i="5"/>
  <c r="E409" i="5"/>
  <c r="H408" i="5"/>
  <c r="G408" i="5"/>
  <c r="F408" i="5"/>
  <c r="E408" i="5"/>
  <c r="H407" i="5"/>
  <c r="G407" i="5"/>
  <c r="F407" i="5"/>
  <c r="E407" i="5"/>
  <c r="H406" i="5"/>
  <c r="G406" i="5"/>
  <c r="F406" i="5"/>
  <c r="E406" i="5"/>
  <c r="H403" i="5"/>
  <c r="G403" i="5"/>
  <c r="F403" i="5"/>
  <c r="E403" i="5"/>
  <c r="D403" i="5"/>
  <c r="D414" i="5" s="1"/>
  <c r="H402" i="5"/>
  <c r="G402" i="5"/>
  <c r="F402" i="5"/>
  <c r="E402" i="5"/>
  <c r="D402" i="5"/>
  <c r="D413" i="5" s="1"/>
  <c r="H401" i="5"/>
  <c r="G401" i="5"/>
  <c r="F401" i="5"/>
  <c r="E401" i="5"/>
  <c r="F428" i="5" s="1"/>
  <c r="D401" i="5"/>
  <c r="D412" i="5" s="1"/>
  <c r="H400" i="5"/>
  <c r="G400" i="5"/>
  <c r="F400" i="5"/>
  <c r="E400" i="5"/>
  <c r="D400" i="5"/>
  <c r="D411" i="5" s="1"/>
  <c r="H399" i="5"/>
  <c r="G399" i="5"/>
  <c r="F399" i="5"/>
  <c r="E399" i="5"/>
  <c r="D399" i="5"/>
  <c r="D410" i="5" s="1"/>
  <c r="H398" i="5"/>
  <c r="G398" i="5"/>
  <c r="F398" i="5"/>
  <c r="E398" i="5"/>
  <c r="F429" i="5" s="1"/>
  <c r="D398" i="5"/>
  <c r="D409" i="5" s="1"/>
  <c r="H397" i="5"/>
  <c r="G397" i="5"/>
  <c r="F397" i="5"/>
  <c r="E397" i="5"/>
  <c r="D397" i="5"/>
  <c r="D408" i="5" s="1"/>
  <c r="H396" i="5"/>
  <c r="G396" i="5"/>
  <c r="F396" i="5"/>
  <c r="E396" i="5"/>
  <c r="D396" i="5"/>
  <c r="D407" i="5" s="1"/>
  <c r="H395" i="5"/>
  <c r="G395" i="5"/>
  <c r="F395" i="5"/>
  <c r="E395" i="5"/>
  <c r="D395" i="5"/>
  <c r="D406" i="5" s="1"/>
  <c r="E207" i="5"/>
  <c r="G207" i="5" s="1"/>
  <c r="G206" i="5"/>
  <c r="G205" i="5"/>
  <c r="G204" i="5"/>
  <c r="G203" i="5"/>
  <c r="G202" i="5"/>
  <c r="G201" i="5"/>
  <c r="G200" i="5"/>
  <c r="G199" i="5"/>
  <c r="G198" i="5"/>
  <c r="G197" i="5"/>
  <c r="G181" i="5"/>
  <c r="G180" i="5"/>
  <c r="G179" i="5"/>
  <c r="G178" i="5"/>
  <c r="G177" i="5"/>
  <c r="G176" i="5"/>
  <c r="G173" i="5"/>
  <c r="G172" i="5"/>
  <c r="G171" i="5"/>
  <c r="G170" i="5"/>
  <c r="G169" i="5"/>
  <c r="G168" i="5"/>
  <c r="E107" i="5"/>
  <c r="E132" i="5" s="1"/>
  <c r="E58" i="5"/>
  <c r="E17" i="5"/>
  <c r="E71" i="5" s="1"/>
  <c r="E15" i="5"/>
  <c r="E12" i="5"/>
  <c r="H38" i="3" l="1"/>
  <c r="D23" i="3"/>
  <c r="D20" i="3"/>
  <c r="D21" i="3"/>
  <c r="D19" i="3"/>
  <c r="D16" i="3"/>
  <c r="D22" i="3"/>
  <c r="D18" i="3"/>
  <c r="D15" i="3"/>
  <c r="N22" i="3"/>
  <c r="D17" i="3"/>
  <c r="D27" i="3"/>
  <c r="D26" i="3"/>
  <c r="D28" i="3"/>
  <c r="D24" i="3"/>
  <c r="O17" i="3"/>
  <c r="E46" i="6" s="1"/>
  <c r="O15" i="3"/>
  <c r="E44" i="6" s="1"/>
  <c r="O18" i="3"/>
  <c r="E47" i="6" s="1"/>
  <c r="O19" i="3"/>
  <c r="E48" i="6" s="1"/>
  <c r="O20" i="3"/>
  <c r="E49" i="6" s="1"/>
  <c r="O16" i="3"/>
  <c r="E45" i="6" s="1"/>
  <c r="J44" i="3"/>
  <c r="G175" i="5"/>
  <c r="G196" i="5"/>
  <c r="G167" i="5"/>
  <c r="E68" i="5"/>
  <c r="E72" i="5"/>
  <c r="E125" i="5"/>
  <c r="E129" i="5"/>
  <c r="E69" i="5"/>
  <c r="E126" i="5"/>
  <c r="E130" i="5"/>
  <c r="E70" i="5"/>
  <c r="E123" i="5"/>
  <c r="E127" i="5"/>
  <c r="E131" i="5"/>
  <c r="E67" i="5"/>
  <c r="E124" i="5"/>
  <c r="E128" i="5"/>
  <c r="K8" i="1" l="1"/>
  <c r="K22" i="1" s="1"/>
  <c r="K9" i="1"/>
  <c r="D10" i="1"/>
  <c r="K10" i="1"/>
  <c r="K11" i="1"/>
  <c r="K12" i="1"/>
  <c r="D13" i="1"/>
  <c r="K13" i="1"/>
  <c r="K14" i="1"/>
  <c r="K15" i="1"/>
  <c r="K16" i="1"/>
  <c r="K17" i="1"/>
  <c r="K18" i="1"/>
  <c r="K19" i="1"/>
  <c r="K20" i="1"/>
  <c r="D21" i="1"/>
  <c r="K21" i="1"/>
  <c r="D8" i="1"/>
  <c r="M8" i="1" s="1"/>
  <c r="M22" i="1" s="1"/>
  <c r="D9" i="1"/>
  <c r="D11" i="1"/>
  <c r="L11" i="1" s="1"/>
  <c r="L22" i="1" s="1"/>
  <c r="D12" i="1"/>
  <c r="D14" i="1"/>
  <c r="D15" i="1"/>
  <c r="D16" i="1"/>
  <c r="D17" i="1"/>
  <c r="D18" i="1"/>
  <c r="N18" i="1" s="1"/>
  <c r="N22" i="1" s="1"/>
  <c r="D19" i="1"/>
  <c r="D20" i="1"/>
  <c r="N8" i="1"/>
  <c r="N9" i="1"/>
  <c r="N10" i="1"/>
  <c r="N11" i="1"/>
  <c r="N12" i="1"/>
  <c r="N13" i="1"/>
  <c r="N14" i="1"/>
  <c r="N15" i="1"/>
  <c r="N16" i="1"/>
  <c r="N17" i="1"/>
  <c r="N19" i="1"/>
  <c r="N20" i="1"/>
  <c r="M9" i="1"/>
  <c r="M10" i="1"/>
  <c r="M11" i="1"/>
  <c r="M12" i="1"/>
  <c r="M13" i="1"/>
  <c r="M14" i="1"/>
  <c r="M15" i="1"/>
  <c r="M16" i="1"/>
  <c r="M17" i="1"/>
  <c r="M18" i="1"/>
  <c r="M19" i="1"/>
  <c r="M20" i="1"/>
  <c r="M21" i="1"/>
  <c r="L8" i="1"/>
  <c r="L9" i="1"/>
  <c r="L10" i="1"/>
  <c r="L12" i="1"/>
  <c r="L13" i="1"/>
  <c r="L14" i="1"/>
  <c r="L15" i="1"/>
  <c r="L16" i="1"/>
  <c r="L17" i="1"/>
  <c r="L18" i="1"/>
  <c r="L19" i="1"/>
  <c r="L20" i="1"/>
  <c r="L21" i="1"/>
  <c r="D22" i="1" l="1"/>
</calcChain>
</file>

<file path=xl/sharedStrings.xml><?xml version="1.0" encoding="utf-8"?>
<sst xmlns="http://schemas.openxmlformats.org/spreadsheetml/2006/main" count="619" uniqueCount="226">
  <si>
    <t>Summary</t>
  </si>
  <si>
    <t>Cooling</t>
  </si>
  <si>
    <t>Lighting</t>
  </si>
  <si>
    <t>Coal</t>
  </si>
  <si>
    <t>Gas</t>
  </si>
  <si>
    <t>Oil</t>
  </si>
  <si>
    <t>Solar thermal</t>
  </si>
  <si>
    <t>Electricity</t>
  </si>
  <si>
    <t xml:space="preserve">How much electricity is used in which services application? </t>
  </si>
  <si>
    <t>Electricity breakdown</t>
  </si>
  <si>
    <t>Percentage</t>
  </si>
  <si>
    <t>Appliances</t>
  </si>
  <si>
    <t>Space heating and hot water</t>
  </si>
  <si>
    <t>Electrical appliances</t>
  </si>
  <si>
    <t>Source:</t>
  </si>
  <si>
    <t>[1]</t>
  </si>
  <si>
    <t>References</t>
  </si>
  <si>
    <t>Total</t>
  </si>
  <si>
    <t>Cooking</t>
  </si>
  <si>
    <t>Heat pumps</t>
  </si>
  <si>
    <t>Laundry</t>
  </si>
  <si>
    <t>Elevators</t>
  </si>
  <si>
    <t>ICT office</t>
  </si>
  <si>
    <t>ICT datacenters</t>
  </si>
  <si>
    <t>Lighting street</t>
  </si>
  <si>
    <t>Electric heating</t>
  </si>
  <si>
    <t>Ventilation and air conditioning</t>
  </si>
  <si>
    <t>Hot water</t>
  </si>
  <si>
    <t>Table 1</t>
  </si>
  <si>
    <t>Solar thermal panels</t>
  </si>
  <si>
    <t>District heating</t>
  </si>
  <si>
    <t>Misc. building technologies</t>
  </si>
  <si>
    <t>Refrigerating</t>
  </si>
  <si>
    <t>Circulation pumps and other heating auxilaries</t>
  </si>
  <si>
    <t>Scale</t>
  </si>
  <si>
    <t>Length</t>
  </si>
  <si>
    <t>[1] Fraunhofer_201004_Electricity demand in the European service sector: A detailed bottom-up estimate by sector and by end-use (http://refman.et-model.com/publications/1875)</t>
  </si>
  <si>
    <t>Final demand per energy carrier</t>
  </si>
  <si>
    <t>Notes</t>
  </si>
  <si>
    <t>In this sheet an overview is presented of the allocation of energy carriers over the different technologies and applications. At the bottom of this sheet the size of the electrical appliances and the other appliances are determined.</t>
  </si>
  <si>
    <t>Application</t>
  </si>
  <si>
    <t>Technology used</t>
  </si>
  <si>
    <t>Percentage of final demand</t>
  </si>
  <si>
    <t>Final demand for coal (TJ)</t>
  </si>
  <si>
    <t>Final demand for network gas (TJ)</t>
  </si>
  <si>
    <t>Final demand for oil (TJ)</t>
  </si>
  <si>
    <t>Final demand for woodpellets (TJ)</t>
  </si>
  <si>
    <t>Final demand for Solar thermal (TJ)</t>
  </si>
  <si>
    <t>Final demand for electricity (TJ)</t>
  </si>
  <si>
    <t>Final demand for heat (TJ)</t>
  </si>
  <si>
    <t>Total IEA value</t>
  </si>
  <si>
    <t>All</t>
  </si>
  <si>
    <t>Space heating</t>
  </si>
  <si>
    <t>Gas-fired heater</t>
  </si>
  <si>
    <t>Electric heat pump with thermal storage</t>
  </si>
  <si>
    <t>Gas-fired heat pump</t>
  </si>
  <si>
    <t>Electric heater</t>
  </si>
  <si>
    <t>Coal-fired heater</t>
  </si>
  <si>
    <t>Oil-fired heater</t>
  </si>
  <si>
    <t>Biomass-fired heater</t>
  </si>
  <si>
    <t>Space cooling</t>
  </si>
  <si>
    <t>Airconditioning</t>
  </si>
  <si>
    <t>Incandescent lamps</t>
  </si>
  <si>
    <t>Fluorescent lamps</t>
  </si>
  <si>
    <t>Standard fluorescent tubes</t>
  </si>
  <si>
    <t>Efficient fluorescent tubes</t>
  </si>
  <si>
    <t>LED lamps</t>
  </si>
  <si>
    <t>Subtotal of defined appliances</t>
  </si>
  <si>
    <t>Subtotal (TJ)</t>
  </si>
  <si>
    <t>Central ICT</t>
  </si>
  <si>
    <t>Electricity use</t>
  </si>
  <si>
    <t>-</t>
  </si>
  <si>
    <t>Other Applicances</t>
  </si>
  <si>
    <t>Electric appliances</t>
  </si>
  <si>
    <t>Other appliances (non-electric) - remaining energy flows</t>
  </si>
  <si>
    <t>TWhtoPJ</t>
  </si>
  <si>
    <t>Source</t>
  </si>
  <si>
    <t>Website</t>
  </si>
  <si>
    <t>http://www.heatroadmap.eu/</t>
  </si>
  <si>
    <t>Images</t>
  </si>
  <si>
    <t>http://www.heatroadmap.eu/resources/HRE4-Country_presentation-Germany.pdf</t>
  </si>
  <si>
    <t>Numbers</t>
  </si>
  <si>
    <t>http://www.heatroadmap.eu/resources/HRE4%20Exchange%20Template%20WP3_v22b_website.xlsx</t>
  </si>
  <si>
    <t>p4</t>
  </si>
  <si>
    <t>Final energy demand and cooling</t>
  </si>
  <si>
    <t>Final energy demand DE in 2015</t>
  </si>
  <si>
    <t>TWh</t>
  </si>
  <si>
    <t>PJ</t>
  </si>
  <si>
    <t>Percentage of final energy demand represented by H&amp;C</t>
  </si>
  <si>
    <t>Application split</t>
  </si>
  <si>
    <t>Process heating</t>
  </si>
  <si>
    <t>Process cooling</t>
  </si>
  <si>
    <t>Other heating</t>
  </si>
  <si>
    <t>H&amp;C energy by purposes</t>
  </si>
  <si>
    <t>Total final demand for H&amp;C in 2015</t>
  </si>
  <si>
    <t>PULL OUT NUMBERS</t>
  </si>
  <si>
    <t>p5</t>
  </si>
  <si>
    <t>Final demand of H&amp;C energy by carriers</t>
  </si>
  <si>
    <t>Carriers split</t>
  </si>
  <si>
    <t>Distric heating</t>
  </si>
  <si>
    <t>Biomass</t>
  </si>
  <si>
    <t>Others (fossil) = lignite?</t>
  </si>
  <si>
    <t>Others (RES)</t>
  </si>
  <si>
    <t>Sectors by purposes and energy carriers</t>
  </si>
  <si>
    <t>Sectors split of H&amp;C energy</t>
  </si>
  <si>
    <t>Industry</t>
  </si>
  <si>
    <t>Residential</t>
  </si>
  <si>
    <t>Services</t>
  </si>
  <si>
    <t>Application split by sector</t>
  </si>
  <si>
    <t>TJ</t>
  </si>
  <si>
    <t>Carrier split for H&amp;C energy demand by sector</t>
  </si>
  <si>
    <t>Others (fossil)</t>
  </si>
  <si>
    <t>Heat pumps aireal (electric)</t>
  </si>
  <si>
    <t>Airconditioners (electric cooling)</t>
  </si>
  <si>
    <t>p6</t>
  </si>
  <si>
    <t>Industry sub-sectors by H&amp;C purposes and energy carriers</t>
  </si>
  <si>
    <t>Industry sub-sectors by H&amp;C purposes</t>
  </si>
  <si>
    <t>Process heating &lt;100 C</t>
  </si>
  <si>
    <t>Process heating 100-200 C</t>
  </si>
  <si>
    <t>Process heating 200-500 C</t>
  </si>
  <si>
    <t>Process heating &gt;500 C</t>
  </si>
  <si>
    <t>Process cooling &lt;-30 C</t>
  </si>
  <si>
    <t>Process cooling -30-0 C</t>
  </si>
  <si>
    <t>Process cooling 0-15 C</t>
  </si>
  <si>
    <t>(Petro-)Chemical</t>
  </si>
  <si>
    <t>Iron and Steel</t>
  </si>
  <si>
    <t>Machinery and transport</t>
  </si>
  <si>
    <t>Non-ferrous metals</t>
  </si>
  <si>
    <t>Non-metallic minerals</t>
  </si>
  <si>
    <t>Other Industry</t>
  </si>
  <si>
    <t>Paper, Pulp and Printing</t>
  </si>
  <si>
    <t>Food, Beverages and Tobacco</t>
  </si>
  <si>
    <t>Industry sub-sectors by energy carriers</t>
  </si>
  <si>
    <t>p7</t>
  </si>
  <si>
    <t>Final demand for industry space heating and cooling by carrier</t>
  </si>
  <si>
    <t>Final demand by energy carriers in Residential sub-sectors</t>
  </si>
  <si>
    <t>Country</t>
  </si>
  <si>
    <t>Germany</t>
  </si>
  <si>
    <t>Residential Sector</t>
  </si>
  <si>
    <t>TWh/year</t>
  </si>
  <si>
    <t>Grand Total</t>
  </si>
  <si>
    <t>%</t>
  </si>
  <si>
    <t>No data available; assumed 100% airconditioning</t>
  </si>
  <si>
    <t>Percentage of FINAL heat in cooking by</t>
  </si>
  <si>
    <t>gas stoves</t>
  </si>
  <si>
    <t>electric stoves (resistance)</t>
  </si>
  <si>
    <t>electric halogen stoves</t>
  </si>
  <si>
    <t>Just a guess</t>
  </si>
  <si>
    <t>electric induction stoves</t>
  </si>
  <si>
    <t>biomass stoves</t>
  </si>
  <si>
    <t>p8</t>
  </si>
  <si>
    <t>Final demand in Service sub-sectors by H&amp;C purpose and energy carrier</t>
  </si>
  <si>
    <t>Final demand in service sub-sectors by H&amp;C purposes</t>
  </si>
  <si>
    <t>Final demand in service sub-sectors by energy carriers</t>
  </si>
  <si>
    <t>Dashboard</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</si>
  <si>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</si>
  <si>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Assumptions</t>
  </si>
  <si>
    <t>Sector</t>
  </si>
  <si>
    <t>Assumption</t>
  </si>
  <si>
    <t>Unit</t>
  </si>
  <si>
    <t>Value</t>
  </si>
  <si>
    <t>Name</t>
  </si>
  <si>
    <t>General</t>
  </si>
  <si>
    <t>de</t>
  </si>
  <si>
    <t>country</t>
  </si>
  <si>
    <t>The base year for this analysis</t>
  </si>
  <si>
    <t>base_year</t>
  </si>
  <si>
    <t>Final demand</t>
  </si>
  <si>
    <t>Final energy demand Commercial and Public Services (from energy balance)</t>
  </si>
  <si>
    <t>Taken from corrected energy balance</t>
  </si>
  <si>
    <t>Final energy demand used for Space Heating</t>
  </si>
  <si>
    <t>Final_demand_space_heating</t>
  </si>
  <si>
    <t>Based on Fraunhofer_201004_Electricity demand in the European service sector and source analysis</t>
  </si>
  <si>
    <t>Final energy demand used for Space Cooling</t>
  </si>
  <si>
    <t>Final_demand_space_cooling</t>
  </si>
  <si>
    <t>Final energy demand used for Lighting</t>
  </si>
  <si>
    <t>Final_demand_lighting</t>
  </si>
  <si>
    <t>Indicate "yes" to add the central ICT sector; also input the required data in row 29</t>
  </si>
  <si>
    <t>yes</t>
  </si>
  <si>
    <t>Final electricity demand used for central ICT</t>
  </si>
  <si>
    <t>Final_demand_industry_ict</t>
  </si>
  <si>
    <t>https://www.borderstep.de/wp-content/uploads/2015/01/Borderstep_Energy_Consumption_2015_Data_Centers_16_12_2015.pdf</t>
  </si>
  <si>
    <t>Final electricity demand used for Electrical Appliances</t>
  </si>
  <si>
    <t>Final energy demand used for other Appliances (non-electric)</t>
  </si>
  <si>
    <t>Space Heating</t>
  </si>
  <si>
    <t>Final energy demand used for space heating</t>
  </si>
  <si>
    <t>Final energy use by solar thermal panels</t>
  </si>
  <si>
    <t>extracted from corrected energy balance</t>
  </si>
  <si>
    <t>Final energy use by biomass-fired heaters</t>
  </si>
  <si>
    <t>Final energy use by district heating</t>
  </si>
  <si>
    <t xml:space="preserve">Remaining final energy demand for space heating, after solar thermal panels, biomass heaters and district heating: </t>
  </si>
  <si>
    <t xml:space="preserve">Percentage of useful heat delivered by the remaining technologies </t>
  </si>
  <si>
    <t>Gas-fired heaters</t>
  </si>
  <si>
    <t>Electric heat pumps with thermal storage</t>
  </si>
  <si>
    <t>Gas-fired heat pumps</t>
  </si>
  <si>
    <t>Electric heaters</t>
  </si>
  <si>
    <t>Coal-fired heaters</t>
  </si>
  <si>
    <t>Oil-fired heaters</t>
  </si>
  <si>
    <t>Space Cooling</t>
  </si>
  <si>
    <t xml:space="preserve">Percentage of useful cold delivered by </t>
  </si>
  <si>
    <t xml:space="preserve">Percentage of light delivered by </t>
  </si>
  <si>
    <t>Based on expert data; see /source_analyses/eu/2012/6_residences/lighting_source_analysis.xlsx</t>
  </si>
  <si>
    <t>LED tubes</t>
  </si>
  <si>
    <t>Temporarily hard-coded assumptions</t>
  </si>
  <si>
    <t>Percentage of biomass (wood_pellets) used in space heating</t>
  </si>
  <si>
    <t>Percentage of biomass (wood_pellets) used in applicances</t>
  </si>
  <si>
    <t>Current savings in useful demand of lighting accomplished by motion detection</t>
  </si>
  <si>
    <t>Current savings in useful demand of lighting accomplished by daylight control</t>
  </si>
  <si>
    <t>Services heating</t>
  </si>
  <si>
    <t>Service Cooling</t>
  </si>
  <si>
    <t>Effective efficiency (heating, cooling, cooking or lighting)</t>
  </si>
  <si>
    <t>Useful demand (TJ)</t>
  </si>
  <si>
    <t>Share of useful demand within application</t>
  </si>
  <si>
    <t>HRE 4 Source</t>
  </si>
  <si>
    <t>Biogases (from IEA energy balance 2015)</t>
  </si>
  <si>
    <t>Biogasoline (from IEA energy balance 2015)</t>
  </si>
  <si>
    <t>Biodiesels (from IEA energy balance 2015)</t>
  </si>
  <si>
    <t>Other liquid biofuels (from IEA energy balance 2015)</t>
  </si>
  <si>
    <t>Non-specified primary biofuels and waste (from IEA energy balance 2015)</t>
  </si>
  <si>
    <t>Charcoal ((from IEA energy balance 2015))</t>
  </si>
  <si>
    <t>Biomass corrected</t>
  </si>
  <si>
    <t>correction: in analysis this is added to network gas in Fuel aggregation of residences analysis</t>
  </si>
  <si>
    <t>correction: in analysis this is added to oil in Fuel aggregation of residences analysis</t>
  </si>
  <si>
    <t>No correction: in analysis this is added to wood pellets in Fuel aggregation of residences analysis</t>
  </si>
  <si>
    <t>Gas corrected</t>
  </si>
  <si>
    <t>Oil 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</si>
</sst>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9" formatCode="#,##0.0"/>
    <numFmt numFmtId="171" formatCode="0.0"/>
  </numFmts>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family val="2"/>
      <scheme val="minor"/>
    </font>
    <font>
      <i/>
      <sz val="12"/>
      <color theme="1"/>
      <name val="Calibri"/>
      <family val="2"/>
      <scheme val="minor"/>
    </font>
    <font>
      <sz val="12"/>
      <color theme="1"/>
      <name val="Calibri"/>
      <family val="2"/>
      <scheme val="minor"/>
    </font>
    <font>
      <sz val="12"/>
      <color rgb="FFFF0000"/>
      <name val="Calibri"/>
      <family val="2"/>
      <scheme val="minor"/>
    </font>
    <font>
      <b/>
      <sz val="16"/>
      <color theme="3"/>
      <name val="Calibri"/>
      <family val="2"/>
      <scheme val="minor"/>
    </font>
    <font>
      <u/>
      <sz val="12"/>
      <name val="Calibri"/>
      <family val="2"/>
      <scheme val="minor"/>
    </font>
    <font>
      <u/>
      <sz val="12"/>
      <color theme="1"/>
      <name val="Calibri"/>
      <family val="2"/>
      <scheme val="minor"/>
    </font>
    <font>
      <sz val="12"/>
      <color rgb="FF000000"/>
      <name val="Calibri"/>
      <family val="2"/>
      <scheme val="minor"/>
    </font>
    <font>
      <sz val="12"/>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rgb="FFFFFFFF"/>
        <bgColor rgb="FF000000"/>
      </patternFill>
    </fill>
    <fill>
      <patternFill patternType="solid">
        <fgColor rgb="FFFFFF00"/>
        <bgColor indexed="64"/>
      </patternFill>
    </fill>
  </fills>
  <borders count="31">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style="thin">
        <color indexed="64"/>
      </top>
      <bottom style="double">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theme="0"/>
      </left>
      <right/>
      <top/>
      <bottom/>
      <diagonal/>
    </border>
    <border>
      <left style="thin">
        <color theme="0"/>
      </left>
      <right/>
      <top/>
      <bottom style="thin">
        <color auto="1"/>
      </bottom>
      <diagonal/>
    </border>
    <border>
      <left/>
      <right style="thin">
        <color auto="1"/>
      </right>
      <top style="medium">
        <color auto="1"/>
      </top>
      <bottom/>
      <diagonal/>
    </border>
    <border>
      <left/>
      <right/>
      <top style="medium">
        <color auto="1"/>
      </top>
      <bottom style="medium">
        <color auto="1"/>
      </bottom>
      <diagonal/>
    </border>
    <border>
      <left/>
      <right style="medium">
        <color auto="1"/>
      </right>
      <top style="thin">
        <color indexed="64"/>
      </top>
      <bottom style="double">
        <color indexed="64"/>
      </bottom>
      <diagonal/>
    </border>
    <border>
      <left/>
      <right style="thin">
        <color auto="1"/>
      </right>
      <top style="thin">
        <color indexed="64"/>
      </top>
      <bottom style="double">
        <color indexed="64"/>
      </bottom>
      <diagonal/>
    </border>
  </borders>
  <cellStyleXfs count="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6" fillId="0" borderId="0" applyFont="0" applyFill="0" applyBorder="0" applyAlignment="0" applyProtection="0"/>
  </cellStyleXfs>
  <cellXfs count="172">
    <xf numFmtId="0" fontId="0" fillId="0" borderId="0" xfId="0"/>
    <xf numFmtId="0" fontId="1" fillId="0" borderId="0" xfId="0" applyFont="1"/>
    <xf numFmtId="0" fontId="4" fillId="0" borderId="0" xfId="0" applyFont="1"/>
    <xf numFmtId="0" fontId="0" fillId="0" borderId="2" xfId="0" applyBorder="1"/>
    <xf numFmtId="0" fontId="0" fillId="0" borderId="2" xfId="0" applyBorder="1" applyAlignment="1">
      <alignment wrapText="1"/>
    </xf>
    <xf numFmtId="0" fontId="0" fillId="0" borderId="0" xfId="0" applyAlignment="1">
      <alignment wrapText="1"/>
    </xf>
    <xf numFmtId="0" fontId="1" fillId="0" borderId="1" xfId="0" applyFont="1" applyBorder="1"/>
    <xf numFmtId="0" fontId="0" fillId="0" borderId="3" xfId="0" applyBorder="1"/>
    <xf numFmtId="10" fontId="0" fillId="0" borderId="0" xfId="0" applyNumberFormat="1"/>
    <xf numFmtId="10" fontId="0" fillId="0" borderId="3" xfId="0" applyNumberFormat="1" applyBorder="1"/>
    <xf numFmtId="0" fontId="0" fillId="0" borderId="0" xfId="0" applyAlignment="1">
      <alignment horizontal="right"/>
    </xf>
    <xf numFmtId="0" fontId="0" fillId="0" borderId="0" xfId="0" applyBorder="1" applyAlignment="1">
      <alignment wrapText="1"/>
    </xf>
    <xf numFmtId="0" fontId="5" fillId="0" borderId="0" xfId="0" applyFont="1" applyBorder="1" applyAlignment="1">
      <alignment wrapText="1"/>
    </xf>
    <xf numFmtId="10" fontId="0" fillId="0" borderId="0" xfId="0" applyNumberFormat="1" applyBorder="1" applyAlignment="1">
      <alignment wrapText="1"/>
    </xf>
    <xf numFmtId="0" fontId="0" fillId="0" borderId="0" xfId="0" applyAlignment="1"/>
    <xf numFmtId="0" fontId="0" fillId="2" borderId="0" xfId="0" applyFill="1"/>
    <xf numFmtId="0" fontId="8" fillId="2" borderId="0" xfId="0" applyFont="1" applyFill="1" applyBorder="1"/>
    <xf numFmtId="0" fontId="0" fillId="2" borderId="0" xfId="0" applyFill="1" applyBorder="1"/>
    <xf numFmtId="0" fontId="1" fillId="2" borderId="4" xfId="0" applyFont="1" applyFill="1" applyBorder="1"/>
    <xf numFmtId="0" fontId="0" fillId="2" borderId="1" xfId="0" applyFill="1" applyBorder="1"/>
    <xf numFmtId="0" fontId="0" fillId="2" borderId="5" xfId="0" applyFill="1" applyBorder="1"/>
    <xf numFmtId="0" fontId="0" fillId="2" borderId="6" xfId="0" applyFill="1" applyBorder="1" applyAlignment="1">
      <alignment horizontal="left" vertical="top" wrapText="1"/>
    </xf>
    <xf numFmtId="0" fontId="0" fillId="2" borderId="2"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1" fillId="2" borderId="8" xfId="0" applyFont="1"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1" fillId="2" borderId="13" xfId="0" applyFont="1" applyFill="1" applyBorder="1" applyAlignment="1">
      <alignment vertical="top" wrapText="1"/>
    </xf>
    <xf numFmtId="0" fontId="1" fillId="2" borderId="2" xfId="0" applyFont="1" applyFill="1" applyBorder="1" applyAlignment="1">
      <alignment vertical="top" wrapText="1"/>
    </xf>
    <xf numFmtId="0" fontId="1" fillId="0" borderId="2" xfId="0" applyFont="1" applyFill="1" applyBorder="1" applyAlignment="1">
      <alignment wrapText="1"/>
    </xf>
    <xf numFmtId="0" fontId="1" fillId="0" borderId="2" xfId="0" applyFont="1" applyFill="1" applyBorder="1" applyAlignment="1">
      <alignment vertical="top" wrapText="1"/>
    </xf>
    <xf numFmtId="0" fontId="1" fillId="0" borderId="14" xfId="0" applyFont="1" applyFill="1" applyBorder="1" applyAlignment="1">
      <alignment vertical="top" wrapText="1"/>
    </xf>
    <xf numFmtId="0" fontId="7" fillId="2" borderId="11" xfId="0" applyFont="1" applyFill="1" applyBorder="1"/>
    <xf numFmtId="0" fontId="1" fillId="2" borderId="0" xfId="0" applyFont="1" applyFill="1" applyBorder="1" applyAlignment="1">
      <alignment vertical="top" wrapText="1"/>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0" fillId="2" borderId="0" xfId="0" applyFont="1" applyFill="1"/>
    <xf numFmtId="0" fontId="9" fillId="2" borderId="11" xfId="0" applyFont="1" applyFill="1" applyBorder="1"/>
    <xf numFmtId="0" fontId="0" fillId="0" borderId="0" xfId="0" applyFont="1" applyFill="1" applyBorder="1"/>
    <xf numFmtId="0" fontId="0" fillId="0" borderId="15" xfId="0" applyFont="1" applyFill="1" applyBorder="1"/>
    <xf numFmtId="3" fontId="0" fillId="0" borderId="0" xfId="0" applyNumberFormat="1" applyFont="1" applyFill="1" applyBorder="1" applyAlignment="1">
      <alignment vertical="top" wrapText="1"/>
    </xf>
    <xf numFmtId="3" fontId="0" fillId="0" borderId="12" xfId="0" applyNumberFormat="1" applyFont="1" applyFill="1" applyBorder="1" applyAlignment="1">
      <alignment vertical="top" wrapText="1"/>
    </xf>
    <xf numFmtId="0" fontId="0" fillId="0" borderId="0" xfId="0" applyFill="1" applyBorder="1"/>
    <xf numFmtId="0" fontId="0" fillId="0" borderId="15" xfId="0" applyFill="1" applyBorder="1"/>
    <xf numFmtId="0" fontId="1" fillId="2" borderId="15" xfId="0" applyFont="1" applyFill="1" applyBorder="1" applyAlignment="1">
      <alignment vertical="top" wrapText="1"/>
    </xf>
    <xf numFmtId="3" fontId="0" fillId="2" borderId="0" xfId="0" applyNumberFormat="1" applyFont="1" applyFill="1" applyBorder="1" applyAlignment="1">
      <alignment vertical="top" wrapText="1"/>
    </xf>
    <xf numFmtId="3" fontId="0" fillId="2" borderId="12" xfId="0" applyNumberFormat="1" applyFont="1" applyFill="1" applyBorder="1" applyAlignment="1">
      <alignment vertical="top" wrapText="1"/>
    </xf>
    <xf numFmtId="0" fontId="10" fillId="2" borderId="16" xfId="0" applyFont="1" applyFill="1" applyBorder="1"/>
    <xf numFmtId="3" fontId="0" fillId="2" borderId="1" xfId="0" applyNumberFormat="1" applyFont="1" applyFill="1" applyBorder="1"/>
    <xf numFmtId="3" fontId="0" fillId="2" borderId="17" xfId="0" applyNumberFormat="1" applyFont="1" applyFill="1" applyBorder="1"/>
    <xf numFmtId="9" fontId="0" fillId="0" borderId="15" xfId="0" applyNumberFormat="1" applyFill="1" applyBorder="1"/>
    <xf numFmtId="3" fontId="0" fillId="0" borderId="0" xfId="0" applyNumberFormat="1" applyFont="1" applyFill="1" applyBorder="1" applyAlignment="1">
      <alignment horizontal="right"/>
    </xf>
    <xf numFmtId="3" fontId="0" fillId="0" borderId="0" xfId="0" applyNumberFormat="1" applyFont="1" applyFill="1" applyBorder="1"/>
    <xf numFmtId="3" fontId="0" fillId="0" borderId="12" xfId="0" applyNumberFormat="1" applyFont="1" applyFill="1" applyBorder="1"/>
    <xf numFmtId="0" fontId="0" fillId="2" borderId="15" xfId="0" applyFill="1" applyBorder="1"/>
    <xf numFmtId="3" fontId="0" fillId="2" borderId="0" xfId="0" applyNumberFormat="1" applyFont="1" applyFill="1" applyBorder="1"/>
    <xf numFmtId="3" fontId="0" fillId="2" borderId="12" xfId="0" applyNumberFormat="1" applyFont="1" applyFill="1" applyBorder="1"/>
    <xf numFmtId="0" fontId="0" fillId="2" borderId="13" xfId="0" applyFill="1" applyBorder="1"/>
    <xf numFmtId="0" fontId="0" fillId="2" borderId="2" xfId="0" applyFill="1" applyBorder="1"/>
    <xf numFmtId="3" fontId="0" fillId="2" borderId="2" xfId="0" applyNumberFormat="1" applyFont="1" applyFill="1" applyBorder="1"/>
    <xf numFmtId="3" fontId="0" fillId="2" borderId="14" xfId="0" applyNumberFormat="1" applyFont="1" applyFill="1" applyBorder="1"/>
    <xf numFmtId="0" fontId="10" fillId="2" borderId="11" xfId="0" applyFont="1" applyFill="1" applyBorder="1"/>
    <xf numFmtId="0" fontId="0" fillId="2" borderId="7" xfId="0" applyFill="1" applyBorder="1"/>
    <xf numFmtId="0" fontId="0" fillId="2" borderId="16" xfId="0" applyFill="1" applyBorder="1"/>
    <xf numFmtId="3" fontId="0" fillId="0" borderId="0" xfId="0" applyNumberFormat="1" applyFont="1" applyFill="1" applyBorder="1" applyAlignment="1">
      <alignment horizontal="center"/>
    </xf>
    <xf numFmtId="3" fontId="0" fillId="0" borderId="12" xfId="0" applyNumberFormat="1" applyFont="1" applyFill="1" applyBorder="1" applyAlignment="1">
      <alignment horizontal="center"/>
    </xf>
    <xf numFmtId="9" fontId="0" fillId="3" borderId="15" xfId="0" applyNumberFormat="1" applyFill="1" applyBorder="1"/>
    <xf numFmtId="3" fontId="0" fillId="3" borderId="0" xfId="0" applyNumberFormat="1" applyFont="1" applyFill="1" applyBorder="1"/>
    <xf numFmtId="3" fontId="0" fillId="3" borderId="12" xfId="0" applyNumberFormat="1" applyFont="1" applyFill="1" applyBorder="1"/>
    <xf numFmtId="3" fontId="0" fillId="0" borderId="12" xfId="0" applyNumberFormat="1" applyFont="1" applyFill="1" applyBorder="1" applyAlignment="1">
      <alignment horizontal="right"/>
    </xf>
    <xf numFmtId="0" fontId="0" fillId="2" borderId="18" xfId="0" applyFill="1" applyBorder="1"/>
    <xf numFmtId="0" fontId="0" fillId="2" borderId="19" xfId="0" applyFill="1" applyBorder="1"/>
    <xf numFmtId="0" fontId="0" fillId="2" borderId="20" xfId="0" applyFill="1" applyBorder="1"/>
    <xf numFmtId="3" fontId="1" fillId="2" borderId="19" xfId="0" applyNumberFormat="1" applyFont="1" applyFill="1" applyBorder="1"/>
    <xf numFmtId="3" fontId="1" fillId="2" borderId="21" xfId="0" applyNumberFormat="1" applyFont="1" applyFill="1" applyBorder="1"/>
    <xf numFmtId="0" fontId="11" fillId="0" borderId="0" xfId="0" applyFont="1"/>
    <xf numFmtId="3" fontId="0" fillId="0" borderId="0" xfId="0" applyNumberFormat="1"/>
    <xf numFmtId="9" fontId="0" fillId="0" borderId="0" xfId="0" applyNumberFormat="1"/>
    <xf numFmtId="169" fontId="0" fillId="0" borderId="0" xfId="0" applyNumberFormat="1"/>
    <xf numFmtId="0" fontId="1" fillId="0" borderId="0" xfId="0" applyFont="1" applyAlignment="1">
      <alignment horizontal="left"/>
    </xf>
    <xf numFmtId="0" fontId="11" fillId="0" borderId="0" xfId="0" applyFont="1" applyAlignment="1">
      <alignment horizontal="left" indent="1"/>
    </xf>
    <xf numFmtId="9" fontId="11" fillId="0" borderId="0" xfId="0" applyNumberFormat="1" applyFont="1"/>
    <xf numFmtId="0" fontId="0" fillId="0" borderId="0" xfId="0" applyAlignment="1">
      <alignment horizontal="left" indent="1"/>
    </xf>
    <xf numFmtId="0" fontId="0" fillId="0" borderId="0" xfId="0" applyAlignment="1">
      <alignment horizontal="left" indent="2"/>
    </xf>
    <xf numFmtId="3" fontId="5" fillId="0" borderId="22" xfId="0" applyNumberFormat="1" applyFont="1" applyBorder="1"/>
    <xf numFmtId="0" fontId="0" fillId="0" borderId="22" xfId="0" applyBorder="1"/>
    <xf numFmtId="0" fontId="0" fillId="0" borderId="0" xfId="0" applyBorder="1"/>
    <xf numFmtId="171" fontId="0" fillId="0" borderId="0" xfId="0" applyNumberFormat="1"/>
    <xf numFmtId="3" fontId="5" fillId="0" borderId="0" xfId="0" applyNumberFormat="1" applyFont="1"/>
    <xf numFmtId="0" fontId="0" fillId="5" borderId="0" xfId="0" applyFill="1" applyAlignment="1">
      <alignment horizontal="left" indent="2"/>
    </xf>
    <xf numFmtId="171" fontId="0" fillId="5" borderId="0" xfId="0" applyNumberFormat="1" applyFill="1"/>
    <xf numFmtId="0" fontId="0" fillId="5" borderId="0" xfId="0" applyFill="1"/>
    <xf numFmtId="3" fontId="0" fillId="5" borderId="0" xfId="0" applyNumberFormat="1" applyFill="1"/>
    <xf numFmtId="2" fontId="0" fillId="0" borderId="0" xfId="0" applyNumberFormat="1"/>
    <xf numFmtId="2" fontId="0" fillId="0" borderId="22" xfId="0" applyNumberFormat="1" applyBorder="1"/>
    <xf numFmtId="10" fontId="0" fillId="0" borderId="0" xfId="73" applyNumberFormat="1" applyFont="1"/>
    <xf numFmtId="10" fontId="0" fillId="0" borderId="22" xfId="73" applyNumberFormat="1" applyFont="1" applyBorder="1"/>
    <xf numFmtId="3" fontId="0" fillId="0" borderId="22" xfId="0" applyNumberFormat="1" applyBorder="1"/>
    <xf numFmtId="0" fontId="11" fillId="0" borderId="23" xfId="0" applyFont="1" applyBorder="1"/>
    <xf numFmtId="0" fontId="11" fillId="0" borderId="24" xfId="0" applyFont="1" applyBorder="1"/>
    <xf numFmtId="0" fontId="0" fillId="0" borderId="19" xfId="0" applyBorder="1"/>
    <xf numFmtId="0" fontId="0" fillId="2" borderId="0" xfId="0" applyFont="1" applyFill="1" applyBorder="1"/>
    <xf numFmtId="0" fontId="0" fillId="2" borderId="25" xfId="0" applyFont="1" applyFill="1" applyBorder="1" applyAlignment="1">
      <alignment horizontal="center"/>
    </xf>
    <xf numFmtId="10" fontId="0" fillId="2" borderId="0" xfId="73" applyNumberFormat="1" applyFont="1" applyFill="1" applyBorder="1" applyAlignment="1">
      <alignment horizontal="right"/>
    </xf>
    <xf numFmtId="0" fontId="0" fillId="0" borderId="0" xfId="0" applyFont="1" applyFill="1" applyBorder="1" applyAlignment="1">
      <alignment horizontal="left"/>
    </xf>
    <xf numFmtId="0" fontId="0" fillId="0" borderId="0" xfId="0" applyFont="1" applyFill="1" applyBorder="1" applyAlignment="1">
      <alignment horizontal="left" indent="2"/>
    </xf>
    <xf numFmtId="0" fontId="0" fillId="0" borderId="25" xfId="0" applyFont="1" applyFill="1" applyBorder="1" applyAlignment="1">
      <alignment horizontal="center"/>
    </xf>
    <xf numFmtId="10" fontId="0" fillId="0" borderId="23" xfId="73" applyNumberFormat="1" applyFont="1" applyFill="1" applyBorder="1" applyAlignment="1">
      <alignment horizontal="right"/>
    </xf>
    <xf numFmtId="0" fontId="10" fillId="2" borderId="13" xfId="0" applyFont="1" applyFill="1" applyBorder="1"/>
    <xf numFmtId="0" fontId="0" fillId="2" borderId="2" xfId="0" applyFont="1" applyFill="1" applyBorder="1"/>
    <xf numFmtId="0" fontId="0" fillId="2" borderId="26" xfId="0" applyFont="1" applyFill="1" applyBorder="1" applyAlignment="1">
      <alignment horizontal="center"/>
    </xf>
    <xf numFmtId="10" fontId="0" fillId="2" borderId="2" xfId="73" applyNumberFormat="1" applyFont="1" applyFill="1" applyBorder="1" applyAlignment="1">
      <alignment horizontal="right"/>
    </xf>
    <xf numFmtId="0" fontId="0" fillId="0" borderId="0" xfId="0" applyAlignment="1">
      <alignment horizontal="left"/>
    </xf>
    <xf numFmtId="0" fontId="8" fillId="2" borderId="0" xfId="0" applyFont="1" applyFill="1"/>
    <xf numFmtId="0" fontId="0" fillId="2" borderId="0" xfId="0" applyFill="1" applyAlignment="1">
      <alignment horizontal="left"/>
    </xf>
    <xf numFmtId="0" fontId="1" fillId="0" borderId="4" xfId="0" applyFont="1" applyBorder="1"/>
    <xf numFmtId="0" fontId="0" fillId="2" borderId="9" xfId="0" applyFill="1" applyBorder="1" applyAlignment="1">
      <alignment horizontal="left"/>
    </xf>
    <xf numFmtId="0" fontId="0" fillId="2" borderId="27" xfId="0" applyFill="1" applyBorder="1"/>
    <xf numFmtId="0" fontId="0" fillId="2" borderId="0" xfId="0" applyFill="1" applyBorder="1" applyAlignment="1">
      <alignment horizontal="left"/>
    </xf>
    <xf numFmtId="0" fontId="1" fillId="2" borderId="13" xfId="0" applyFont="1" applyFill="1" applyBorder="1"/>
    <xf numFmtId="0" fontId="1" fillId="0" borderId="2" xfId="0" applyFont="1" applyFill="1" applyBorder="1"/>
    <xf numFmtId="0" fontId="1" fillId="2" borderId="0" xfId="0" applyFont="1" applyFill="1" applyBorder="1"/>
    <xf numFmtId="0" fontId="1" fillId="2" borderId="0" xfId="0" applyFont="1" applyFill="1" applyBorder="1" applyAlignment="1">
      <alignment horizontal="left"/>
    </xf>
    <xf numFmtId="0" fontId="1" fillId="2" borderId="15" xfId="0" applyFont="1" applyFill="1" applyBorder="1"/>
    <xf numFmtId="0" fontId="1" fillId="2" borderId="11" xfId="0" applyFont="1" applyFill="1" applyBorder="1"/>
    <xf numFmtId="0" fontId="11" fillId="4" borderId="0" xfId="0" applyFont="1" applyFill="1" applyBorder="1"/>
    <xf numFmtId="0" fontId="11" fillId="0" borderId="0" xfId="0" applyFont="1" applyBorder="1"/>
    <xf numFmtId="0" fontId="5" fillId="2" borderId="0" xfId="0" applyFont="1" applyFill="1" applyBorder="1" applyAlignment="1">
      <alignment horizontal="left"/>
    </xf>
    <xf numFmtId="0" fontId="1" fillId="2" borderId="2" xfId="0" applyFont="1" applyFill="1" applyBorder="1"/>
    <xf numFmtId="0" fontId="1" fillId="2" borderId="2" xfId="0" applyFont="1" applyFill="1" applyBorder="1" applyAlignment="1">
      <alignment horizontal="left"/>
    </xf>
    <xf numFmtId="0" fontId="1" fillId="2" borderId="7" xfId="0" applyFont="1" applyFill="1" applyBorder="1"/>
    <xf numFmtId="9" fontId="0" fillId="2" borderId="0" xfId="73" applyFont="1" applyFill="1" applyBorder="1"/>
    <xf numFmtId="0" fontId="0" fillId="2" borderId="0" xfId="0" applyFill="1" applyBorder="1" applyAlignment="1">
      <alignment horizontal="center"/>
    </xf>
    <xf numFmtId="3" fontId="12" fillId="0" borderId="0" xfId="73" applyNumberFormat="1" applyFont="1" applyFill="1" applyBorder="1"/>
    <xf numFmtId="3" fontId="0" fillId="2" borderId="19" xfId="73" applyNumberFormat="1" applyFont="1" applyFill="1" applyBorder="1"/>
    <xf numFmtId="3" fontId="0" fillId="2" borderId="24" xfId="73" applyNumberFormat="1" applyFont="1" applyFill="1" applyBorder="1"/>
    <xf numFmtId="0" fontId="0" fillId="2" borderId="23" xfId="0" applyFill="1" applyBorder="1"/>
    <xf numFmtId="3" fontId="0" fillId="2" borderId="23" xfId="73" applyNumberFormat="1" applyFont="1" applyFill="1" applyBorder="1"/>
    <xf numFmtId="3" fontId="0" fillId="2" borderId="0" xfId="73" applyNumberFormat="1" applyFont="1" applyFill="1" applyBorder="1"/>
    <xf numFmtId="3" fontId="6" fillId="2" borderId="0" xfId="73" applyNumberFormat="1" applyFont="1" applyFill="1" applyBorder="1"/>
    <xf numFmtId="3" fontId="12" fillId="2" borderId="0" xfId="73" applyNumberFormat="1" applyFont="1" applyFill="1" applyBorder="1"/>
    <xf numFmtId="0" fontId="0" fillId="2" borderId="2" xfId="0" applyFill="1" applyBorder="1" applyAlignment="1">
      <alignment horizontal="left"/>
    </xf>
    <xf numFmtId="9" fontId="0" fillId="2" borderId="1" xfId="73" applyFont="1" applyFill="1" applyBorder="1"/>
    <xf numFmtId="0" fontId="0" fillId="2" borderId="0" xfId="0" applyFill="1" applyBorder="1" applyAlignment="1">
      <alignment horizontal="left" indent="2"/>
    </xf>
    <xf numFmtId="0" fontId="0" fillId="2" borderId="0" xfId="0" applyFont="1" applyFill="1" applyBorder="1" applyAlignment="1">
      <alignment wrapText="1"/>
    </xf>
    <xf numFmtId="2" fontId="0" fillId="2" borderId="0" xfId="73" applyNumberFormat="1" applyFont="1" applyFill="1" applyBorder="1"/>
    <xf numFmtId="164" fontId="0" fillId="2" borderId="23" xfId="73" applyNumberFormat="1" applyFont="1" applyFill="1" applyBorder="1"/>
    <xf numFmtId="9" fontId="0" fillId="2" borderId="19" xfId="73" applyFont="1" applyFill="1" applyBorder="1"/>
    <xf numFmtId="164" fontId="0" fillId="2" borderId="24" xfId="73" applyNumberFormat="1" applyFont="1" applyFill="1" applyBorder="1"/>
    <xf numFmtId="164" fontId="0" fillId="2" borderId="0" xfId="73" applyNumberFormat="1" applyFont="1" applyFill="1" applyBorder="1"/>
    <xf numFmtId="0" fontId="10" fillId="2" borderId="18" xfId="0" applyFont="1" applyFill="1" applyBorder="1"/>
    <xf numFmtId="9" fontId="0" fillId="2" borderId="28" xfId="73" applyFont="1" applyFill="1" applyBorder="1"/>
    <xf numFmtId="0" fontId="0" fillId="2" borderId="19" xfId="0" applyFill="1" applyBorder="1" applyAlignment="1">
      <alignment horizontal="left"/>
    </xf>
    <xf numFmtId="0" fontId="10" fillId="2" borderId="8" xfId="0" applyFont="1" applyFill="1" applyBorder="1"/>
    <xf numFmtId="3" fontId="0" fillId="5" borderId="0" xfId="0" applyNumberFormat="1" applyFont="1" applyFill="1" applyBorder="1"/>
    <xf numFmtId="0" fontId="1" fillId="2" borderId="22" xfId="0" applyFont="1" applyFill="1" applyBorder="1"/>
    <xf numFmtId="9" fontId="5" fillId="2" borderId="30" xfId="73" applyFont="1" applyFill="1" applyBorder="1"/>
    <xf numFmtId="3" fontId="5" fillId="2" borderId="22" xfId="0" applyNumberFormat="1" applyFont="1" applyFill="1" applyBorder="1"/>
    <xf numFmtId="3" fontId="5" fillId="2" borderId="29" xfId="0" applyNumberFormat="1" applyFont="1" applyFill="1" applyBorder="1"/>
    <xf numFmtId="0" fontId="0" fillId="2" borderId="8" xfId="0" applyFill="1" applyBorder="1"/>
    <xf numFmtId="0" fontId="1" fillId="2" borderId="11" xfId="0" applyFont="1" applyFill="1" applyBorder="1" applyAlignment="1">
      <alignment vertical="top" wrapText="1"/>
    </xf>
    <xf numFmtId="0" fontId="1" fillId="2" borderId="0" xfId="0" applyFont="1" applyFill="1" applyBorder="1" applyAlignment="1">
      <alignment vertical="top"/>
    </xf>
    <xf numFmtId="0" fontId="0" fillId="2" borderId="11" xfId="0" applyFont="1" applyFill="1" applyBorder="1"/>
    <xf numFmtId="0" fontId="0" fillId="2" borderId="12" xfId="0" applyFont="1" applyFill="1" applyBorder="1"/>
    <xf numFmtId="164" fontId="7" fillId="2" borderId="12" xfId="73" applyNumberFormat="1" applyFont="1" applyFill="1" applyBorder="1"/>
    <xf numFmtId="3" fontId="0" fillId="2" borderId="0" xfId="0" applyNumberFormat="1" applyFill="1" applyBorder="1"/>
    <xf numFmtId="0" fontId="0" fillId="0" borderId="0" xfId="0" applyAlignment="1">
      <alignment horizontal="left" indent="3"/>
    </xf>
    <xf numFmtId="0" fontId="5" fillId="0" borderId="0" xfId="0" applyFont="1"/>
    <xf numFmtId="0" fontId="0" fillId="0" borderId="0" xfId="0" applyFont="1"/>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 name="Percent" xfId="73"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7</xdr:col>
      <xdr:colOff>596900</xdr:colOff>
      <xdr:row>49</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92100" y="5461000"/>
          <a:ext cx="5778500" cy="381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23</xdr:col>
      <xdr:colOff>673100</xdr:colOff>
      <xdr:row>54</xdr:row>
      <xdr:rowOff>12700</xdr:rowOff>
    </xdr:to>
    <xdr:pic>
      <xdr:nvPicPr>
        <xdr:cNvPr id="2" name="Picture 1">
          <a:extLst>
            <a:ext uri="{FF2B5EF4-FFF2-40B4-BE49-F238E27FC236}">
              <a16:creationId xmlns:a16="http://schemas.microsoft.com/office/drawing/2014/main" id="{E2A045B4-C19F-AB4D-B722-F82ED3FB590D}"/>
            </a:ext>
          </a:extLst>
        </xdr:cNvPr>
        <xdr:cNvPicPr>
          <a:picLocks noChangeAspect="1"/>
        </xdr:cNvPicPr>
      </xdr:nvPicPr>
      <xdr:blipFill>
        <a:blip xmlns:r="http://schemas.openxmlformats.org/officeDocument/2006/relationships" r:embed="rId1"/>
        <a:stretch>
          <a:fillRect/>
        </a:stretch>
      </xdr:blipFill>
      <xdr:spPr>
        <a:xfrm>
          <a:off x="10121900" y="1828800"/>
          <a:ext cx="12230100" cy="9156700"/>
        </a:xfrm>
        <a:prstGeom prst="rect">
          <a:avLst/>
        </a:prstGeom>
      </xdr:spPr>
    </xdr:pic>
    <xdr:clientData/>
  </xdr:twoCellAnchor>
  <xdr:twoCellAnchor editAs="oneCell">
    <xdr:from>
      <xdr:col>9</xdr:col>
      <xdr:colOff>0</xdr:colOff>
      <xdr:row>55</xdr:row>
      <xdr:rowOff>0</xdr:rowOff>
    </xdr:from>
    <xdr:to>
      <xdr:col>23</xdr:col>
      <xdr:colOff>711200</xdr:colOff>
      <xdr:row>100</xdr:row>
      <xdr:rowOff>50800</xdr:rowOff>
    </xdr:to>
    <xdr:pic>
      <xdr:nvPicPr>
        <xdr:cNvPr id="3" name="Picture 2">
          <a:extLst>
            <a:ext uri="{FF2B5EF4-FFF2-40B4-BE49-F238E27FC236}">
              <a16:creationId xmlns:a16="http://schemas.microsoft.com/office/drawing/2014/main" id="{C186B646-3CD1-0A4F-9B28-B39BA13EA66B}"/>
            </a:ext>
          </a:extLst>
        </xdr:cNvPr>
        <xdr:cNvPicPr>
          <a:picLocks noChangeAspect="1"/>
        </xdr:cNvPicPr>
      </xdr:nvPicPr>
      <xdr:blipFill>
        <a:blip xmlns:r="http://schemas.openxmlformats.org/officeDocument/2006/relationships" r:embed="rId2"/>
        <a:stretch>
          <a:fillRect/>
        </a:stretch>
      </xdr:blipFill>
      <xdr:spPr>
        <a:xfrm>
          <a:off x="10121900" y="11176000"/>
          <a:ext cx="12268200" cy="9194800"/>
        </a:xfrm>
        <a:prstGeom prst="rect">
          <a:avLst/>
        </a:prstGeom>
      </xdr:spPr>
    </xdr:pic>
    <xdr:clientData/>
  </xdr:twoCellAnchor>
  <xdr:twoCellAnchor editAs="oneCell">
    <xdr:from>
      <xdr:col>9</xdr:col>
      <xdr:colOff>0</xdr:colOff>
      <xdr:row>103</xdr:row>
      <xdr:rowOff>0</xdr:rowOff>
    </xdr:from>
    <xdr:to>
      <xdr:col>23</xdr:col>
      <xdr:colOff>711200</xdr:colOff>
      <xdr:row>148</xdr:row>
      <xdr:rowOff>50800</xdr:rowOff>
    </xdr:to>
    <xdr:pic>
      <xdr:nvPicPr>
        <xdr:cNvPr id="4" name="Picture 3">
          <a:extLst>
            <a:ext uri="{FF2B5EF4-FFF2-40B4-BE49-F238E27FC236}">
              <a16:creationId xmlns:a16="http://schemas.microsoft.com/office/drawing/2014/main" id="{34C1E723-E056-9A4C-89DF-0E7CB98A00ED}"/>
            </a:ext>
          </a:extLst>
        </xdr:cNvPr>
        <xdr:cNvPicPr>
          <a:picLocks noChangeAspect="1"/>
        </xdr:cNvPicPr>
      </xdr:nvPicPr>
      <xdr:blipFill>
        <a:blip xmlns:r="http://schemas.openxmlformats.org/officeDocument/2006/relationships" r:embed="rId3"/>
        <a:stretch>
          <a:fillRect/>
        </a:stretch>
      </xdr:blipFill>
      <xdr:spPr>
        <a:xfrm>
          <a:off x="10121900" y="20929600"/>
          <a:ext cx="12268200" cy="9194800"/>
        </a:xfrm>
        <a:prstGeom prst="rect">
          <a:avLst/>
        </a:prstGeom>
      </xdr:spPr>
    </xdr:pic>
    <xdr:clientData/>
  </xdr:twoCellAnchor>
  <xdr:twoCellAnchor editAs="oneCell">
    <xdr:from>
      <xdr:col>9</xdr:col>
      <xdr:colOff>0</xdr:colOff>
      <xdr:row>150</xdr:row>
      <xdr:rowOff>0</xdr:rowOff>
    </xdr:from>
    <xdr:to>
      <xdr:col>23</xdr:col>
      <xdr:colOff>138327</xdr:colOff>
      <xdr:row>192</xdr:row>
      <xdr:rowOff>42512</xdr:rowOff>
    </xdr:to>
    <xdr:pic>
      <xdr:nvPicPr>
        <xdr:cNvPr id="5" name="Picture 4">
          <a:extLst>
            <a:ext uri="{FF2B5EF4-FFF2-40B4-BE49-F238E27FC236}">
              <a16:creationId xmlns:a16="http://schemas.microsoft.com/office/drawing/2014/main" id="{2C73AE32-F24E-3C45-84C5-53F0FF8AE9BB}"/>
            </a:ext>
          </a:extLst>
        </xdr:cNvPr>
        <xdr:cNvPicPr>
          <a:picLocks noChangeAspect="1"/>
        </xdr:cNvPicPr>
      </xdr:nvPicPr>
      <xdr:blipFill>
        <a:blip xmlns:r="http://schemas.openxmlformats.org/officeDocument/2006/relationships" r:embed="rId4"/>
        <a:stretch>
          <a:fillRect/>
        </a:stretch>
      </xdr:blipFill>
      <xdr:spPr>
        <a:xfrm>
          <a:off x="10121900" y="30480000"/>
          <a:ext cx="11695327" cy="8624991"/>
        </a:xfrm>
        <a:prstGeom prst="rect">
          <a:avLst/>
        </a:prstGeom>
      </xdr:spPr>
    </xdr:pic>
    <xdr:clientData/>
  </xdr:twoCellAnchor>
  <xdr:twoCellAnchor editAs="oneCell">
    <xdr:from>
      <xdr:col>9</xdr:col>
      <xdr:colOff>0</xdr:colOff>
      <xdr:row>233</xdr:row>
      <xdr:rowOff>0</xdr:rowOff>
    </xdr:from>
    <xdr:to>
      <xdr:col>24</xdr:col>
      <xdr:colOff>33603</xdr:colOff>
      <xdr:row>278</xdr:row>
      <xdr:rowOff>22425</xdr:rowOff>
    </xdr:to>
    <xdr:pic>
      <xdr:nvPicPr>
        <xdr:cNvPr id="6" name="Picture 5">
          <a:extLst>
            <a:ext uri="{FF2B5EF4-FFF2-40B4-BE49-F238E27FC236}">
              <a16:creationId xmlns:a16="http://schemas.microsoft.com/office/drawing/2014/main" id="{EA2E20B2-B4F6-DF43-B853-E827D7542014}"/>
            </a:ext>
          </a:extLst>
        </xdr:cNvPr>
        <xdr:cNvPicPr>
          <a:picLocks noChangeAspect="1"/>
        </xdr:cNvPicPr>
      </xdr:nvPicPr>
      <xdr:blipFill>
        <a:blip xmlns:r="http://schemas.openxmlformats.org/officeDocument/2006/relationships" r:embed="rId5"/>
        <a:stretch>
          <a:fillRect/>
        </a:stretch>
      </xdr:blipFill>
      <xdr:spPr>
        <a:xfrm>
          <a:off x="10121900" y="45542200"/>
          <a:ext cx="12416103" cy="9166425"/>
        </a:xfrm>
        <a:prstGeom prst="rect">
          <a:avLst/>
        </a:prstGeom>
      </xdr:spPr>
    </xdr:pic>
    <xdr:clientData/>
  </xdr:twoCellAnchor>
  <xdr:twoCellAnchor editAs="oneCell">
    <xdr:from>
      <xdr:col>9</xdr:col>
      <xdr:colOff>0</xdr:colOff>
      <xdr:row>279</xdr:row>
      <xdr:rowOff>205945</xdr:rowOff>
    </xdr:from>
    <xdr:to>
      <xdr:col>24</xdr:col>
      <xdr:colOff>44888</xdr:colOff>
      <xdr:row>325</xdr:row>
      <xdr:rowOff>11441</xdr:rowOff>
    </xdr:to>
    <xdr:pic>
      <xdr:nvPicPr>
        <xdr:cNvPr id="7" name="Picture 6">
          <a:extLst>
            <a:ext uri="{FF2B5EF4-FFF2-40B4-BE49-F238E27FC236}">
              <a16:creationId xmlns:a16="http://schemas.microsoft.com/office/drawing/2014/main" id="{EBEEBAD3-7E57-CA4F-ADE3-8F8796251030}"/>
            </a:ext>
          </a:extLst>
        </xdr:cNvPr>
        <xdr:cNvPicPr>
          <a:picLocks noChangeAspect="1"/>
        </xdr:cNvPicPr>
      </xdr:nvPicPr>
      <xdr:blipFill>
        <a:blip xmlns:r="http://schemas.openxmlformats.org/officeDocument/2006/relationships" r:embed="rId6"/>
        <a:stretch>
          <a:fillRect/>
        </a:stretch>
      </xdr:blipFill>
      <xdr:spPr>
        <a:xfrm>
          <a:off x="10121900" y="55095345"/>
          <a:ext cx="12427388" cy="9152696"/>
        </a:xfrm>
        <a:prstGeom prst="rect">
          <a:avLst/>
        </a:prstGeom>
      </xdr:spPr>
    </xdr:pic>
    <xdr:clientData/>
  </xdr:twoCellAnchor>
  <xdr:twoCellAnchor editAs="oneCell">
    <xdr:from>
      <xdr:col>9</xdr:col>
      <xdr:colOff>0</xdr:colOff>
      <xdr:row>329</xdr:row>
      <xdr:rowOff>0</xdr:rowOff>
    </xdr:from>
    <xdr:to>
      <xdr:col>24</xdr:col>
      <xdr:colOff>20925</xdr:colOff>
      <xdr:row>373</xdr:row>
      <xdr:rowOff>180087</xdr:rowOff>
    </xdr:to>
    <xdr:pic>
      <xdr:nvPicPr>
        <xdr:cNvPr id="8" name="Picture 7">
          <a:extLst>
            <a:ext uri="{FF2B5EF4-FFF2-40B4-BE49-F238E27FC236}">
              <a16:creationId xmlns:a16="http://schemas.microsoft.com/office/drawing/2014/main" id="{94BF3045-2CA7-0143-B413-18C00479C4F8}"/>
            </a:ext>
          </a:extLst>
        </xdr:cNvPr>
        <xdr:cNvPicPr>
          <a:picLocks noChangeAspect="1"/>
        </xdr:cNvPicPr>
      </xdr:nvPicPr>
      <xdr:blipFill>
        <a:blip xmlns:r="http://schemas.openxmlformats.org/officeDocument/2006/relationships" r:embed="rId7"/>
        <a:stretch>
          <a:fillRect/>
        </a:stretch>
      </xdr:blipFill>
      <xdr:spPr>
        <a:xfrm>
          <a:off x="10121900" y="65049400"/>
          <a:ext cx="12403425" cy="9120887"/>
        </a:xfrm>
        <a:prstGeom prst="rect">
          <a:avLst/>
        </a:prstGeom>
      </xdr:spPr>
    </xdr:pic>
    <xdr:clientData/>
  </xdr:twoCellAnchor>
  <xdr:twoCellAnchor editAs="oneCell">
    <xdr:from>
      <xdr:col>9</xdr:col>
      <xdr:colOff>0</xdr:colOff>
      <xdr:row>376</xdr:row>
      <xdr:rowOff>0</xdr:rowOff>
    </xdr:from>
    <xdr:to>
      <xdr:col>24</xdr:col>
      <xdr:colOff>45765</xdr:colOff>
      <xdr:row>420</xdr:row>
      <xdr:rowOff>100012</xdr:rowOff>
    </xdr:to>
    <xdr:pic>
      <xdr:nvPicPr>
        <xdr:cNvPr id="9" name="Picture 8">
          <a:extLst>
            <a:ext uri="{FF2B5EF4-FFF2-40B4-BE49-F238E27FC236}">
              <a16:creationId xmlns:a16="http://schemas.microsoft.com/office/drawing/2014/main" id="{6823B3B7-37D8-9D4F-BFD8-5001F806D6F3}"/>
            </a:ext>
          </a:extLst>
        </xdr:cNvPr>
        <xdr:cNvPicPr>
          <a:picLocks noChangeAspect="1"/>
        </xdr:cNvPicPr>
      </xdr:nvPicPr>
      <xdr:blipFill>
        <a:blip xmlns:r="http://schemas.openxmlformats.org/officeDocument/2006/relationships" r:embed="rId8"/>
        <a:stretch>
          <a:fillRect/>
        </a:stretch>
      </xdr:blipFill>
      <xdr:spPr>
        <a:xfrm>
          <a:off x="10121900" y="74599800"/>
          <a:ext cx="12428265" cy="9167812"/>
        </a:xfrm>
        <a:prstGeom prst="rect">
          <a:avLst/>
        </a:prstGeom>
      </xdr:spPr>
    </xdr:pic>
    <xdr:clientData/>
  </xdr:twoCellAnchor>
  <xdr:twoCellAnchor editAs="oneCell">
    <xdr:from>
      <xdr:col>9</xdr:col>
      <xdr:colOff>0</xdr:colOff>
      <xdr:row>440</xdr:row>
      <xdr:rowOff>194497</xdr:rowOff>
    </xdr:from>
    <xdr:to>
      <xdr:col>24</xdr:col>
      <xdr:colOff>33775</xdr:colOff>
      <xdr:row>486</xdr:row>
      <xdr:rowOff>578</xdr:rowOff>
    </xdr:to>
    <xdr:pic>
      <xdr:nvPicPr>
        <xdr:cNvPr id="10" name="Picture 9">
          <a:extLst>
            <a:ext uri="{FF2B5EF4-FFF2-40B4-BE49-F238E27FC236}">
              <a16:creationId xmlns:a16="http://schemas.microsoft.com/office/drawing/2014/main" id="{FDCB33DF-B9B1-EA4E-B6FA-02ECEA65AFB9}"/>
            </a:ext>
          </a:extLst>
        </xdr:cNvPr>
        <xdr:cNvPicPr>
          <a:picLocks noChangeAspect="1"/>
        </xdr:cNvPicPr>
      </xdr:nvPicPr>
      <xdr:blipFill>
        <a:blip xmlns:r="http://schemas.openxmlformats.org/officeDocument/2006/relationships" r:embed="rId9"/>
        <a:stretch>
          <a:fillRect/>
        </a:stretch>
      </xdr:blipFill>
      <xdr:spPr>
        <a:xfrm>
          <a:off x="10121900" y="88014997"/>
          <a:ext cx="12416275" cy="9153281"/>
        </a:xfrm>
        <a:prstGeom prst="rect">
          <a:avLst/>
        </a:prstGeom>
      </xdr:spPr>
    </xdr:pic>
    <xdr:clientData/>
  </xdr:twoCellAnchor>
  <xdr:twoCellAnchor editAs="oneCell">
    <xdr:from>
      <xdr:col>9</xdr:col>
      <xdr:colOff>0</xdr:colOff>
      <xdr:row>488</xdr:row>
      <xdr:rowOff>0</xdr:rowOff>
    </xdr:from>
    <xdr:to>
      <xdr:col>24</xdr:col>
      <xdr:colOff>2267</xdr:colOff>
      <xdr:row>533</xdr:row>
      <xdr:rowOff>3872</xdr:rowOff>
    </xdr:to>
    <xdr:pic>
      <xdr:nvPicPr>
        <xdr:cNvPr id="11" name="Picture 10">
          <a:extLst>
            <a:ext uri="{FF2B5EF4-FFF2-40B4-BE49-F238E27FC236}">
              <a16:creationId xmlns:a16="http://schemas.microsoft.com/office/drawing/2014/main" id="{C3952529-54DF-2943-ADA3-DA3422C3446A}"/>
            </a:ext>
          </a:extLst>
        </xdr:cNvPr>
        <xdr:cNvPicPr>
          <a:picLocks noChangeAspect="1"/>
        </xdr:cNvPicPr>
      </xdr:nvPicPr>
      <xdr:blipFill>
        <a:blip xmlns:r="http://schemas.openxmlformats.org/officeDocument/2006/relationships" r:embed="rId10"/>
        <a:stretch>
          <a:fillRect/>
        </a:stretch>
      </xdr:blipFill>
      <xdr:spPr>
        <a:xfrm>
          <a:off x="10121900" y="97574100"/>
          <a:ext cx="12384767" cy="91478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analyses/7_servi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lexander/Git/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Final demand per energy carrier"/>
      <sheetName val="Technology split final demand"/>
      <sheetName val="Final demand extracted from EB"/>
      <sheetName val="Fuel aggregation"/>
      <sheetName val="Tech split of useful demand"/>
      <sheetName val="csv_ps_final_demand_lighting"/>
      <sheetName val="csv_ps_space_heating_electricit"/>
      <sheetName val="csv_ps_cooling_electricity"/>
      <sheetName val="csv_ps_space_heating_gas"/>
      <sheetName val="csv_ps_final_demand_coal"/>
      <sheetName val="csv_ps_final_demand_gas"/>
      <sheetName val="csv_ps_final_demand_oil"/>
      <sheetName val="csv_ps_final_demand_electricity"/>
      <sheetName val="csv_ps_final_demand_wood_p"/>
      <sheetName val="csv_heating_useful_insulation"/>
      <sheetName val="csv_cooling_useful_insulation"/>
      <sheetName val="csv_light_saving_detection"/>
      <sheetName val="csv_light_saving_control"/>
      <sheetName val="csv_ps_sector_electricity"/>
    </sheetNames>
    <sheetDataSet>
      <sheetData sheetId="0" refreshError="1"/>
      <sheetData sheetId="1" refreshError="1"/>
      <sheetData sheetId="2" refreshError="1"/>
      <sheetData sheetId="3" refreshError="1"/>
      <sheetData sheetId="4" refreshError="1"/>
      <sheetData sheetId="5" refreshError="1"/>
      <sheetData sheetId="6">
        <row r="23">
          <cell r="E23">
            <v>976941.94959287101</v>
          </cell>
        </row>
        <row r="24">
          <cell r="E24">
            <v>67483.605195406228</v>
          </cell>
        </row>
        <row r="25">
          <cell r="E25">
            <v>163603.66188679199</v>
          </cell>
        </row>
      </sheetData>
      <sheetData sheetId="7" refreshError="1"/>
      <sheetData sheetId="8" refreshError="1"/>
      <sheetData sheetId="9" refreshError="1"/>
      <sheetData sheetId="10" refreshError="1"/>
      <sheetData sheetId="11" refreshError="1"/>
      <sheetData sheetId="12"/>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2224342.7999999998</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N28"/>
  <sheetViews>
    <sheetView workbookViewId="0">
      <selection activeCell="B29" sqref="B29"/>
    </sheetView>
  </sheetViews>
  <sheetFormatPr baseColWidth="10" defaultRowHeight="16" x14ac:dyDescent="0.2"/>
  <cols>
    <col min="1" max="1" width="3.83203125" customWidth="1"/>
    <col min="2" max="2" width="20.83203125" customWidth="1"/>
    <col min="3" max="4" width="10.83203125" customWidth="1"/>
    <col min="5" max="5" width="3.83203125" customWidth="1"/>
    <col min="6" max="9" width="10.83203125" customWidth="1"/>
    <col min="10" max="10" width="3.83203125" customWidth="1"/>
    <col min="11" max="15" width="10.83203125" customWidth="1"/>
  </cols>
  <sheetData>
    <row r="2" spans="2:14" ht="21" x14ac:dyDescent="0.25">
      <c r="B2" s="2" t="s">
        <v>8</v>
      </c>
      <c r="C2" s="2"/>
    </row>
    <row r="3" spans="2:14" ht="21" x14ac:dyDescent="0.25">
      <c r="B3" s="2"/>
      <c r="C3" s="2"/>
    </row>
    <row r="4" spans="2:14" x14ac:dyDescent="0.2">
      <c r="B4" s="1" t="s">
        <v>28</v>
      </c>
      <c r="C4" s="1"/>
    </row>
    <row r="5" spans="2:14" x14ac:dyDescent="0.2">
      <c r="B5" s="6" t="s">
        <v>9</v>
      </c>
      <c r="C5" s="6" t="s">
        <v>35</v>
      </c>
      <c r="D5" s="6" t="s">
        <v>10</v>
      </c>
      <c r="E5" s="6"/>
      <c r="F5" s="6" t="s">
        <v>11</v>
      </c>
      <c r="G5" s="6"/>
      <c r="H5" s="6"/>
      <c r="I5" s="6"/>
      <c r="J5" s="6"/>
      <c r="K5" s="6" t="s">
        <v>0</v>
      </c>
      <c r="L5" s="6"/>
      <c r="M5" s="6"/>
      <c r="N5" s="6"/>
    </row>
    <row r="6" spans="2:14" s="5" customFormat="1" ht="48" x14ac:dyDescent="0.2">
      <c r="B6" s="4"/>
      <c r="C6" s="4"/>
      <c r="D6" s="4"/>
      <c r="E6" s="4"/>
      <c r="F6" s="4" t="s">
        <v>12</v>
      </c>
      <c r="G6" s="4" t="s">
        <v>1</v>
      </c>
      <c r="H6" s="4" t="s">
        <v>2</v>
      </c>
      <c r="I6" s="4" t="s">
        <v>13</v>
      </c>
      <c r="J6" s="4"/>
      <c r="K6" s="4" t="s">
        <v>12</v>
      </c>
      <c r="L6" s="4" t="s">
        <v>1</v>
      </c>
      <c r="M6" s="4" t="s">
        <v>2</v>
      </c>
      <c r="N6" s="4" t="s">
        <v>13</v>
      </c>
    </row>
    <row r="7" spans="2:14" s="5" customFormat="1" x14ac:dyDescent="0.2">
      <c r="B7" s="12" t="s">
        <v>34</v>
      </c>
      <c r="C7" s="12">
        <v>2.65</v>
      </c>
      <c r="D7" s="13">
        <v>1</v>
      </c>
      <c r="E7" s="11"/>
      <c r="F7" s="11"/>
      <c r="G7" s="11"/>
      <c r="H7" s="11"/>
      <c r="I7" s="11"/>
      <c r="J7" s="11"/>
      <c r="K7" s="11"/>
      <c r="L7" s="11"/>
      <c r="M7" s="11"/>
      <c r="N7" s="11"/>
    </row>
    <row r="8" spans="2:14" x14ac:dyDescent="0.2">
      <c r="B8" t="s">
        <v>2</v>
      </c>
      <c r="C8">
        <v>0.71</v>
      </c>
      <c r="D8" s="8">
        <f>C8/C$7</f>
        <v>0.26792452830188679</v>
      </c>
      <c r="H8">
        <v>1</v>
      </c>
      <c r="K8" s="8" t="str">
        <f>IF(ISNUMBER(F8),F8*$D8,"")</f>
        <v/>
      </c>
      <c r="L8" s="8" t="str">
        <f t="shared" ref="L8:N8" si="0">IF(ISNUMBER(G8),G8*$D8,"")</f>
        <v/>
      </c>
      <c r="M8" s="8">
        <f t="shared" si="0"/>
        <v>0.26792452830188679</v>
      </c>
      <c r="N8" s="8" t="str">
        <f t="shared" si="0"/>
        <v/>
      </c>
    </row>
    <row r="9" spans="2:14" x14ac:dyDescent="0.2">
      <c r="B9" t="s">
        <v>31</v>
      </c>
      <c r="C9">
        <v>0.44</v>
      </c>
      <c r="D9" s="8">
        <f t="shared" ref="D9:D21" si="1">C9/C$7</f>
        <v>0.16603773584905662</v>
      </c>
      <c r="I9">
        <v>1</v>
      </c>
      <c r="K9" s="8" t="str">
        <f t="shared" ref="K9:K21" si="2">IF(ISNUMBER(F9),F9*$D9,"")</f>
        <v/>
      </c>
      <c r="L9" s="8" t="str">
        <f t="shared" ref="L9:L21" si="3">IF(ISNUMBER(G9),G9*$D9,"")</f>
        <v/>
      </c>
      <c r="M9" s="8" t="str">
        <f t="shared" ref="M9:M21" si="4">IF(ISNUMBER(H9),H9*$D9,"")</f>
        <v/>
      </c>
      <c r="N9" s="8">
        <f t="shared" ref="N9:N20" si="5">IF(ISNUMBER(I9),I9*$D9,"")</f>
        <v>0.16603773584905662</v>
      </c>
    </row>
    <row r="10" spans="2:14" x14ac:dyDescent="0.2">
      <c r="B10" t="s">
        <v>27</v>
      </c>
      <c r="C10">
        <v>0.54</v>
      </c>
      <c r="D10" s="8">
        <f t="shared" si="1"/>
        <v>0.20377358490566039</v>
      </c>
      <c r="F10">
        <v>1</v>
      </c>
      <c r="K10" s="8">
        <f t="shared" si="2"/>
        <v>0.20377358490566039</v>
      </c>
      <c r="L10" s="8" t="str">
        <f t="shared" si="3"/>
        <v/>
      </c>
      <c r="M10" s="8" t="str">
        <f t="shared" si="4"/>
        <v/>
      </c>
      <c r="N10" s="8" t="str">
        <f t="shared" si="5"/>
        <v/>
      </c>
    </row>
    <row r="11" spans="2:14" x14ac:dyDescent="0.2">
      <c r="B11" t="s">
        <v>26</v>
      </c>
      <c r="C11">
        <v>0.08</v>
      </c>
      <c r="D11" s="8">
        <f t="shared" si="1"/>
        <v>3.0188679245283019E-2</v>
      </c>
      <c r="G11">
        <v>1</v>
      </c>
      <c r="K11" s="8" t="str">
        <f t="shared" si="2"/>
        <v/>
      </c>
      <c r="L11" s="8">
        <f t="shared" si="3"/>
        <v>3.0188679245283019E-2</v>
      </c>
      <c r="M11" s="8" t="str">
        <f t="shared" si="4"/>
        <v/>
      </c>
      <c r="N11" s="8" t="str">
        <f t="shared" si="5"/>
        <v/>
      </c>
    </row>
    <row r="12" spans="2:14" x14ac:dyDescent="0.2">
      <c r="B12" t="s">
        <v>32</v>
      </c>
      <c r="C12">
        <v>0.28000000000000003</v>
      </c>
      <c r="D12" s="8">
        <f t="shared" si="1"/>
        <v>0.10566037735849058</v>
      </c>
      <c r="I12">
        <v>1</v>
      </c>
      <c r="K12" s="8" t="str">
        <f t="shared" si="2"/>
        <v/>
      </c>
      <c r="L12" s="8" t="str">
        <f t="shared" si="3"/>
        <v/>
      </c>
      <c r="M12" s="8" t="str">
        <f t="shared" si="4"/>
        <v/>
      </c>
      <c r="N12" s="8">
        <f t="shared" si="5"/>
        <v>0.10566037735849058</v>
      </c>
    </row>
    <row r="13" spans="2:14" x14ac:dyDescent="0.2">
      <c r="B13" t="s">
        <v>25</v>
      </c>
      <c r="C13">
        <v>7.0000000000000007E-2</v>
      </c>
      <c r="D13" s="8">
        <f t="shared" si="1"/>
        <v>2.6415094339622646E-2</v>
      </c>
      <c r="F13">
        <v>1</v>
      </c>
      <c r="K13" s="8">
        <f t="shared" si="2"/>
        <v>2.6415094339622646E-2</v>
      </c>
      <c r="L13" s="8" t="str">
        <f t="shared" si="3"/>
        <v/>
      </c>
      <c r="M13" s="8" t="str">
        <f t="shared" si="4"/>
        <v/>
      </c>
      <c r="N13" s="8" t="str">
        <f t="shared" si="5"/>
        <v/>
      </c>
    </row>
    <row r="14" spans="2:14" x14ac:dyDescent="0.2">
      <c r="B14" t="s">
        <v>24</v>
      </c>
      <c r="C14">
        <v>0.09</v>
      </c>
      <c r="D14" s="8">
        <f t="shared" si="1"/>
        <v>3.3962264150943396E-2</v>
      </c>
      <c r="H14">
        <v>1</v>
      </c>
      <c r="K14" s="8" t="str">
        <f t="shared" si="2"/>
        <v/>
      </c>
      <c r="L14" s="8" t="str">
        <f t="shared" si="3"/>
        <v/>
      </c>
      <c r="M14" s="8">
        <f t="shared" si="4"/>
        <v>3.3962264150943396E-2</v>
      </c>
      <c r="N14" s="8" t="str">
        <f t="shared" si="5"/>
        <v/>
      </c>
    </row>
    <row r="15" spans="2:14" x14ac:dyDescent="0.2">
      <c r="B15" t="s">
        <v>23</v>
      </c>
      <c r="C15">
        <v>0.12</v>
      </c>
      <c r="D15" s="8">
        <f t="shared" si="1"/>
        <v>4.5283018867924525E-2</v>
      </c>
      <c r="I15">
        <v>1</v>
      </c>
      <c r="K15" s="8" t="str">
        <f t="shared" si="2"/>
        <v/>
      </c>
      <c r="L15" s="8" t="str">
        <f t="shared" si="3"/>
        <v/>
      </c>
      <c r="M15" s="8" t="str">
        <f t="shared" si="4"/>
        <v/>
      </c>
      <c r="N15" s="8">
        <f t="shared" si="5"/>
        <v>4.5283018867924525E-2</v>
      </c>
    </row>
    <row r="16" spans="2:14" x14ac:dyDescent="0.2">
      <c r="B16" t="s">
        <v>33</v>
      </c>
      <c r="C16">
        <v>0.12</v>
      </c>
      <c r="D16" s="8">
        <f t="shared" si="1"/>
        <v>4.5283018867924525E-2</v>
      </c>
      <c r="I16">
        <v>1</v>
      </c>
      <c r="K16" s="8" t="str">
        <f t="shared" si="2"/>
        <v/>
      </c>
      <c r="L16" s="8" t="str">
        <f t="shared" si="3"/>
        <v/>
      </c>
      <c r="M16" s="8" t="str">
        <f t="shared" si="4"/>
        <v/>
      </c>
      <c r="N16" s="8">
        <f t="shared" si="5"/>
        <v>4.5283018867924525E-2</v>
      </c>
    </row>
    <row r="17" spans="2:14" x14ac:dyDescent="0.2">
      <c r="B17" t="s">
        <v>18</v>
      </c>
      <c r="C17">
        <v>0.08</v>
      </c>
      <c r="D17" s="8">
        <f t="shared" si="1"/>
        <v>3.0188679245283019E-2</v>
      </c>
      <c r="I17">
        <v>1</v>
      </c>
      <c r="K17" s="8" t="str">
        <f t="shared" si="2"/>
        <v/>
      </c>
      <c r="L17" s="8" t="str">
        <f t="shared" si="3"/>
        <v/>
      </c>
      <c r="M17" s="8" t="str">
        <f t="shared" si="4"/>
        <v/>
      </c>
      <c r="N17" s="8">
        <f t="shared" si="5"/>
        <v>3.0188679245283019E-2</v>
      </c>
    </row>
    <row r="18" spans="2:14" x14ac:dyDescent="0.2">
      <c r="B18" t="s">
        <v>22</v>
      </c>
      <c r="C18">
        <v>0.08</v>
      </c>
      <c r="D18" s="8">
        <f t="shared" si="1"/>
        <v>3.0188679245283019E-2</v>
      </c>
      <c r="I18">
        <v>1</v>
      </c>
      <c r="K18" s="8" t="str">
        <f t="shared" si="2"/>
        <v/>
      </c>
      <c r="L18" s="8" t="str">
        <f t="shared" si="3"/>
        <v/>
      </c>
      <c r="M18" s="8" t="str">
        <f t="shared" si="4"/>
        <v/>
      </c>
      <c r="N18" s="8">
        <f t="shared" si="5"/>
        <v>3.0188679245283019E-2</v>
      </c>
    </row>
    <row r="19" spans="2:14" x14ac:dyDescent="0.2">
      <c r="B19" t="s">
        <v>21</v>
      </c>
      <c r="C19">
        <v>0.03</v>
      </c>
      <c r="D19" s="8">
        <f t="shared" si="1"/>
        <v>1.1320754716981131E-2</v>
      </c>
      <c r="I19">
        <v>1</v>
      </c>
      <c r="K19" s="8" t="str">
        <f t="shared" si="2"/>
        <v/>
      </c>
      <c r="L19" s="8" t="str">
        <f t="shared" si="3"/>
        <v/>
      </c>
      <c r="M19" s="8" t="str">
        <f t="shared" si="4"/>
        <v/>
      </c>
      <c r="N19" s="8">
        <f t="shared" si="5"/>
        <v>1.1320754716981131E-2</v>
      </c>
    </row>
    <row r="20" spans="2:14" x14ac:dyDescent="0.2">
      <c r="B20" t="s">
        <v>20</v>
      </c>
      <c r="C20">
        <v>0.01</v>
      </c>
      <c r="D20" s="8">
        <f t="shared" si="1"/>
        <v>3.7735849056603774E-3</v>
      </c>
      <c r="I20">
        <v>1</v>
      </c>
      <c r="K20" s="8" t="str">
        <f t="shared" si="2"/>
        <v/>
      </c>
      <c r="L20" s="8" t="str">
        <f t="shared" si="3"/>
        <v/>
      </c>
      <c r="M20" s="8" t="str">
        <f t="shared" si="4"/>
        <v/>
      </c>
      <c r="N20" s="8">
        <f t="shared" si="5"/>
        <v>3.7735849056603774E-3</v>
      </c>
    </row>
    <row r="21" spans="2:14" x14ac:dyDescent="0.2">
      <c r="B21" t="s">
        <v>19</v>
      </c>
      <c r="C21">
        <v>0</v>
      </c>
      <c r="D21" s="8">
        <f t="shared" si="1"/>
        <v>0</v>
      </c>
      <c r="F21">
        <v>1</v>
      </c>
      <c r="K21" s="8">
        <f t="shared" si="2"/>
        <v>0</v>
      </c>
      <c r="L21" s="8" t="str">
        <f t="shared" si="3"/>
        <v/>
      </c>
      <c r="M21" s="8" t="str">
        <f t="shared" si="4"/>
        <v/>
      </c>
      <c r="N21" s="8"/>
    </row>
    <row r="22" spans="2:14" x14ac:dyDescent="0.2">
      <c r="B22" s="7" t="s">
        <v>17</v>
      </c>
      <c r="C22" s="7"/>
      <c r="D22" s="9">
        <f>SUM(D8:D21)</f>
        <v>1</v>
      </c>
      <c r="E22" s="7"/>
      <c r="F22" s="7"/>
      <c r="G22" s="7"/>
      <c r="H22" s="7"/>
      <c r="I22" s="7"/>
      <c r="J22" s="7"/>
      <c r="K22" s="9">
        <f>SUM(K8:K21)</f>
        <v>0.23018867924528302</v>
      </c>
      <c r="L22" s="9">
        <f>SUM(L8:L21)</f>
        <v>3.0188679245283019E-2</v>
      </c>
      <c r="M22" s="9">
        <f>SUM(M8:M21)</f>
        <v>0.30188679245283018</v>
      </c>
      <c r="N22" s="9">
        <f>SUM(N8:N20)</f>
        <v>0.43773584905660379</v>
      </c>
    </row>
    <row r="24" spans="2:14" x14ac:dyDescent="0.2">
      <c r="B24" t="s">
        <v>14</v>
      </c>
      <c r="C24" s="10" t="s">
        <v>15</v>
      </c>
      <c r="D24" s="10"/>
    </row>
    <row r="25" spans="2:14" x14ac:dyDescent="0.2">
      <c r="D25" s="10"/>
    </row>
    <row r="26" spans="2:14" x14ac:dyDescent="0.2">
      <c r="D26" s="10"/>
    </row>
    <row r="27" spans="2:14" x14ac:dyDescent="0.2">
      <c r="B27" s="1" t="s">
        <v>16</v>
      </c>
      <c r="C27" s="1"/>
    </row>
    <row r="28" spans="2:14" x14ac:dyDescent="0.2">
      <c r="B28" s="14" t="s">
        <v>36</v>
      </c>
      <c r="C28" s="5"/>
      <c r="D28" s="5"/>
      <c r="E28" s="5"/>
      <c r="F28" s="5"/>
      <c r="G28" s="5"/>
      <c r="H28" s="5"/>
      <c r="I28" s="5"/>
      <c r="J28" s="5"/>
      <c r="K28" s="5"/>
      <c r="L28" s="5"/>
      <c r="M28" s="5"/>
      <c r="N28" s="5"/>
    </row>
  </sheetData>
  <pageMargins left="0.75" right="0.75" top="1" bottom="1" header="0.5" footer="0.5"/>
  <pageSetup paperSize="9" orientation="portrait" horizontalDpi="4294967292" verticalDpi="4294967292"/>
  <ignoredErrors>
    <ignoredError sqref="K8:N19 K20:N21" emptyCellReferenc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C1BD3-685B-5A4A-AFEF-6D465CF348F6}">
  <dimension ref="A1:P92"/>
  <sheetViews>
    <sheetView tabSelected="1" topLeftCell="A3" workbookViewId="0">
      <selection activeCell="A3" sqref="A3"/>
    </sheetView>
  </sheetViews>
  <sheetFormatPr baseColWidth="10" defaultRowHeight="16" x14ac:dyDescent="0.2"/>
  <cols>
    <col min="1" max="1" width="10.83203125" style="15"/>
    <col min="2" max="2" width="17.1640625" style="15" customWidth="1"/>
    <col min="3" max="3" width="76.1640625" style="15" customWidth="1"/>
    <col min="4" max="4" width="5.33203125" style="15" customWidth="1"/>
    <col min="5" max="5" width="11.1640625" style="15" customWidth="1"/>
    <col min="6" max="6" width="2.6640625" style="15" customWidth="1"/>
    <col min="7" max="7" width="31.6640625" style="117" customWidth="1"/>
    <col min="8" max="8" width="3.33203125" style="117" customWidth="1"/>
    <col min="9" max="9" width="32.5" style="15" customWidth="1"/>
    <col min="10" max="10" width="4.33203125" style="15" customWidth="1"/>
  </cols>
  <sheetData>
    <row r="1" spans="2:16" x14ac:dyDescent="0.2">
      <c r="K1" s="15"/>
      <c r="L1" s="15"/>
      <c r="M1" s="15"/>
      <c r="N1" s="15"/>
      <c r="O1" s="15"/>
      <c r="P1" s="15"/>
    </row>
    <row r="2" spans="2:16" ht="21" x14ac:dyDescent="0.25">
      <c r="B2" s="116" t="s">
        <v>154</v>
      </c>
      <c r="K2" s="15"/>
      <c r="L2" s="15"/>
      <c r="M2" s="15"/>
      <c r="N2" s="15"/>
      <c r="O2" s="15"/>
      <c r="P2" s="15"/>
    </row>
    <row r="3" spans="2:16" ht="21" x14ac:dyDescent="0.25">
      <c r="B3" s="116"/>
      <c r="K3" s="15"/>
      <c r="L3" s="15"/>
      <c r="M3" s="15"/>
      <c r="N3" s="15"/>
      <c r="O3" s="15"/>
      <c r="P3" s="15"/>
    </row>
    <row r="4" spans="2:16" x14ac:dyDescent="0.2">
      <c r="B4" s="118" t="s">
        <v>38</v>
      </c>
      <c r="C4" s="19"/>
      <c r="D4" s="19"/>
      <c r="E4" s="20"/>
      <c r="K4" s="15"/>
      <c r="L4" s="15"/>
      <c r="M4" s="15"/>
      <c r="N4" s="15"/>
      <c r="O4" s="15"/>
      <c r="P4" s="15"/>
    </row>
    <row r="5" spans="2:16" x14ac:dyDescent="0.2">
      <c r="B5" s="21" t="s">
        <v>155</v>
      </c>
      <c r="C5" s="22"/>
      <c r="D5" s="22"/>
      <c r="E5" s="23"/>
      <c r="K5" s="15"/>
      <c r="L5" s="15"/>
      <c r="M5" s="15"/>
      <c r="N5" s="15"/>
      <c r="O5" s="15"/>
      <c r="P5" s="15"/>
    </row>
    <row r="6" spans="2:16" ht="17" thickBot="1" x14ac:dyDescent="0.25">
      <c r="K6" s="15"/>
      <c r="L6" s="15"/>
      <c r="M6" s="15"/>
      <c r="N6" s="15"/>
      <c r="O6" s="15"/>
      <c r="P6" s="15"/>
    </row>
    <row r="7" spans="2:16" x14ac:dyDescent="0.2">
      <c r="B7" s="25" t="s">
        <v>156</v>
      </c>
      <c r="C7" s="26"/>
      <c r="D7" s="26"/>
      <c r="E7" s="26"/>
      <c r="F7" s="26"/>
      <c r="G7" s="119"/>
      <c r="H7" s="119"/>
      <c r="I7" s="26"/>
      <c r="J7" s="120"/>
      <c r="K7" s="15"/>
      <c r="L7" s="15"/>
      <c r="M7" s="15"/>
      <c r="N7" s="15"/>
      <c r="O7" s="15"/>
      <c r="P7" s="15"/>
    </row>
    <row r="8" spans="2:16" x14ac:dyDescent="0.2">
      <c r="B8" s="28"/>
      <c r="C8" s="17"/>
      <c r="D8" s="17"/>
      <c r="E8" s="17"/>
      <c r="F8" s="17"/>
      <c r="G8" s="121"/>
      <c r="H8" s="121"/>
      <c r="I8" s="17"/>
      <c r="J8" s="57"/>
      <c r="K8" s="15"/>
      <c r="L8" s="15"/>
      <c r="M8" s="15"/>
      <c r="N8" s="15"/>
      <c r="O8" s="15"/>
      <c r="P8" s="15"/>
    </row>
    <row r="9" spans="2:16" x14ac:dyDescent="0.2">
      <c r="B9" s="122" t="s">
        <v>157</v>
      </c>
      <c r="C9" s="123" t="s">
        <v>158</v>
      </c>
      <c r="D9" s="123" t="s">
        <v>159</v>
      </c>
      <c r="E9" s="123" t="s">
        <v>160</v>
      </c>
      <c r="F9" s="123"/>
      <c r="G9" s="123" t="s">
        <v>161</v>
      </c>
      <c r="H9" s="123"/>
      <c r="I9" s="123" t="s">
        <v>76</v>
      </c>
      <c r="J9" s="123"/>
      <c r="K9" s="15"/>
      <c r="L9" s="15"/>
      <c r="M9" s="15"/>
      <c r="N9" s="15"/>
      <c r="O9" s="15"/>
      <c r="P9" s="15"/>
    </row>
    <row r="10" spans="2:16" x14ac:dyDescent="0.2">
      <c r="B10" s="64" t="s">
        <v>162</v>
      </c>
      <c r="C10" s="124"/>
      <c r="D10" s="124"/>
      <c r="E10" s="124"/>
      <c r="F10" s="124"/>
      <c r="G10" s="125"/>
      <c r="H10" s="125"/>
      <c r="I10" s="124"/>
      <c r="J10" s="126"/>
      <c r="K10" s="15"/>
      <c r="L10" s="15"/>
      <c r="M10" s="15"/>
      <c r="N10" s="15"/>
      <c r="O10" s="15"/>
      <c r="P10" s="15"/>
    </row>
    <row r="11" spans="2:16" x14ac:dyDescent="0.2">
      <c r="B11" s="127"/>
      <c r="C11" s="128" t="s">
        <v>136</v>
      </c>
      <c r="D11" s="128"/>
      <c r="E11" s="129" t="s">
        <v>163</v>
      </c>
      <c r="F11" s="124"/>
      <c r="G11" s="130" t="s">
        <v>164</v>
      </c>
      <c r="H11" s="125"/>
      <c r="I11" s="124"/>
      <c r="J11" s="126"/>
      <c r="K11" s="15"/>
      <c r="L11" s="15"/>
      <c r="M11" s="15"/>
      <c r="N11" s="15"/>
      <c r="O11" s="15"/>
      <c r="P11" s="15"/>
    </row>
    <row r="12" spans="2:16" x14ac:dyDescent="0.2">
      <c r="B12" s="127"/>
      <c r="C12" s="128" t="s">
        <v>165</v>
      </c>
      <c r="D12" s="128"/>
      <c r="E12" s="129">
        <v>2015</v>
      </c>
      <c r="F12" s="124"/>
      <c r="G12" s="130" t="s">
        <v>166</v>
      </c>
      <c r="H12" s="125"/>
      <c r="I12" s="124"/>
      <c r="J12" s="126"/>
      <c r="K12" s="15"/>
      <c r="L12" s="15"/>
      <c r="M12" s="15"/>
      <c r="N12" s="15"/>
      <c r="O12" s="15"/>
      <c r="P12" s="15"/>
    </row>
    <row r="13" spans="2:16" x14ac:dyDescent="0.2">
      <c r="B13" s="127"/>
      <c r="C13" s="124"/>
      <c r="D13" s="124"/>
      <c r="E13" s="124"/>
      <c r="F13" s="124"/>
      <c r="G13" s="125"/>
      <c r="H13" s="125"/>
      <c r="I13" s="124"/>
      <c r="J13" s="126"/>
      <c r="K13" s="15"/>
      <c r="L13" s="15"/>
      <c r="M13" s="15"/>
      <c r="N13" s="15"/>
      <c r="O13" s="15"/>
      <c r="P13" s="15"/>
    </row>
    <row r="14" spans="2:16" x14ac:dyDescent="0.2">
      <c r="B14" s="127"/>
      <c r="C14" s="124"/>
      <c r="D14" s="124"/>
      <c r="E14" s="124"/>
      <c r="F14" s="124"/>
      <c r="G14" s="125"/>
      <c r="H14" s="125"/>
      <c r="I14" s="124"/>
      <c r="J14" s="126"/>
      <c r="K14" s="15"/>
      <c r="L14" s="15"/>
      <c r="M14" s="15"/>
      <c r="N14" s="15"/>
      <c r="O14" s="15"/>
      <c r="P14" s="15"/>
    </row>
    <row r="15" spans="2:16" x14ac:dyDescent="0.2">
      <c r="B15" s="127"/>
      <c r="C15" s="124"/>
      <c r="D15" s="124"/>
      <c r="E15" s="124"/>
      <c r="F15" s="124"/>
      <c r="G15" s="125"/>
      <c r="H15" s="125"/>
      <c r="I15" s="124"/>
      <c r="J15" s="126"/>
      <c r="K15" s="15"/>
      <c r="L15" s="15"/>
      <c r="M15" s="15"/>
      <c r="N15" s="15"/>
      <c r="O15" s="15"/>
      <c r="P15" s="15"/>
    </row>
    <row r="16" spans="2:16" x14ac:dyDescent="0.2">
      <c r="B16" s="127"/>
      <c r="C16" s="124"/>
      <c r="D16" s="124"/>
      <c r="E16" s="124"/>
      <c r="F16" s="124"/>
      <c r="G16" s="125"/>
      <c r="H16" s="125"/>
      <c r="I16" s="124"/>
      <c r="J16" s="126"/>
      <c r="K16" s="15"/>
      <c r="L16" s="15"/>
      <c r="M16" s="15"/>
      <c r="N16" s="15"/>
      <c r="O16" s="15"/>
      <c r="P16" s="15"/>
    </row>
    <row r="17" spans="2:16" x14ac:dyDescent="0.2">
      <c r="B17" s="127"/>
      <c r="C17" s="124"/>
      <c r="D17" s="124"/>
      <c r="E17" s="124"/>
      <c r="F17" s="124"/>
      <c r="G17" s="125"/>
      <c r="H17" s="125"/>
      <c r="I17" s="124"/>
      <c r="J17" s="126"/>
      <c r="K17" s="15"/>
      <c r="L17" s="15"/>
      <c r="M17" s="15"/>
      <c r="N17" s="15"/>
      <c r="O17" s="15"/>
      <c r="P17" s="15"/>
    </row>
    <row r="18" spans="2:16" x14ac:dyDescent="0.2">
      <c r="B18" s="127"/>
      <c r="C18" s="124"/>
      <c r="D18" s="124"/>
      <c r="E18" s="124"/>
      <c r="F18" s="124"/>
      <c r="G18" s="125"/>
      <c r="H18" s="125"/>
      <c r="I18" s="124"/>
      <c r="J18" s="126"/>
      <c r="K18" s="15"/>
      <c r="L18" s="15"/>
      <c r="M18" s="15"/>
      <c r="N18" s="15"/>
      <c r="O18" s="15"/>
      <c r="P18" s="15"/>
    </row>
    <row r="19" spans="2:16" x14ac:dyDescent="0.2">
      <c r="B19" s="122"/>
      <c r="C19" s="131"/>
      <c r="D19" s="131"/>
      <c r="E19" s="131"/>
      <c r="F19" s="131"/>
      <c r="G19" s="132"/>
      <c r="H19" s="132"/>
      <c r="I19" s="131"/>
      <c r="J19" s="133"/>
      <c r="K19" s="15"/>
      <c r="L19" s="15"/>
      <c r="M19" s="15"/>
      <c r="N19" s="15"/>
      <c r="O19" s="15"/>
      <c r="P19" s="15"/>
    </row>
    <row r="20" spans="2:16" x14ac:dyDescent="0.2">
      <c r="B20" s="64" t="s">
        <v>167</v>
      </c>
      <c r="C20" s="17"/>
      <c r="D20" s="17"/>
      <c r="E20" s="134"/>
      <c r="F20" s="135"/>
      <c r="G20" s="130"/>
      <c r="H20" s="130"/>
      <c r="I20" s="17"/>
      <c r="J20" s="17"/>
      <c r="K20" s="15"/>
      <c r="L20" s="15"/>
      <c r="M20" s="15"/>
      <c r="N20" s="15"/>
      <c r="O20" s="15"/>
      <c r="P20" s="15"/>
    </row>
    <row r="21" spans="2:16" x14ac:dyDescent="0.2">
      <c r="B21" s="64"/>
      <c r="C21" s="17" t="s">
        <v>168</v>
      </c>
      <c r="D21" s="17" t="s">
        <v>109</v>
      </c>
      <c r="E21" s="136">
        <v>1452509.31</v>
      </c>
      <c r="F21" s="135"/>
      <c r="G21" s="130"/>
      <c r="H21" s="130"/>
      <c r="I21" s="17" t="s">
        <v>169</v>
      </c>
      <c r="J21" s="17"/>
      <c r="K21" s="15"/>
      <c r="L21" s="15"/>
      <c r="M21" s="15"/>
      <c r="N21" s="15"/>
      <c r="O21" s="15"/>
      <c r="P21" s="15"/>
    </row>
    <row r="22" spans="2:16" ht="17" thickBot="1" x14ac:dyDescent="0.25">
      <c r="B22" s="64"/>
      <c r="C22" s="17"/>
      <c r="D22" s="17"/>
      <c r="E22" s="137"/>
      <c r="F22" s="135"/>
      <c r="G22" s="130"/>
      <c r="H22" s="130"/>
      <c r="I22" s="17"/>
      <c r="J22" s="17"/>
      <c r="K22" s="15"/>
      <c r="L22" s="15"/>
      <c r="M22" s="15"/>
      <c r="N22" s="15"/>
      <c r="O22" s="15"/>
      <c r="P22" s="15"/>
    </row>
    <row r="23" spans="2:16" ht="17" thickBot="1" x14ac:dyDescent="0.25">
      <c r="B23" s="64"/>
      <c r="C23" s="17" t="s">
        <v>170</v>
      </c>
      <c r="D23" s="17" t="s">
        <v>109</v>
      </c>
      <c r="E23" s="138">
        <f>SUM('Final demand per energy carrier'!E24:K24)</f>
        <v>982333.94959287101</v>
      </c>
      <c r="F23" s="130"/>
      <c r="G23" s="130" t="s">
        <v>171</v>
      </c>
      <c r="H23" s="130"/>
      <c r="I23" s="139" t="s">
        <v>213</v>
      </c>
      <c r="J23" s="57"/>
      <c r="K23" s="15"/>
      <c r="L23" s="15"/>
      <c r="M23" s="15"/>
      <c r="N23" s="15"/>
      <c r="O23" s="15"/>
      <c r="P23" s="15"/>
    </row>
    <row r="24" spans="2:16" ht="17" thickBot="1" x14ac:dyDescent="0.25">
      <c r="B24" s="64"/>
      <c r="C24" s="17" t="s">
        <v>173</v>
      </c>
      <c r="D24" s="17" t="s">
        <v>109</v>
      </c>
      <c r="E24" s="140">
        <f>SUM('Final demand per energy carrier'!E29:K29)</f>
        <v>67483.605195406228</v>
      </c>
      <c r="F24" s="130"/>
      <c r="G24" s="130" t="s">
        <v>174</v>
      </c>
      <c r="H24" s="130"/>
      <c r="I24" s="139" t="s">
        <v>213</v>
      </c>
      <c r="J24" s="57"/>
      <c r="K24" s="15"/>
      <c r="L24" s="15"/>
      <c r="M24" s="15"/>
      <c r="N24" s="15"/>
      <c r="O24" s="15"/>
      <c r="P24" s="15"/>
    </row>
    <row r="25" spans="2:16" ht="17" thickBot="1" x14ac:dyDescent="0.25">
      <c r="B25" s="64"/>
      <c r="C25" s="17" t="s">
        <v>175</v>
      </c>
      <c r="D25" s="17" t="s">
        <v>109</v>
      </c>
      <c r="E25" s="140">
        <v>163603.66188679199</v>
      </c>
      <c r="F25" s="130"/>
      <c r="G25" s="130" t="s">
        <v>176</v>
      </c>
      <c r="H25" s="130"/>
      <c r="I25" s="139" t="s">
        <v>172</v>
      </c>
      <c r="J25" s="57"/>
      <c r="K25" s="15"/>
      <c r="L25" s="15"/>
      <c r="M25" s="15"/>
      <c r="N25" s="15"/>
      <c r="O25" s="15"/>
      <c r="P25" s="15"/>
    </row>
    <row r="26" spans="2:16" x14ac:dyDescent="0.2">
      <c r="B26" s="64"/>
      <c r="C26" s="17"/>
      <c r="D26" s="17"/>
      <c r="E26" s="141"/>
      <c r="F26" s="135"/>
      <c r="G26" s="130"/>
      <c r="H26" s="130"/>
      <c r="I26" s="17"/>
      <c r="J26" s="17"/>
      <c r="K26" s="15"/>
      <c r="L26" s="15"/>
      <c r="M26" s="15"/>
      <c r="N26" s="15"/>
      <c r="O26" s="15"/>
      <c r="P26" s="15"/>
    </row>
    <row r="27" spans="2:16" ht="17" thickBot="1" x14ac:dyDescent="0.25">
      <c r="B27" s="64"/>
      <c r="C27" s="17"/>
      <c r="D27" s="17"/>
      <c r="E27" s="141"/>
      <c r="F27" s="135"/>
      <c r="G27" s="130"/>
      <c r="H27" s="130"/>
      <c r="I27" s="17"/>
      <c r="J27" s="17"/>
      <c r="K27" s="15"/>
      <c r="L27" s="15"/>
      <c r="M27" s="15"/>
      <c r="N27" s="15"/>
      <c r="O27" s="15"/>
      <c r="P27" s="15"/>
    </row>
    <row r="28" spans="2:16" ht="17" thickBot="1" x14ac:dyDescent="0.25">
      <c r="B28" s="64"/>
      <c r="C28" s="17" t="s">
        <v>177</v>
      </c>
      <c r="D28" s="17"/>
      <c r="E28" s="140" t="s">
        <v>178</v>
      </c>
      <c r="F28" s="135"/>
      <c r="G28" s="130"/>
      <c r="H28" s="130"/>
      <c r="I28" s="17"/>
      <c r="J28" s="17"/>
      <c r="K28" s="15"/>
      <c r="L28" s="15"/>
      <c r="M28" s="15"/>
      <c r="N28" s="15"/>
      <c r="O28" s="15"/>
      <c r="P28" s="15"/>
    </row>
    <row r="29" spans="2:16" ht="17" thickBot="1" x14ac:dyDescent="0.25">
      <c r="B29" s="64"/>
      <c r="C29" s="17" t="s">
        <v>179</v>
      </c>
      <c r="D29" s="17" t="s">
        <v>109</v>
      </c>
      <c r="E29" s="140">
        <v>43200</v>
      </c>
      <c r="F29" s="135"/>
      <c r="G29" s="130" t="s">
        <v>180</v>
      </c>
      <c r="H29" s="130"/>
      <c r="I29" s="139" t="s">
        <v>181</v>
      </c>
      <c r="J29" s="17"/>
      <c r="K29" s="15"/>
      <c r="L29" s="15"/>
      <c r="M29" s="15"/>
      <c r="N29" s="15"/>
      <c r="O29" s="15"/>
      <c r="P29" s="15"/>
    </row>
    <row r="30" spans="2:16" x14ac:dyDescent="0.2">
      <c r="B30" s="64"/>
      <c r="C30" s="17"/>
      <c r="D30" s="17"/>
      <c r="E30" s="141"/>
      <c r="F30" s="135"/>
      <c r="G30" s="130"/>
      <c r="H30" s="130"/>
      <c r="I30" s="17"/>
      <c r="J30" s="17"/>
      <c r="K30" s="15"/>
      <c r="L30" s="15"/>
      <c r="M30" s="15"/>
      <c r="N30" s="15"/>
      <c r="O30" s="15"/>
      <c r="P30" s="15"/>
    </row>
    <row r="31" spans="2:16" x14ac:dyDescent="0.2">
      <c r="B31" s="64"/>
      <c r="C31" s="17" t="s">
        <v>182</v>
      </c>
      <c r="D31" s="17" t="s">
        <v>109</v>
      </c>
      <c r="E31" s="142">
        <v>195194.4206798271</v>
      </c>
      <c r="F31" s="135"/>
      <c r="G31" s="130"/>
      <c r="H31" s="130"/>
      <c r="I31" s="17"/>
      <c r="J31" s="17"/>
      <c r="K31" s="15"/>
      <c r="L31" s="15"/>
      <c r="M31" s="15"/>
      <c r="N31" s="15"/>
      <c r="O31" s="15"/>
      <c r="P31" s="15"/>
    </row>
    <row r="32" spans="2:16" x14ac:dyDescent="0.2">
      <c r="B32" s="64"/>
      <c r="C32" s="17" t="s">
        <v>183</v>
      </c>
      <c r="D32" s="17" t="s">
        <v>109</v>
      </c>
      <c r="E32" s="143">
        <v>153690.80205602283</v>
      </c>
      <c r="F32" s="135"/>
      <c r="G32" s="130"/>
      <c r="H32" s="130"/>
      <c r="I32" s="17"/>
      <c r="J32" s="17"/>
      <c r="K32" s="15"/>
      <c r="L32" s="15"/>
      <c r="M32" s="15"/>
      <c r="N32" s="15"/>
      <c r="O32" s="15"/>
      <c r="P32" s="15"/>
    </row>
    <row r="33" spans="2:16" x14ac:dyDescent="0.2">
      <c r="B33" s="111"/>
      <c r="C33" s="61"/>
      <c r="D33" s="61"/>
      <c r="E33" s="134"/>
      <c r="F33" s="61"/>
      <c r="G33" s="144"/>
      <c r="H33" s="144"/>
      <c r="I33" s="61"/>
      <c r="J33" s="61"/>
      <c r="K33" s="15"/>
      <c r="L33" s="15"/>
      <c r="M33" s="15"/>
      <c r="N33" s="15"/>
      <c r="O33" s="15"/>
      <c r="P33" s="15"/>
    </row>
    <row r="34" spans="2:16" x14ac:dyDescent="0.2">
      <c r="B34" s="64" t="s">
        <v>184</v>
      </c>
      <c r="C34" s="17"/>
      <c r="D34" s="17"/>
      <c r="E34" s="145"/>
      <c r="F34" s="17"/>
      <c r="G34" s="121"/>
      <c r="H34" s="121"/>
      <c r="I34" s="17"/>
      <c r="J34" s="17"/>
      <c r="K34" s="15"/>
      <c r="L34" s="15"/>
      <c r="M34" s="15"/>
      <c r="N34" s="15"/>
      <c r="O34" s="15"/>
      <c r="P34" s="15"/>
    </row>
    <row r="35" spans="2:16" x14ac:dyDescent="0.2">
      <c r="B35" s="64"/>
      <c r="C35" s="17" t="s">
        <v>185</v>
      </c>
      <c r="D35" s="17"/>
      <c r="E35" s="142">
        <v>871982.58918867901</v>
      </c>
      <c r="F35" s="17"/>
      <c r="G35" s="121"/>
      <c r="H35" s="121"/>
      <c r="I35" s="17"/>
      <c r="J35" s="17"/>
      <c r="K35" s="15"/>
      <c r="L35" s="15"/>
      <c r="M35" s="15"/>
      <c r="N35" s="15"/>
      <c r="O35" s="15"/>
      <c r="P35" s="15"/>
    </row>
    <row r="36" spans="2:16" x14ac:dyDescent="0.2">
      <c r="B36" s="64"/>
      <c r="C36" s="17"/>
      <c r="D36" s="17"/>
      <c r="E36" s="142"/>
      <c r="F36" s="17"/>
      <c r="G36" s="121"/>
      <c r="H36" s="121"/>
      <c r="I36" s="17"/>
      <c r="J36" s="17"/>
      <c r="K36" s="15"/>
      <c r="L36" s="15"/>
      <c r="M36" s="15"/>
      <c r="N36" s="15"/>
      <c r="O36" s="15"/>
      <c r="P36" s="15"/>
    </row>
    <row r="37" spans="2:16" x14ac:dyDescent="0.2">
      <c r="B37" s="64"/>
      <c r="C37" s="146" t="s">
        <v>186</v>
      </c>
      <c r="D37" s="17"/>
      <c r="E37" s="142">
        <v>1600.99</v>
      </c>
      <c r="F37" s="17"/>
      <c r="G37" s="121"/>
      <c r="H37" s="121"/>
      <c r="I37" s="17" t="s">
        <v>187</v>
      </c>
      <c r="J37" s="17"/>
      <c r="K37" s="15"/>
      <c r="L37" s="15"/>
      <c r="M37" s="15"/>
      <c r="N37" s="15"/>
      <c r="O37" s="15"/>
      <c r="P37" s="15"/>
    </row>
    <row r="38" spans="2:16" x14ac:dyDescent="0.2">
      <c r="B38" s="64"/>
      <c r="C38" s="146" t="s">
        <v>188</v>
      </c>
      <c r="D38" s="17"/>
      <c r="E38" s="142">
        <v>50066.01</v>
      </c>
      <c r="F38" s="17"/>
      <c r="G38" s="121"/>
      <c r="H38" s="121"/>
      <c r="I38" s="17" t="s">
        <v>187</v>
      </c>
      <c r="J38" s="17"/>
      <c r="K38" s="15"/>
      <c r="L38" s="15"/>
      <c r="M38" s="15"/>
      <c r="N38" s="15"/>
      <c r="O38" s="15"/>
      <c r="P38" s="15"/>
    </row>
    <row r="39" spans="2:16" x14ac:dyDescent="0.2">
      <c r="B39" s="64"/>
      <c r="C39" s="146" t="s">
        <v>189</v>
      </c>
      <c r="D39" s="17"/>
      <c r="E39" s="142">
        <v>57865.01</v>
      </c>
      <c r="F39" s="17"/>
      <c r="G39" s="121"/>
      <c r="H39" s="121"/>
      <c r="I39" s="17" t="s">
        <v>187</v>
      </c>
      <c r="J39" s="17"/>
      <c r="K39" s="15"/>
      <c r="L39" s="15"/>
      <c r="M39" s="15"/>
      <c r="N39" s="15"/>
      <c r="O39" s="15"/>
      <c r="P39" s="15"/>
    </row>
    <row r="40" spans="2:16" x14ac:dyDescent="0.2">
      <c r="B40" s="64"/>
      <c r="C40" s="17"/>
      <c r="D40" s="17"/>
      <c r="E40" s="142"/>
      <c r="F40" s="17"/>
      <c r="G40" s="121"/>
      <c r="H40" s="121"/>
      <c r="I40" s="17"/>
      <c r="J40" s="17"/>
      <c r="K40" s="15"/>
      <c r="L40" s="15"/>
      <c r="M40" s="15"/>
      <c r="N40" s="15"/>
      <c r="O40" s="15"/>
      <c r="P40" s="15"/>
    </row>
    <row r="41" spans="2:16" ht="32" x14ac:dyDescent="0.2">
      <c r="B41" s="64"/>
      <c r="C41" s="147" t="s">
        <v>190</v>
      </c>
      <c r="D41" s="17"/>
      <c r="E41" s="142">
        <v>762450.579188679</v>
      </c>
      <c r="F41" s="17"/>
      <c r="G41" s="121"/>
      <c r="H41" s="121"/>
      <c r="I41" s="17"/>
      <c r="J41" s="17"/>
      <c r="K41" s="15"/>
      <c r="L41" s="15"/>
      <c r="M41" s="15"/>
      <c r="N41" s="15"/>
      <c r="O41" s="15"/>
      <c r="P41" s="15"/>
    </row>
    <row r="42" spans="2:16" x14ac:dyDescent="0.2">
      <c r="B42" s="64"/>
      <c r="C42" s="147"/>
      <c r="D42" s="17"/>
      <c r="E42" s="148"/>
      <c r="F42" s="17"/>
      <c r="G42" s="121"/>
      <c r="H42" s="121"/>
      <c r="I42" s="17"/>
      <c r="J42" s="17"/>
      <c r="K42" s="15"/>
      <c r="L42" s="15"/>
      <c r="M42" s="15"/>
      <c r="N42" s="15"/>
      <c r="O42" s="15"/>
      <c r="P42" s="15"/>
    </row>
    <row r="43" spans="2:16" ht="17" thickBot="1" x14ac:dyDescent="0.25">
      <c r="B43" s="64"/>
      <c r="C43" s="17" t="s">
        <v>191</v>
      </c>
      <c r="D43" s="17"/>
      <c r="E43" s="134"/>
      <c r="F43" s="17"/>
      <c r="G43" s="121"/>
      <c r="H43" s="121"/>
      <c r="I43" s="17"/>
      <c r="J43" s="17"/>
      <c r="K43" s="15"/>
      <c r="L43" s="15"/>
      <c r="M43" s="15"/>
      <c r="N43" s="15"/>
      <c r="O43" s="15"/>
      <c r="P43" s="15"/>
    </row>
    <row r="44" spans="2:16" ht="17" thickBot="1" x14ac:dyDescent="0.25">
      <c r="B44" s="64"/>
      <c r="C44" s="146" t="s">
        <v>192</v>
      </c>
      <c r="D44" s="17"/>
      <c r="E44" s="149">
        <f>'Final demand per energy carrier'!O15</f>
        <v>0.57195598084701094</v>
      </c>
      <c r="F44" s="17"/>
      <c r="G44" s="121"/>
      <c r="H44" s="121"/>
      <c r="I44" s="139" t="s">
        <v>213</v>
      </c>
      <c r="J44" s="17"/>
      <c r="K44" s="15"/>
      <c r="L44" s="15"/>
      <c r="M44" s="15"/>
      <c r="N44" s="15"/>
      <c r="O44" s="15"/>
      <c r="P44" s="15"/>
    </row>
    <row r="45" spans="2:16" ht="17" thickBot="1" x14ac:dyDescent="0.25">
      <c r="B45" s="64"/>
      <c r="C45" s="146" t="s">
        <v>193</v>
      </c>
      <c r="D45" s="17"/>
      <c r="E45" s="149">
        <f>'Final demand per energy carrier'!O16</f>
        <v>8.6697061318380855E-2</v>
      </c>
      <c r="F45" s="17"/>
      <c r="G45" s="121"/>
      <c r="H45" s="121"/>
      <c r="I45" s="139" t="s">
        <v>213</v>
      </c>
      <c r="J45" s="17"/>
      <c r="K45" s="15"/>
      <c r="L45" s="15"/>
      <c r="M45" s="15"/>
      <c r="N45" s="15"/>
      <c r="O45" s="15"/>
      <c r="P45" s="15"/>
    </row>
    <row r="46" spans="2:16" ht="17" thickBot="1" x14ac:dyDescent="0.25">
      <c r="B46" s="64"/>
      <c r="C46" s="146" t="s">
        <v>194</v>
      </c>
      <c r="D46" s="17"/>
      <c r="E46" s="149">
        <f>'Final demand per energy carrier'!O17</f>
        <v>0</v>
      </c>
      <c r="F46" s="17"/>
      <c r="G46" s="121"/>
      <c r="H46" s="121"/>
      <c r="I46" s="139" t="s">
        <v>213</v>
      </c>
      <c r="J46" s="17"/>
      <c r="K46" s="15"/>
      <c r="L46" s="15"/>
      <c r="M46" s="15"/>
      <c r="N46" s="15"/>
      <c r="O46" s="15"/>
      <c r="P46" s="15"/>
    </row>
    <row r="47" spans="2:16" ht="17" thickBot="1" x14ac:dyDescent="0.25">
      <c r="B47" s="64"/>
      <c r="C47" s="146" t="s">
        <v>195</v>
      </c>
      <c r="D47" s="17"/>
      <c r="E47" s="149">
        <f>'Final demand per energy carrier'!O18</f>
        <v>5.9709802836182199E-2</v>
      </c>
      <c r="F47" s="17"/>
      <c r="G47" s="121"/>
      <c r="H47" s="121"/>
      <c r="I47" s="139" t="s">
        <v>213</v>
      </c>
      <c r="J47" s="17"/>
      <c r="K47" s="15"/>
      <c r="L47" s="15"/>
      <c r="M47" s="15"/>
      <c r="N47" s="15"/>
      <c r="O47" s="15"/>
      <c r="P47" s="15"/>
    </row>
    <row r="48" spans="2:16" ht="17" thickBot="1" x14ac:dyDescent="0.25">
      <c r="B48" s="64"/>
      <c r="C48" s="146" t="s">
        <v>196</v>
      </c>
      <c r="D48" s="17"/>
      <c r="E48" s="149">
        <f>'Final demand per energy carrier'!O19</f>
        <v>1.9143283726777678E-3</v>
      </c>
      <c r="F48" s="17"/>
      <c r="G48" s="121"/>
      <c r="H48" s="121"/>
      <c r="I48" s="139" t="s">
        <v>213</v>
      </c>
      <c r="J48" s="17"/>
      <c r="K48" s="15"/>
      <c r="L48" s="15"/>
      <c r="M48" s="15"/>
      <c r="N48" s="15"/>
      <c r="O48" s="15"/>
      <c r="P48" s="15"/>
    </row>
    <row r="49" spans="2:16" ht="17" thickBot="1" x14ac:dyDescent="0.25">
      <c r="B49" s="64"/>
      <c r="C49" s="146" t="s">
        <v>197</v>
      </c>
      <c r="D49" s="17"/>
      <c r="E49" s="149">
        <f>'Final demand per energy carrier'!O20</f>
        <v>0.27972282662574827</v>
      </c>
      <c r="F49" s="17"/>
      <c r="G49" s="121"/>
      <c r="H49" s="121"/>
      <c r="I49" s="139" t="s">
        <v>213</v>
      </c>
      <c r="J49" s="17"/>
      <c r="K49" s="15"/>
      <c r="L49" s="15"/>
      <c r="M49" s="15"/>
      <c r="N49" s="15"/>
      <c r="O49" s="15"/>
      <c r="P49" s="15"/>
    </row>
    <row r="50" spans="2:16" x14ac:dyDescent="0.2">
      <c r="B50" s="111"/>
      <c r="C50" s="61"/>
      <c r="D50" s="61"/>
      <c r="E50" s="134"/>
      <c r="F50" s="61"/>
      <c r="G50" s="144"/>
      <c r="H50" s="144"/>
      <c r="I50" s="61"/>
      <c r="J50" s="61"/>
      <c r="K50" s="15"/>
      <c r="L50" s="15"/>
      <c r="M50" s="15"/>
      <c r="N50" s="15"/>
      <c r="O50" s="15"/>
      <c r="P50" s="15"/>
    </row>
    <row r="51" spans="2:16" x14ac:dyDescent="0.2">
      <c r="B51" s="64" t="s">
        <v>198</v>
      </c>
      <c r="C51" s="128"/>
      <c r="D51" s="128"/>
      <c r="E51" s="145"/>
      <c r="F51" s="17"/>
      <c r="G51" s="121"/>
      <c r="H51" s="121"/>
      <c r="I51" s="17"/>
      <c r="J51" s="17"/>
      <c r="K51" s="15"/>
      <c r="L51" s="15"/>
      <c r="M51" s="15"/>
      <c r="N51" s="15"/>
      <c r="O51" s="15"/>
      <c r="P51" s="15"/>
    </row>
    <row r="52" spans="2:16" ht="17" thickBot="1" x14ac:dyDescent="0.25">
      <c r="B52" s="64"/>
      <c r="C52" s="128" t="s">
        <v>199</v>
      </c>
      <c r="D52" s="128"/>
      <c r="E52" s="150"/>
      <c r="F52" s="17"/>
      <c r="G52" s="121"/>
      <c r="H52" s="121"/>
      <c r="I52" s="17"/>
      <c r="J52" s="17"/>
      <c r="K52" s="15"/>
      <c r="L52" s="15"/>
      <c r="M52" s="15"/>
      <c r="N52" s="15"/>
      <c r="O52" s="15"/>
      <c r="P52" s="15"/>
    </row>
    <row r="53" spans="2:16" ht="17" thickBot="1" x14ac:dyDescent="0.25">
      <c r="B53" s="64"/>
      <c r="C53" s="146" t="s">
        <v>194</v>
      </c>
      <c r="D53" s="17"/>
      <c r="E53" s="151">
        <v>0</v>
      </c>
      <c r="F53" s="17"/>
      <c r="G53" s="121"/>
      <c r="H53" s="121"/>
      <c r="I53" s="139" t="s">
        <v>213</v>
      </c>
      <c r="J53" s="17"/>
      <c r="K53" s="15"/>
      <c r="L53" s="15"/>
      <c r="M53" s="15"/>
      <c r="N53" s="15"/>
      <c r="O53" s="15"/>
      <c r="P53" s="15"/>
    </row>
    <row r="54" spans="2:16" ht="17" thickBot="1" x14ac:dyDescent="0.25">
      <c r="B54" s="64"/>
      <c r="C54" s="146" t="s">
        <v>193</v>
      </c>
      <c r="D54" s="17"/>
      <c r="E54" s="149">
        <v>0</v>
      </c>
      <c r="F54" s="17"/>
      <c r="G54" s="121"/>
      <c r="H54" s="121"/>
      <c r="I54" s="139" t="s">
        <v>213</v>
      </c>
      <c r="J54" s="17"/>
      <c r="K54" s="15"/>
      <c r="L54" s="15"/>
      <c r="M54" s="15"/>
      <c r="N54" s="15"/>
      <c r="O54" s="15"/>
      <c r="P54" s="15"/>
    </row>
    <row r="55" spans="2:16" ht="17" thickBot="1" x14ac:dyDescent="0.25">
      <c r="B55" s="64"/>
      <c r="C55" s="146" t="s">
        <v>61</v>
      </c>
      <c r="D55" s="128"/>
      <c r="E55" s="151">
        <v>1</v>
      </c>
      <c r="F55" s="17"/>
      <c r="G55" s="121"/>
      <c r="H55" s="121"/>
      <c r="I55" s="139" t="s">
        <v>213</v>
      </c>
      <c r="J55" s="17"/>
      <c r="K55" s="15"/>
      <c r="L55" s="15"/>
      <c r="M55" s="15"/>
      <c r="N55" s="15"/>
      <c r="O55" s="15"/>
      <c r="P55" s="15"/>
    </row>
    <row r="56" spans="2:16" x14ac:dyDescent="0.2">
      <c r="B56" s="111"/>
      <c r="C56" s="61"/>
      <c r="D56" s="61"/>
      <c r="E56" s="134"/>
      <c r="F56" s="61"/>
      <c r="G56" s="144"/>
      <c r="H56" s="144"/>
      <c r="I56" s="61"/>
      <c r="J56" s="61"/>
      <c r="K56" s="15"/>
      <c r="L56" s="15"/>
      <c r="M56" s="15"/>
      <c r="N56" s="15"/>
      <c r="O56" s="15"/>
      <c r="P56" s="15"/>
    </row>
    <row r="57" spans="2:16" x14ac:dyDescent="0.2">
      <c r="B57" s="64" t="s">
        <v>2</v>
      </c>
      <c r="C57" s="17"/>
      <c r="D57" s="17"/>
      <c r="E57" s="145"/>
      <c r="F57" s="17"/>
      <c r="G57" s="121"/>
      <c r="H57" s="121"/>
      <c r="I57" s="17"/>
      <c r="J57" s="17"/>
      <c r="K57" s="15"/>
      <c r="L57" s="15"/>
      <c r="M57" s="15"/>
      <c r="N57" s="15"/>
      <c r="O57" s="15"/>
      <c r="P57" s="15"/>
    </row>
    <row r="58" spans="2:16" x14ac:dyDescent="0.2">
      <c r="B58" s="64"/>
      <c r="C58" s="17" t="s">
        <v>200</v>
      </c>
      <c r="D58" s="17"/>
      <c r="E58" s="134"/>
      <c r="F58" s="17"/>
      <c r="G58" s="121"/>
      <c r="H58" s="121"/>
      <c r="I58" s="17"/>
      <c r="J58" s="17"/>
      <c r="K58" s="15"/>
      <c r="L58" s="15"/>
      <c r="M58" s="15"/>
      <c r="N58" s="15"/>
      <c r="O58" s="15"/>
      <c r="P58" s="15"/>
    </row>
    <row r="59" spans="2:16" x14ac:dyDescent="0.2">
      <c r="B59" s="64"/>
      <c r="C59" s="146" t="s">
        <v>62</v>
      </c>
      <c r="D59" s="17"/>
      <c r="E59" s="152">
        <v>0</v>
      </c>
      <c r="F59" s="17"/>
      <c r="G59" s="121"/>
      <c r="H59" s="121"/>
      <c r="I59" s="17"/>
      <c r="J59" s="17"/>
      <c r="K59" s="15"/>
      <c r="L59" s="15"/>
      <c r="M59" s="15"/>
      <c r="N59" s="15"/>
      <c r="O59" s="15"/>
      <c r="P59" s="15"/>
    </row>
    <row r="60" spans="2:16" ht="17" thickBot="1" x14ac:dyDescent="0.25">
      <c r="B60" s="64"/>
      <c r="C60" s="146" t="s">
        <v>63</v>
      </c>
      <c r="D60" s="17"/>
      <c r="E60" s="152">
        <v>0</v>
      </c>
      <c r="F60" s="17"/>
      <c r="G60" s="121"/>
      <c r="H60" s="121"/>
      <c r="I60" s="17"/>
      <c r="J60" s="17"/>
      <c r="K60" s="15"/>
      <c r="L60" s="15"/>
      <c r="M60" s="15"/>
      <c r="N60" s="15"/>
      <c r="O60" s="15"/>
      <c r="P60" s="15"/>
    </row>
    <row r="61" spans="2:16" ht="17" thickBot="1" x14ac:dyDescent="0.25">
      <c r="B61" s="64"/>
      <c r="C61" s="146" t="s">
        <v>64</v>
      </c>
      <c r="D61" s="17"/>
      <c r="E61" s="149">
        <v>0.91490000000000005</v>
      </c>
      <c r="F61" s="17"/>
      <c r="G61" s="121"/>
      <c r="H61" s="121"/>
      <c r="I61" s="139" t="s">
        <v>201</v>
      </c>
      <c r="J61" s="17"/>
      <c r="K61" s="15"/>
      <c r="L61" s="15"/>
      <c r="M61" s="15"/>
      <c r="N61" s="15"/>
      <c r="O61" s="15"/>
      <c r="P61" s="15"/>
    </row>
    <row r="62" spans="2:16" ht="17" thickBot="1" x14ac:dyDescent="0.25">
      <c r="B62" s="64"/>
      <c r="C62" s="146" t="s">
        <v>65</v>
      </c>
      <c r="D62" s="17"/>
      <c r="E62" s="149">
        <v>7.0300000000000001E-2</v>
      </c>
      <c r="F62" s="17"/>
      <c r="G62" s="121"/>
      <c r="H62" s="121"/>
      <c r="I62" s="139" t="s">
        <v>201</v>
      </c>
      <c r="J62" s="17"/>
      <c r="K62" s="15"/>
      <c r="L62" s="15"/>
      <c r="M62" s="15"/>
      <c r="N62" s="15"/>
      <c r="O62" s="15"/>
      <c r="P62" s="15"/>
    </row>
    <row r="63" spans="2:16" ht="17" thickBot="1" x14ac:dyDescent="0.25">
      <c r="B63" s="64"/>
      <c r="C63" s="146" t="s">
        <v>202</v>
      </c>
      <c r="D63" s="17"/>
      <c r="E63" s="149">
        <v>1.4800000000000001E-2</v>
      </c>
      <c r="F63" s="17"/>
      <c r="G63" s="121"/>
      <c r="H63" s="121"/>
      <c r="I63" s="139" t="s">
        <v>201</v>
      </c>
      <c r="J63" s="17"/>
      <c r="K63" s="15"/>
      <c r="L63" s="15"/>
      <c r="M63" s="15"/>
      <c r="N63" s="15"/>
      <c r="O63" s="15"/>
      <c r="P63" s="15"/>
    </row>
    <row r="64" spans="2:16" ht="17" thickBot="1" x14ac:dyDescent="0.25">
      <c r="B64" s="153"/>
      <c r="C64" s="74"/>
      <c r="D64" s="74"/>
      <c r="E64" s="154"/>
      <c r="F64" s="74"/>
      <c r="G64" s="155"/>
      <c r="H64" s="155"/>
      <c r="I64" s="74"/>
      <c r="J64" s="74"/>
      <c r="K64" s="15"/>
      <c r="L64" s="15"/>
      <c r="M64" s="15"/>
      <c r="N64" s="15"/>
      <c r="O64" s="15"/>
      <c r="P64" s="15"/>
    </row>
    <row r="65" spans="2:16" x14ac:dyDescent="0.2">
      <c r="B65" s="156" t="s">
        <v>203</v>
      </c>
      <c r="C65" s="26"/>
      <c r="D65" s="26"/>
      <c r="E65" s="26"/>
      <c r="F65" s="26"/>
      <c r="G65" s="119"/>
      <c r="H65" s="119"/>
      <c r="I65" s="26"/>
      <c r="J65" s="26"/>
      <c r="K65" s="15"/>
      <c r="L65" s="15"/>
      <c r="M65" s="15"/>
      <c r="N65" s="15"/>
      <c r="O65" s="15"/>
      <c r="P65" s="15"/>
    </row>
    <row r="66" spans="2:16" x14ac:dyDescent="0.2">
      <c r="B66" s="28"/>
      <c r="C66" s="17" t="s">
        <v>204</v>
      </c>
      <c r="D66" s="17"/>
      <c r="E66" s="152">
        <v>1</v>
      </c>
      <c r="F66" s="17"/>
      <c r="G66" s="121"/>
      <c r="I66" s="17"/>
      <c r="J66" s="17"/>
      <c r="K66" s="15"/>
      <c r="L66" s="15"/>
      <c r="M66" s="15"/>
      <c r="N66" s="15"/>
      <c r="O66" s="15"/>
      <c r="P66" s="15"/>
    </row>
    <row r="67" spans="2:16" x14ac:dyDescent="0.2">
      <c r="B67" s="28"/>
      <c r="C67" s="17" t="s">
        <v>205</v>
      </c>
      <c r="D67" s="17"/>
      <c r="E67" s="152">
        <v>0</v>
      </c>
      <c r="F67" s="17"/>
      <c r="G67" s="121"/>
      <c r="I67" s="17"/>
      <c r="J67" s="17"/>
      <c r="K67" s="15"/>
      <c r="L67" s="15"/>
      <c r="M67" s="15"/>
      <c r="N67" s="15"/>
      <c r="O67" s="15"/>
      <c r="P67" s="15"/>
    </row>
    <row r="68" spans="2:16" x14ac:dyDescent="0.2">
      <c r="B68" s="28"/>
      <c r="C68" s="17"/>
      <c r="D68" s="17"/>
      <c r="E68" s="152"/>
      <c r="F68" s="17"/>
      <c r="G68" s="121"/>
      <c r="I68" s="17"/>
      <c r="J68" s="17"/>
      <c r="K68" s="15"/>
      <c r="L68" s="15"/>
      <c r="M68" s="15"/>
      <c r="N68" s="15"/>
      <c r="O68" s="15"/>
      <c r="P68" s="15"/>
    </row>
    <row r="69" spans="2:16" x14ac:dyDescent="0.2">
      <c r="B69" s="28"/>
      <c r="C69" s="17" t="s">
        <v>206</v>
      </c>
      <c r="D69" s="17"/>
      <c r="E69" s="152">
        <v>3.9E-2</v>
      </c>
      <c r="F69" s="17"/>
      <c r="G69" s="121"/>
      <c r="I69" s="17"/>
      <c r="J69" s="17"/>
      <c r="K69" s="15"/>
      <c r="L69" s="15"/>
      <c r="M69" s="15"/>
      <c r="N69" s="15"/>
      <c r="O69" s="15"/>
      <c r="P69" s="15"/>
    </row>
    <row r="70" spans="2:16" x14ac:dyDescent="0.2">
      <c r="B70" s="28"/>
      <c r="C70" s="17" t="s">
        <v>207</v>
      </c>
      <c r="D70" s="17"/>
      <c r="E70" s="152">
        <v>5.2999999999999999E-2</v>
      </c>
      <c r="F70" s="17"/>
      <c r="G70" s="121"/>
      <c r="I70" s="17"/>
      <c r="J70" s="17"/>
      <c r="K70" s="15"/>
      <c r="L70" s="15"/>
      <c r="M70" s="15"/>
      <c r="N70" s="15"/>
      <c r="O70" s="15"/>
      <c r="P70" s="15"/>
    </row>
    <row r="71" spans="2:16" ht="17" thickBot="1" x14ac:dyDescent="0.25">
      <c r="B71" s="73"/>
      <c r="C71" s="74"/>
      <c r="D71" s="74"/>
      <c r="E71" s="74"/>
      <c r="F71" s="74"/>
      <c r="G71" s="155"/>
      <c r="H71" s="155"/>
      <c r="I71" s="74"/>
      <c r="J71" s="74"/>
      <c r="K71" s="15"/>
      <c r="L71" s="15"/>
      <c r="M71" s="15"/>
      <c r="N71" s="15"/>
      <c r="O71" s="15"/>
      <c r="P71" s="15"/>
    </row>
    <row r="72" spans="2:16" x14ac:dyDescent="0.2">
      <c r="K72" s="15"/>
      <c r="L72" s="15"/>
      <c r="M72" s="15"/>
      <c r="N72" s="15"/>
      <c r="O72" s="15"/>
      <c r="P72" s="15"/>
    </row>
    <row r="73" spans="2:16" x14ac:dyDescent="0.2">
      <c r="K73" s="15"/>
      <c r="L73" s="15"/>
      <c r="M73" s="15"/>
      <c r="N73" s="15"/>
      <c r="O73" s="15"/>
      <c r="P73" s="15"/>
    </row>
    <row r="74" spans="2:16" x14ac:dyDescent="0.2">
      <c r="K74" s="15"/>
      <c r="L74" s="15"/>
      <c r="M74" s="15"/>
      <c r="N74" s="15"/>
      <c r="O74" s="15"/>
      <c r="P74" s="15"/>
    </row>
    <row r="75" spans="2:16" x14ac:dyDescent="0.2">
      <c r="K75" s="15"/>
      <c r="L75" s="15"/>
      <c r="M75" s="15"/>
      <c r="N75" s="15"/>
      <c r="O75" s="15"/>
      <c r="P75" s="15"/>
    </row>
    <row r="76" spans="2:16" x14ac:dyDescent="0.2">
      <c r="K76" s="15"/>
      <c r="L76" s="15"/>
      <c r="M76" s="15"/>
      <c r="N76" s="15"/>
      <c r="O76" s="15"/>
      <c r="P76" s="15"/>
    </row>
    <row r="77" spans="2:16" x14ac:dyDescent="0.2">
      <c r="K77" s="15"/>
      <c r="L77" s="15"/>
      <c r="M77" s="15"/>
      <c r="N77" s="15"/>
      <c r="O77" s="15"/>
      <c r="P77" s="15"/>
    </row>
    <row r="78" spans="2:16" x14ac:dyDescent="0.2">
      <c r="K78" s="15"/>
      <c r="L78" s="15"/>
      <c r="M78" s="15"/>
      <c r="N78" s="15"/>
      <c r="O78" s="15"/>
      <c r="P78" s="15"/>
    </row>
    <row r="79" spans="2:16" x14ac:dyDescent="0.2">
      <c r="K79" s="15"/>
      <c r="L79" s="15"/>
      <c r="M79" s="15"/>
      <c r="N79" s="15"/>
      <c r="O79" s="15"/>
      <c r="P79" s="15"/>
    </row>
    <row r="80" spans="2:16" x14ac:dyDescent="0.2">
      <c r="K80" s="15"/>
      <c r="L80" s="15"/>
      <c r="M80" s="15"/>
      <c r="N80" s="15"/>
      <c r="O80" s="15"/>
      <c r="P80" s="15"/>
    </row>
    <row r="81" spans="11:16" x14ac:dyDescent="0.2">
      <c r="K81" s="15"/>
      <c r="L81" s="15"/>
      <c r="M81" s="15"/>
      <c r="N81" s="15"/>
      <c r="O81" s="15"/>
      <c r="P81" s="15"/>
    </row>
    <row r="82" spans="11:16" x14ac:dyDescent="0.2">
      <c r="K82" s="15"/>
      <c r="L82" s="15"/>
      <c r="M82" s="15"/>
      <c r="N82" s="15"/>
      <c r="O82" s="15"/>
      <c r="P82" s="15"/>
    </row>
    <row r="83" spans="11:16" x14ac:dyDescent="0.2">
      <c r="K83" s="15"/>
      <c r="L83" s="15"/>
      <c r="M83" s="15"/>
      <c r="N83" s="15"/>
      <c r="O83" s="15"/>
      <c r="P83" s="15"/>
    </row>
    <row r="84" spans="11:16" x14ac:dyDescent="0.2">
      <c r="K84" s="15"/>
      <c r="L84" s="15"/>
      <c r="M84" s="15"/>
      <c r="N84" s="15"/>
      <c r="O84" s="15"/>
      <c r="P84" s="15"/>
    </row>
    <row r="85" spans="11:16" x14ac:dyDescent="0.2">
      <c r="K85" s="15"/>
      <c r="L85" s="15"/>
      <c r="M85" s="15"/>
      <c r="N85" s="15"/>
      <c r="O85" s="15"/>
      <c r="P85" s="15"/>
    </row>
    <row r="86" spans="11:16" x14ac:dyDescent="0.2">
      <c r="K86" s="15"/>
      <c r="L86" s="15"/>
      <c r="M86" s="15"/>
      <c r="N86" s="15"/>
      <c r="O86" s="15"/>
      <c r="P86" s="15"/>
    </row>
    <row r="87" spans="11:16" x14ac:dyDescent="0.2">
      <c r="K87" s="15"/>
      <c r="L87" s="15"/>
      <c r="M87" s="15"/>
      <c r="N87" s="15"/>
      <c r="O87" s="15"/>
      <c r="P87" s="15"/>
    </row>
    <row r="88" spans="11:16" x14ac:dyDescent="0.2">
      <c r="K88" s="15"/>
      <c r="L88" s="15"/>
      <c r="M88" s="15"/>
      <c r="N88" s="15"/>
      <c r="O88" s="15"/>
      <c r="P88" s="15"/>
    </row>
    <row r="89" spans="11:16" x14ac:dyDescent="0.2">
      <c r="K89" s="15"/>
      <c r="L89" s="15"/>
      <c r="M89" s="15"/>
      <c r="N89" s="15"/>
      <c r="O89" s="15"/>
      <c r="P89" s="15"/>
    </row>
    <row r="90" spans="11:16" x14ac:dyDescent="0.2">
      <c r="K90" s="15"/>
      <c r="L90" s="15"/>
      <c r="M90" s="15"/>
      <c r="N90" s="15"/>
      <c r="O90" s="15"/>
      <c r="P90" s="15"/>
    </row>
    <row r="91" spans="11:16" x14ac:dyDescent="0.2">
      <c r="K91" s="15"/>
      <c r="L91" s="15"/>
      <c r="M91" s="15"/>
      <c r="N91" s="15"/>
      <c r="O91" s="15"/>
      <c r="P91" s="15"/>
    </row>
    <row r="92" spans="11:16" x14ac:dyDescent="0.2">
      <c r="K92" s="15"/>
      <c r="L92" s="15"/>
      <c r="M92" s="15"/>
      <c r="N92" s="15"/>
      <c r="O92" s="15"/>
      <c r="P92" s="15"/>
    </row>
  </sheetData>
  <mergeCells count="1">
    <mergeCell ref="B5:E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3FA7-C44B-BC43-9FCC-88602C36E6F2}">
  <dimension ref="A2:O46"/>
  <sheetViews>
    <sheetView topLeftCell="B1" workbookViewId="0">
      <selection activeCell="E55" sqref="E55"/>
    </sheetView>
  </sheetViews>
  <sheetFormatPr baseColWidth="10" defaultRowHeight="16" x14ac:dyDescent="0.2"/>
  <cols>
    <col min="1" max="1" width="10.83203125" style="15"/>
    <col min="2" max="2" width="25.83203125" style="15" customWidth="1"/>
    <col min="3" max="3" width="39.1640625" style="15" customWidth="1"/>
    <col min="4" max="4" width="14.1640625" style="15" customWidth="1"/>
    <col min="5" max="11" width="21.6640625" style="15" customWidth="1"/>
    <col min="12" max="12" width="10.83203125" style="15"/>
    <col min="13" max="13" width="20" style="15" customWidth="1"/>
    <col min="14" max="15" width="20" customWidth="1"/>
  </cols>
  <sheetData>
    <row r="2" spans="1:15" ht="21" x14ac:dyDescent="0.25">
      <c r="B2" s="16" t="s">
        <v>37</v>
      </c>
      <c r="C2" s="17"/>
      <c r="D2" s="17"/>
      <c r="E2" s="17"/>
      <c r="F2" s="17"/>
      <c r="G2" s="17"/>
      <c r="H2" s="17"/>
      <c r="I2" s="17"/>
      <c r="J2" s="17"/>
      <c r="K2" s="17"/>
    </row>
    <row r="3" spans="1:15" x14ac:dyDescent="0.2">
      <c r="E3" s="17"/>
      <c r="F3" s="17"/>
      <c r="G3" s="17"/>
      <c r="H3" s="17"/>
      <c r="I3" s="17"/>
      <c r="J3" s="17"/>
      <c r="K3" s="17"/>
    </row>
    <row r="4" spans="1:15" x14ac:dyDescent="0.2">
      <c r="B4" s="18" t="s">
        <v>38</v>
      </c>
      <c r="C4" s="19"/>
      <c r="D4" s="19"/>
      <c r="E4" s="19"/>
      <c r="F4" s="20"/>
      <c r="G4" s="17"/>
      <c r="H4" s="17"/>
      <c r="I4" s="17"/>
      <c r="J4" s="17"/>
      <c r="K4" s="17"/>
    </row>
    <row r="5" spans="1:15" ht="16" customHeight="1" x14ac:dyDescent="0.2">
      <c r="B5" s="21" t="s">
        <v>39</v>
      </c>
      <c r="C5" s="22"/>
      <c r="D5" s="22"/>
      <c r="E5" s="22"/>
      <c r="F5" s="23"/>
      <c r="G5" s="17"/>
      <c r="H5" s="17"/>
      <c r="I5" s="24"/>
      <c r="J5" s="24"/>
      <c r="K5" s="17"/>
    </row>
    <row r="6" spans="1:15" ht="17" thickBot="1" x14ac:dyDescent="0.25">
      <c r="B6" s="17"/>
      <c r="C6" s="17"/>
      <c r="D6" s="17"/>
      <c r="E6" s="17"/>
      <c r="F6" s="17"/>
      <c r="G6" s="17"/>
      <c r="H6" s="17"/>
      <c r="I6" s="17"/>
      <c r="J6" s="17"/>
      <c r="K6" s="17"/>
    </row>
    <row r="7" spans="1:15" x14ac:dyDescent="0.2">
      <c r="B7" s="25" t="s">
        <v>37</v>
      </c>
      <c r="C7" s="26"/>
      <c r="D7" s="26"/>
      <c r="E7" s="26"/>
      <c r="F7" s="26"/>
      <c r="G7" s="26"/>
      <c r="H7" s="26"/>
      <c r="I7" s="26"/>
      <c r="J7" s="26"/>
      <c r="K7" s="27"/>
      <c r="M7" s="162"/>
      <c r="N7" s="26"/>
      <c r="O7" s="27"/>
    </row>
    <row r="8" spans="1:15" x14ac:dyDescent="0.2">
      <c r="B8" s="28"/>
      <c r="C8" s="17"/>
      <c r="D8" s="17"/>
      <c r="E8" s="17"/>
      <c r="F8" s="17"/>
      <c r="G8" s="17"/>
      <c r="H8" s="17"/>
      <c r="I8" s="17"/>
      <c r="J8" s="17"/>
      <c r="K8" s="29"/>
      <c r="M8" s="28"/>
      <c r="N8" s="17"/>
      <c r="O8" s="29"/>
    </row>
    <row r="9" spans="1:15" ht="96" x14ac:dyDescent="0.2">
      <c r="B9" s="30" t="s">
        <v>40</v>
      </c>
      <c r="C9" s="31" t="s">
        <v>41</v>
      </c>
      <c r="D9" s="32" t="s">
        <v>42</v>
      </c>
      <c r="E9" s="33" t="s">
        <v>43</v>
      </c>
      <c r="F9" s="33" t="s">
        <v>44</v>
      </c>
      <c r="G9" s="33" t="s">
        <v>45</v>
      </c>
      <c r="H9" s="33" t="s">
        <v>46</v>
      </c>
      <c r="I9" s="33" t="s">
        <v>47</v>
      </c>
      <c r="J9" s="33" t="s">
        <v>48</v>
      </c>
      <c r="K9" s="34" t="s">
        <v>49</v>
      </c>
      <c r="M9" s="163" t="s">
        <v>210</v>
      </c>
      <c r="N9" s="164" t="s">
        <v>211</v>
      </c>
      <c r="O9" s="38" t="s">
        <v>212</v>
      </c>
    </row>
    <row r="10" spans="1:15" x14ac:dyDescent="0.2">
      <c r="B10" s="35"/>
      <c r="C10" s="36"/>
      <c r="D10" s="37"/>
      <c r="E10" s="36"/>
      <c r="F10" s="36"/>
      <c r="G10" s="36"/>
      <c r="H10" s="36"/>
      <c r="I10" s="36"/>
      <c r="J10" s="36"/>
      <c r="K10" s="38"/>
      <c r="M10" s="28"/>
      <c r="N10" s="17"/>
      <c r="O10" s="29"/>
    </row>
    <row r="11" spans="1:15" x14ac:dyDescent="0.2">
      <c r="A11" s="39"/>
      <c r="B11" s="40" t="s">
        <v>50</v>
      </c>
      <c r="C11" s="41" t="s">
        <v>51</v>
      </c>
      <c r="D11" s="42"/>
      <c r="E11" s="43">
        <v>7701.8200000000006</v>
      </c>
      <c r="F11" s="43">
        <v>494194.59</v>
      </c>
      <c r="G11" s="43">
        <v>293064.24</v>
      </c>
      <c r="H11" s="43">
        <v>50066.01</v>
      </c>
      <c r="I11" s="43">
        <v>1600.99</v>
      </c>
      <c r="J11" s="43">
        <v>539539.18000000005</v>
      </c>
      <c r="K11" s="44">
        <v>57865.01</v>
      </c>
      <c r="L11" s="39"/>
      <c r="M11" s="165"/>
      <c r="N11" s="104"/>
      <c r="O11" s="166"/>
    </row>
    <row r="12" spans="1:15" x14ac:dyDescent="0.2">
      <c r="B12" s="35"/>
      <c r="C12" s="45"/>
      <c r="D12" s="46"/>
      <c r="E12" s="43"/>
      <c r="F12" s="43"/>
      <c r="G12" s="43"/>
      <c r="H12" s="43"/>
      <c r="I12" s="43"/>
      <c r="J12" s="43"/>
      <c r="K12" s="44"/>
      <c r="M12" s="28"/>
      <c r="N12" s="17"/>
      <c r="O12" s="29"/>
    </row>
    <row r="13" spans="1:15" x14ac:dyDescent="0.2">
      <c r="B13" s="35"/>
      <c r="C13" s="36"/>
      <c r="D13" s="47"/>
      <c r="E13" s="48"/>
      <c r="F13" s="48"/>
      <c r="G13" s="48"/>
      <c r="H13" s="48"/>
      <c r="I13" s="48"/>
      <c r="J13" s="48"/>
      <c r="K13" s="49"/>
      <c r="M13" s="28"/>
      <c r="N13" s="17"/>
      <c r="O13" s="29"/>
    </row>
    <row r="14" spans="1:15" x14ac:dyDescent="0.2">
      <c r="B14" s="50" t="s">
        <v>52</v>
      </c>
      <c r="C14" s="19"/>
      <c r="D14" s="20"/>
      <c r="E14" s="51"/>
      <c r="F14" s="51"/>
      <c r="G14" s="51"/>
      <c r="H14" s="51"/>
      <c r="I14" s="51"/>
      <c r="J14" s="51"/>
      <c r="K14" s="52"/>
      <c r="M14" s="28"/>
      <c r="N14" s="17"/>
      <c r="O14" s="29"/>
    </row>
    <row r="15" spans="1:15" ht="16" customHeight="1" x14ac:dyDescent="0.2">
      <c r="A15" s="17"/>
      <c r="B15" s="35"/>
      <c r="C15" s="45" t="s">
        <v>53</v>
      </c>
      <c r="D15" s="53">
        <f>SUM(E15:K15)/SUM($E$15:$K$23)</f>
        <v>0.51043643940258077</v>
      </c>
      <c r="E15" s="54"/>
      <c r="F15" s="55">
        <f>F24</f>
        <v>501419.04353445937</v>
      </c>
      <c r="G15" s="55"/>
      <c r="H15" s="55"/>
      <c r="I15" s="55"/>
      <c r="J15" s="55"/>
      <c r="K15" s="56"/>
      <c r="M15" s="28">
        <v>1.0669999999999999</v>
      </c>
      <c r="N15" s="168">
        <f t="shared" ref="N15" si="0">M15*SUM(E15:K15)</f>
        <v>535014.11945126811</v>
      </c>
      <c r="O15" s="167">
        <f>N15/SUM($N$15:$N$20)</f>
        <v>0.57195598084701094</v>
      </c>
    </row>
    <row r="16" spans="1:15" x14ac:dyDescent="0.2">
      <c r="A16" s="17"/>
      <c r="B16" s="35"/>
      <c r="C16" s="45" t="s">
        <v>54</v>
      </c>
      <c r="D16" s="53">
        <f t="shared" ref="D16:D24" si="1">SUM(E16:K16)/SUM($E$15:$K$23)</f>
        <v>9.1728723886639885E-3</v>
      </c>
      <c r="E16" s="54"/>
      <c r="F16" s="55"/>
      <c r="G16" s="55"/>
      <c r="H16" s="55"/>
      <c r="I16" s="55"/>
      <c r="J16" s="55">
        <f>'HRE 4 Source'!G227</f>
        <v>9010.8239626676896</v>
      </c>
      <c r="K16" s="56"/>
      <c r="M16" s="28">
        <v>9</v>
      </c>
      <c r="N16" s="168">
        <f t="shared" ref="N16:N23" si="2">M16*SUM(E16:K16)</f>
        <v>81097.415664009211</v>
      </c>
      <c r="O16" s="167">
        <f t="shared" ref="O16:O20" si="3">N16/SUM($N$15:$N$20)</f>
        <v>8.6697061318380855E-2</v>
      </c>
    </row>
    <row r="17" spans="1:15" x14ac:dyDescent="0.2">
      <c r="A17" s="17"/>
      <c r="B17" s="35"/>
      <c r="C17" s="45" t="s">
        <v>55</v>
      </c>
      <c r="D17" s="53">
        <f t="shared" si="1"/>
        <v>0</v>
      </c>
      <c r="E17" s="54"/>
      <c r="F17" s="55">
        <v>0</v>
      </c>
      <c r="G17" s="55"/>
      <c r="H17" s="55"/>
      <c r="I17" s="55"/>
      <c r="J17" s="55"/>
      <c r="K17" s="56"/>
      <c r="M17" s="28">
        <v>2</v>
      </c>
      <c r="N17" s="168">
        <f t="shared" si="2"/>
        <v>0</v>
      </c>
      <c r="O17" s="167">
        <f t="shared" si="3"/>
        <v>0</v>
      </c>
    </row>
    <row r="18" spans="1:15" x14ac:dyDescent="0.2">
      <c r="A18" s="17"/>
      <c r="B18" s="35"/>
      <c r="C18" s="45" t="s">
        <v>56</v>
      </c>
      <c r="D18" s="53">
        <f t="shared" si="1"/>
        <v>5.6857678229886965E-2</v>
      </c>
      <c r="E18" s="54"/>
      <c r="F18" s="55"/>
      <c r="G18" s="55"/>
      <c r="H18" s="55"/>
      <c r="I18" s="55"/>
      <c r="J18" s="55">
        <f>'HRE 4 Source'!G215</f>
        <v>55853.22762024546</v>
      </c>
      <c r="K18" s="56"/>
      <c r="M18" s="28">
        <v>1</v>
      </c>
      <c r="N18" s="168">
        <f t="shared" si="2"/>
        <v>55853.22762024546</v>
      </c>
      <c r="O18" s="167">
        <f t="shared" si="3"/>
        <v>5.9709802836182199E-2</v>
      </c>
    </row>
    <row r="19" spans="1:15" x14ac:dyDescent="0.2">
      <c r="A19" s="17"/>
      <c r="B19" s="35"/>
      <c r="C19" s="45" t="s">
        <v>57</v>
      </c>
      <c r="D19" s="53">
        <f t="shared" si="1"/>
        <v>2.278609655994785E-3</v>
      </c>
      <c r="E19" s="55">
        <f>E24</f>
        <v>2238.3556229538103</v>
      </c>
      <c r="F19" s="55"/>
      <c r="G19" s="55"/>
      <c r="H19" s="55"/>
      <c r="I19" s="55"/>
      <c r="J19" s="55"/>
      <c r="K19" s="56"/>
      <c r="M19" s="28">
        <v>0.8</v>
      </c>
      <c r="N19" s="168">
        <f t="shared" si="2"/>
        <v>1790.6844983630483</v>
      </c>
      <c r="O19" s="167">
        <f t="shared" si="3"/>
        <v>1.9143283726777678E-3</v>
      </c>
    </row>
    <row r="20" spans="1:15" x14ac:dyDescent="0.2">
      <c r="A20" s="17"/>
      <c r="B20" s="35"/>
      <c r="C20" s="45" t="s">
        <v>58</v>
      </c>
      <c r="D20" s="53">
        <f t="shared" si="1"/>
        <v>0.31336642766871869</v>
      </c>
      <c r="E20" s="54"/>
      <c r="F20" s="55"/>
      <c r="G20" s="55">
        <f>G24</f>
        <v>307830.4805616212</v>
      </c>
      <c r="H20" s="55"/>
      <c r="I20" s="55"/>
      <c r="J20" s="55"/>
      <c r="K20" s="56"/>
      <c r="M20" s="28">
        <v>0.85</v>
      </c>
      <c r="N20" s="168">
        <f t="shared" si="2"/>
        <v>261655.90847737802</v>
      </c>
      <c r="O20" s="167">
        <f t="shared" si="3"/>
        <v>0.27972282662574827</v>
      </c>
    </row>
    <row r="21" spans="1:15" x14ac:dyDescent="0.2">
      <c r="B21" s="35"/>
      <c r="C21" s="45" t="s">
        <v>29</v>
      </c>
      <c r="D21" s="53">
        <f t="shared" si="1"/>
        <v>1.1520954333683126E-2</v>
      </c>
      <c r="E21" s="55"/>
      <c r="F21" s="55"/>
      <c r="G21" s="55"/>
      <c r="H21" s="55"/>
      <c r="I21" s="55">
        <f>I24</f>
        <v>11317.424573686048</v>
      </c>
      <c r="J21" s="55"/>
      <c r="K21" s="56"/>
      <c r="M21" s="28">
        <v>1</v>
      </c>
      <c r="N21" s="168">
        <f t="shared" si="2"/>
        <v>11317.424573686048</v>
      </c>
      <c r="O21" s="167"/>
    </row>
    <row r="22" spans="1:15" x14ac:dyDescent="0.2">
      <c r="A22" s="17"/>
      <c r="B22" s="35"/>
      <c r="C22" s="45" t="s">
        <v>59</v>
      </c>
      <c r="D22" s="53">
        <f t="shared" si="1"/>
        <v>3.5699418322783151E-2</v>
      </c>
      <c r="E22" s="55"/>
      <c r="F22" s="55"/>
      <c r="G22" s="55"/>
      <c r="H22" s="55">
        <f>H24</f>
        <v>35068.750599187682</v>
      </c>
      <c r="I22" s="55"/>
      <c r="J22" s="55"/>
      <c r="K22" s="56"/>
      <c r="M22" s="28">
        <v>0.82</v>
      </c>
      <c r="N22" s="168">
        <f t="shared" si="2"/>
        <v>28756.375491333896</v>
      </c>
      <c r="O22" s="167"/>
    </row>
    <row r="23" spans="1:15" x14ac:dyDescent="0.2">
      <c r="A23" s="17"/>
      <c r="B23" s="35"/>
      <c r="C23" s="45" t="s">
        <v>30</v>
      </c>
      <c r="D23" s="53">
        <f t="shared" si="1"/>
        <v>6.0667599997688476E-2</v>
      </c>
      <c r="E23" s="55"/>
      <c r="F23" s="55"/>
      <c r="G23" s="55"/>
      <c r="H23" s="55"/>
      <c r="I23" s="55"/>
      <c r="J23" s="55"/>
      <c r="K23" s="56">
        <f>K24</f>
        <v>59595.843118049772</v>
      </c>
      <c r="M23" s="28">
        <v>1</v>
      </c>
      <c r="N23" s="168">
        <f t="shared" si="2"/>
        <v>59595.843118049772</v>
      </c>
      <c r="O23" s="167"/>
    </row>
    <row r="24" spans="1:15" ht="17" thickBot="1" x14ac:dyDescent="0.25">
      <c r="A24" s="17"/>
      <c r="B24" s="28"/>
      <c r="C24" s="158" t="s">
        <v>17</v>
      </c>
      <c r="D24" s="159">
        <f t="shared" si="1"/>
        <v>1</v>
      </c>
      <c r="E24" s="160">
        <f>'HRE 4 Source'!G224</f>
        <v>2238.3556229538103</v>
      </c>
      <c r="F24" s="160">
        <f>'HRE 4 Source'!G211</f>
        <v>501419.04353445937</v>
      </c>
      <c r="G24" s="160">
        <f>'HRE 4 Source'!G213</f>
        <v>307830.4805616212</v>
      </c>
      <c r="H24" s="160">
        <f>'HRE 4 Source'!G223</f>
        <v>35068.750599187682</v>
      </c>
      <c r="I24" s="160">
        <f>'HRE 4 Source'!G226</f>
        <v>11317.424573686048</v>
      </c>
      <c r="J24" s="160">
        <f>SUBTOTAL(9,J15:J23)</f>
        <v>64864.051582913147</v>
      </c>
      <c r="K24" s="161">
        <f>'HRE 4 Source'!G214</f>
        <v>59595.843118049772</v>
      </c>
    </row>
    <row r="25" spans="1:15" ht="17" thickTop="1" x14ac:dyDescent="0.2">
      <c r="B25" s="50" t="s">
        <v>60</v>
      </c>
      <c r="C25" s="17"/>
      <c r="D25" s="57"/>
      <c r="E25" s="58"/>
      <c r="F25" s="58"/>
      <c r="G25" s="58"/>
      <c r="H25" s="58"/>
      <c r="I25" s="58"/>
      <c r="J25" s="58"/>
      <c r="K25" s="59"/>
    </row>
    <row r="26" spans="1:15" x14ac:dyDescent="0.2">
      <c r="B26" s="35"/>
      <c r="C26" s="45" t="s">
        <v>55</v>
      </c>
      <c r="D26" s="53">
        <f>SUM(E26:K26)/SUM($E$26:$K$28)</f>
        <v>0</v>
      </c>
      <c r="E26" s="55"/>
      <c r="F26" s="55"/>
      <c r="G26" s="55"/>
      <c r="H26" s="55"/>
      <c r="I26" s="55"/>
      <c r="J26" s="55"/>
      <c r="K26" s="56"/>
    </row>
    <row r="27" spans="1:15" x14ac:dyDescent="0.2">
      <c r="B27" s="35"/>
      <c r="C27" s="45" t="s">
        <v>54</v>
      </c>
      <c r="D27" s="53">
        <f>SUM(E27:K27)/SUM($E$26:$K$28)</f>
        <v>0</v>
      </c>
      <c r="E27" s="55"/>
      <c r="F27" s="55"/>
      <c r="G27" s="55"/>
      <c r="H27" s="55"/>
      <c r="I27" s="55"/>
      <c r="J27" s="55"/>
      <c r="K27" s="56"/>
    </row>
    <row r="28" spans="1:15" x14ac:dyDescent="0.2">
      <c r="B28" s="35"/>
      <c r="C28" s="45" t="s">
        <v>61</v>
      </c>
      <c r="D28" s="53">
        <f>SUM(E28:K28)/SUM($E$26:$K$28)</f>
        <v>1</v>
      </c>
      <c r="E28" s="55"/>
      <c r="F28" s="55"/>
      <c r="G28" s="55"/>
      <c r="H28" s="55"/>
      <c r="I28" s="55"/>
      <c r="J28" s="55">
        <f>J29</f>
        <v>67483.605195406228</v>
      </c>
      <c r="K28" s="56"/>
    </row>
    <row r="29" spans="1:15" x14ac:dyDescent="0.2">
      <c r="B29" s="60"/>
      <c r="C29" s="131" t="s">
        <v>17</v>
      </c>
      <c r="D29" s="57"/>
      <c r="E29" s="62"/>
      <c r="F29" s="62"/>
      <c r="G29" s="62"/>
      <c r="H29" s="62"/>
      <c r="I29" s="62"/>
      <c r="J29" s="62">
        <f>'HRE 4 Source'!G230</f>
        <v>67483.605195406228</v>
      </c>
      <c r="K29" s="63"/>
    </row>
    <row r="30" spans="1:15" x14ac:dyDescent="0.2">
      <c r="B30" s="64" t="s">
        <v>2</v>
      </c>
      <c r="C30" s="17"/>
      <c r="D30" s="20"/>
      <c r="E30" s="58"/>
      <c r="F30" s="58"/>
      <c r="G30" s="58"/>
      <c r="H30" s="58"/>
      <c r="I30" s="58"/>
      <c r="J30" s="58"/>
      <c r="K30" s="59"/>
    </row>
    <row r="31" spans="1:15" x14ac:dyDescent="0.2">
      <c r="B31" s="35"/>
      <c r="C31" s="45" t="s">
        <v>62</v>
      </c>
      <c r="D31" s="53"/>
      <c r="E31" s="55"/>
      <c r="F31" s="55"/>
      <c r="G31" s="55"/>
      <c r="H31" s="55"/>
      <c r="I31" s="55"/>
      <c r="J31" s="55"/>
      <c r="K31" s="56"/>
    </row>
    <row r="32" spans="1:15" x14ac:dyDescent="0.2">
      <c r="B32" s="35"/>
      <c r="C32" s="45" t="s">
        <v>63</v>
      </c>
      <c r="D32" s="53"/>
      <c r="E32" s="55"/>
      <c r="F32" s="55"/>
      <c r="G32" s="55"/>
      <c r="H32" s="55"/>
      <c r="I32" s="55"/>
      <c r="J32" s="55"/>
      <c r="K32" s="56"/>
    </row>
    <row r="33" spans="2:12" x14ac:dyDescent="0.2">
      <c r="B33" s="35"/>
      <c r="C33" s="45" t="s">
        <v>64</v>
      </c>
      <c r="D33" s="53"/>
      <c r="E33" s="55"/>
      <c r="F33" s="55"/>
      <c r="G33" s="55"/>
      <c r="H33" s="55"/>
      <c r="I33" s="55"/>
      <c r="J33" s="55"/>
      <c r="K33" s="56"/>
    </row>
    <row r="34" spans="2:12" x14ac:dyDescent="0.2">
      <c r="B34" s="35"/>
      <c r="C34" s="45" t="s">
        <v>65</v>
      </c>
      <c r="D34" s="53"/>
      <c r="E34" s="55"/>
      <c r="F34" s="55"/>
      <c r="G34" s="55"/>
      <c r="H34" s="55"/>
      <c r="I34" s="55"/>
      <c r="J34" s="55"/>
      <c r="K34" s="56"/>
    </row>
    <row r="35" spans="2:12" x14ac:dyDescent="0.2">
      <c r="B35" s="35"/>
      <c r="C35" s="45" t="s">
        <v>66</v>
      </c>
      <c r="D35" s="53"/>
      <c r="E35" s="55"/>
      <c r="F35" s="55"/>
      <c r="G35" s="55"/>
      <c r="H35" s="55"/>
      <c r="I35" s="55"/>
      <c r="J35" s="55"/>
      <c r="K35" s="56"/>
    </row>
    <row r="36" spans="2:12" x14ac:dyDescent="0.2">
      <c r="B36" s="60"/>
      <c r="C36" s="61" t="s">
        <v>17</v>
      </c>
      <c r="D36" s="65"/>
      <c r="E36" s="62"/>
      <c r="F36" s="62"/>
      <c r="G36" s="62"/>
      <c r="H36" s="62"/>
      <c r="I36" s="62"/>
      <c r="J36" s="62"/>
      <c r="K36" s="63"/>
    </row>
    <row r="37" spans="2:12" x14ac:dyDescent="0.2">
      <c r="B37" s="64" t="s">
        <v>67</v>
      </c>
      <c r="C37" s="17"/>
      <c r="D37" s="57"/>
      <c r="E37" s="58"/>
      <c r="F37" s="58"/>
      <c r="G37" s="58"/>
      <c r="H37" s="58"/>
      <c r="I37" s="58"/>
      <c r="J37" s="58"/>
      <c r="K37" s="59"/>
    </row>
    <row r="38" spans="2:12" x14ac:dyDescent="0.2">
      <c r="B38" s="28"/>
      <c r="C38" t="s">
        <v>68</v>
      </c>
      <c r="D38" s="53"/>
      <c r="E38" s="55">
        <f>SUM(E15:E23,E26:E28,E31:E35)</f>
        <v>2238.3556229538103</v>
      </c>
      <c r="F38" s="55">
        <f>SUM(F15:F23,F26:F28,F31:F35)</f>
        <v>501419.04353445937</v>
      </c>
      <c r="G38" s="55">
        <f>SUM(G15:G23,G26:G28,G31:G35)</f>
        <v>307830.4805616212</v>
      </c>
      <c r="H38" s="55">
        <f>SUM(H15:H23,H26:H28,H31:H35)</f>
        <v>35068.750599187682</v>
      </c>
      <c r="I38" s="55">
        <f>SUM(I15:I23,I26:I28,I31:I35)</f>
        <v>11317.424573686048</v>
      </c>
      <c r="J38" s="55">
        <f>SUM(J15:J23,J26:J28,J31:J35)</f>
        <v>132347.65677831939</v>
      </c>
      <c r="K38" s="55">
        <f>SUM(K15:K23,K26:K28,K31:K35)</f>
        <v>59595.843118049772</v>
      </c>
      <c r="L38" s="28"/>
    </row>
    <row r="39" spans="2:12" x14ac:dyDescent="0.2">
      <c r="B39" s="28"/>
      <c r="C39" s="17"/>
      <c r="D39" s="57"/>
      <c r="E39" s="58"/>
      <c r="F39" s="58"/>
      <c r="G39" s="58"/>
      <c r="H39" s="58"/>
      <c r="I39" s="58"/>
      <c r="J39" s="58"/>
      <c r="K39" s="59"/>
    </row>
    <row r="40" spans="2:12" x14ac:dyDescent="0.2">
      <c r="B40" s="66" t="s">
        <v>69</v>
      </c>
      <c r="C40" s="19"/>
      <c r="D40" s="20"/>
      <c r="E40" s="51"/>
      <c r="F40" s="51"/>
      <c r="G40" s="51"/>
      <c r="H40" s="51"/>
      <c r="I40" s="51"/>
      <c r="J40" s="51"/>
      <c r="K40" s="52"/>
    </row>
    <row r="41" spans="2:12" x14ac:dyDescent="0.2">
      <c r="B41" s="28"/>
      <c r="C41" s="17" t="s">
        <v>70</v>
      </c>
      <c r="D41" s="57"/>
      <c r="E41" s="67" t="s">
        <v>71</v>
      </c>
      <c r="F41" s="67" t="s">
        <v>71</v>
      </c>
      <c r="G41" s="67" t="s">
        <v>71</v>
      </c>
      <c r="H41" s="67" t="s">
        <v>71</v>
      </c>
      <c r="I41" s="67" t="s">
        <v>71</v>
      </c>
      <c r="J41" s="157"/>
      <c r="K41" s="68" t="s">
        <v>71</v>
      </c>
    </row>
    <row r="42" spans="2:12" x14ac:dyDescent="0.2">
      <c r="B42" s="28"/>
      <c r="C42" s="45"/>
      <c r="D42" s="69"/>
      <c r="E42" s="70"/>
      <c r="F42" s="70"/>
      <c r="G42" s="70"/>
      <c r="H42" s="70"/>
      <c r="I42" s="70"/>
      <c r="J42" s="70"/>
      <c r="K42" s="71"/>
    </row>
    <row r="43" spans="2:12" x14ac:dyDescent="0.2">
      <c r="B43" s="66" t="s">
        <v>72</v>
      </c>
      <c r="C43" s="19"/>
      <c r="D43" s="20"/>
      <c r="E43" s="51"/>
      <c r="F43" s="51"/>
      <c r="G43" s="51"/>
      <c r="H43" s="51"/>
      <c r="I43" s="51"/>
      <c r="J43" s="51"/>
      <c r="K43" s="52"/>
    </row>
    <row r="44" spans="2:12" x14ac:dyDescent="0.2">
      <c r="B44" s="28"/>
      <c r="C44" s="45" t="s">
        <v>73</v>
      </c>
      <c r="D44" s="53"/>
      <c r="E44" s="55"/>
      <c r="F44" s="55"/>
      <c r="G44" s="55"/>
      <c r="H44" s="55"/>
      <c r="I44" s="55"/>
      <c r="J44" s="55">
        <f>J11-J38-J41</f>
        <v>407191.52322168066</v>
      </c>
      <c r="K44" s="56"/>
    </row>
    <row r="45" spans="2:12" x14ac:dyDescent="0.2">
      <c r="B45" s="28"/>
      <c r="C45" s="45" t="s">
        <v>74</v>
      </c>
      <c r="D45" s="53"/>
      <c r="E45" s="55">
        <f>E11-E38</f>
        <v>5463.4643770461898</v>
      </c>
      <c r="F45" s="55">
        <f>F11-F38</f>
        <v>-7224.453534459346</v>
      </c>
      <c r="G45" s="55">
        <f>G11-G38</f>
        <v>-14766.240561621205</v>
      </c>
      <c r="H45" s="54" t="s">
        <v>71</v>
      </c>
      <c r="I45" s="54" t="s">
        <v>71</v>
      </c>
      <c r="J45" s="54" t="s">
        <v>71</v>
      </c>
      <c r="K45" s="72" t="s">
        <v>71</v>
      </c>
    </row>
    <row r="46" spans="2:12" ht="17" thickBot="1" x14ac:dyDescent="0.25">
      <c r="B46" s="73"/>
      <c r="C46" s="74"/>
      <c r="D46" s="75"/>
      <c r="E46" s="76"/>
      <c r="F46" s="76"/>
      <c r="G46" s="76"/>
      <c r="H46" s="76"/>
      <c r="I46" s="76"/>
      <c r="J46" s="76"/>
      <c r="K46" s="77"/>
    </row>
  </sheetData>
  <mergeCells count="1">
    <mergeCell ref="B5:F5"/>
  </mergeCells>
  <conditionalFormatting sqref="E45:G45">
    <cfRule type="cellIs" dxfId="0" priority="1" operator="lessThan">
      <formula>0</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27AB-A5BC-6348-AD95-8B4A77409E3D}">
  <dimension ref="B2:J544"/>
  <sheetViews>
    <sheetView topLeftCell="A174" zoomScale="112" workbookViewId="0">
      <selection activeCell="G210" sqref="G210"/>
    </sheetView>
  </sheetViews>
  <sheetFormatPr baseColWidth="10" defaultRowHeight="16" x14ac:dyDescent="0.2"/>
  <cols>
    <col min="4" max="4" width="46.1640625" customWidth="1"/>
  </cols>
  <sheetData>
    <row r="2" spans="2:8" x14ac:dyDescent="0.2">
      <c r="G2">
        <v>3.6</v>
      </c>
      <c r="H2" t="s">
        <v>75</v>
      </c>
    </row>
    <row r="4" spans="2:8" x14ac:dyDescent="0.2">
      <c r="B4" s="1" t="s">
        <v>76</v>
      </c>
      <c r="C4" t="s">
        <v>77</v>
      </c>
      <c r="D4" t="s">
        <v>78</v>
      </c>
    </row>
    <row r="5" spans="2:8" x14ac:dyDescent="0.2">
      <c r="C5" t="s">
        <v>79</v>
      </c>
      <c r="D5" t="s">
        <v>80</v>
      </c>
    </row>
    <row r="6" spans="2:8" x14ac:dyDescent="0.2">
      <c r="C6" t="s">
        <v>81</v>
      </c>
      <c r="D6" t="s">
        <v>82</v>
      </c>
    </row>
    <row r="8" spans="2:8" x14ac:dyDescent="0.2">
      <c r="B8" t="s">
        <v>83</v>
      </c>
    </row>
    <row r="9" spans="2:8" x14ac:dyDescent="0.2">
      <c r="C9" s="1" t="s">
        <v>84</v>
      </c>
    </row>
    <row r="10" spans="2:8" x14ac:dyDescent="0.2">
      <c r="D10" s="1" t="s">
        <v>85</v>
      </c>
    </row>
    <row r="11" spans="2:8" x14ac:dyDescent="0.2">
      <c r="E11" s="81">
        <v>2467</v>
      </c>
      <c r="F11" t="s">
        <v>86</v>
      </c>
    </row>
    <row r="12" spans="2:8" x14ac:dyDescent="0.2">
      <c r="E12" s="81">
        <f>E11*3.6</f>
        <v>8881.2000000000007</v>
      </c>
      <c r="F12" t="s">
        <v>87</v>
      </c>
    </row>
    <row r="14" spans="2:8" x14ac:dyDescent="0.2">
      <c r="D14" s="1" t="s">
        <v>88</v>
      </c>
    </row>
    <row r="15" spans="2:8" x14ac:dyDescent="0.2">
      <c r="E15" s="80">
        <f>E16/E11</f>
        <v>0.56100526955816776</v>
      </c>
    </row>
    <row r="16" spans="2:8" x14ac:dyDescent="0.2">
      <c r="E16">
        <v>1384</v>
      </c>
      <c r="F16" t="s">
        <v>86</v>
      </c>
    </row>
    <row r="17" spans="4:6" x14ac:dyDescent="0.2">
      <c r="E17" s="81">
        <f>E16*TWhtoPJ</f>
        <v>4982.4000000000005</v>
      </c>
      <c r="F17" t="s">
        <v>87</v>
      </c>
    </row>
    <row r="18" spans="4:6" x14ac:dyDescent="0.2">
      <c r="D18" s="82" t="s">
        <v>89</v>
      </c>
      <c r="E18" s="80"/>
    </row>
    <row r="19" spans="4:6" x14ac:dyDescent="0.2">
      <c r="D19" s="83" t="s">
        <v>52</v>
      </c>
      <c r="E19" s="84">
        <v>0.55000000000000004</v>
      </c>
      <c r="F19" s="78"/>
    </row>
    <row r="20" spans="4:6" x14ac:dyDescent="0.2">
      <c r="D20" s="83" t="s">
        <v>90</v>
      </c>
      <c r="E20" s="84">
        <v>0.32</v>
      </c>
      <c r="F20" s="78"/>
    </row>
    <row r="21" spans="4:6" x14ac:dyDescent="0.2">
      <c r="D21" s="83" t="s">
        <v>27</v>
      </c>
      <c r="E21" s="84">
        <v>0.09</v>
      </c>
      <c r="F21" s="78"/>
    </row>
    <row r="22" spans="4:6" x14ac:dyDescent="0.2">
      <c r="D22" s="83" t="s">
        <v>91</v>
      </c>
      <c r="E22" s="84">
        <v>0.02</v>
      </c>
      <c r="F22" s="78"/>
    </row>
    <row r="23" spans="4:6" x14ac:dyDescent="0.2">
      <c r="D23" s="83" t="s">
        <v>92</v>
      </c>
      <c r="E23" s="84">
        <v>0.02</v>
      </c>
      <c r="F23" s="78"/>
    </row>
    <row r="24" spans="4:6" x14ac:dyDescent="0.2">
      <c r="D24" s="83" t="s">
        <v>60</v>
      </c>
      <c r="E24" s="84">
        <v>0</v>
      </c>
      <c r="F24" s="78"/>
    </row>
    <row r="25" spans="4:6" x14ac:dyDescent="0.2">
      <c r="D25" s="78"/>
      <c r="E25" s="78"/>
      <c r="F25" s="78"/>
    </row>
    <row r="26" spans="4:6" x14ac:dyDescent="0.2">
      <c r="D26" s="83" t="s">
        <v>52</v>
      </c>
      <c r="E26" s="81">
        <v>2740.32</v>
      </c>
      <c r="F26" s="78" t="s">
        <v>87</v>
      </c>
    </row>
    <row r="27" spans="4:6" x14ac:dyDescent="0.2">
      <c r="D27" s="83" t="s">
        <v>90</v>
      </c>
      <c r="E27" s="81">
        <v>1594.3679999999999</v>
      </c>
      <c r="F27" s="78" t="s">
        <v>87</v>
      </c>
    </row>
    <row r="28" spans="4:6" x14ac:dyDescent="0.2">
      <c r="D28" s="83" t="s">
        <v>27</v>
      </c>
      <c r="E28" s="81">
        <v>448.416</v>
      </c>
      <c r="F28" s="78" t="s">
        <v>87</v>
      </c>
    </row>
    <row r="29" spans="4:6" x14ac:dyDescent="0.2">
      <c r="D29" s="83" t="s">
        <v>91</v>
      </c>
      <c r="E29" s="81">
        <v>99.647999999999996</v>
      </c>
      <c r="F29" s="78" t="s">
        <v>87</v>
      </c>
    </row>
    <row r="30" spans="4:6" x14ac:dyDescent="0.2">
      <c r="D30" s="83" t="s">
        <v>92</v>
      </c>
      <c r="E30" s="81">
        <v>99.647999999999996</v>
      </c>
      <c r="F30" s="78" t="s">
        <v>87</v>
      </c>
    </row>
    <row r="31" spans="4:6" x14ac:dyDescent="0.2">
      <c r="D31" s="83" t="s">
        <v>60</v>
      </c>
      <c r="E31" s="81">
        <v>0</v>
      </c>
      <c r="F31" s="78" t="s">
        <v>87</v>
      </c>
    </row>
    <row r="56" spans="3:6" x14ac:dyDescent="0.2">
      <c r="C56" s="1" t="s">
        <v>93</v>
      </c>
    </row>
    <row r="57" spans="3:6" x14ac:dyDescent="0.2">
      <c r="D57" s="1" t="s">
        <v>94</v>
      </c>
      <c r="E57" s="81">
        <v>1384</v>
      </c>
      <c r="F57" t="s">
        <v>86</v>
      </c>
    </row>
    <row r="58" spans="3:6" x14ac:dyDescent="0.2">
      <c r="E58" s="81">
        <f>E57*3.6</f>
        <v>4982.4000000000005</v>
      </c>
      <c r="F58" t="s">
        <v>87</v>
      </c>
    </row>
    <row r="59" spans="3:6" x14ac:dyDescent="0.2">
      <c r="D59" s="1" t="s">
        <v>89</v>
      </c>
    </row>
    <row r="60" spans="3:6" x14ac:dyDescent="0.2">
      <c r="D60" s="85" t="s">
        <v>52</v>
      </c>
      <c r="E60" s="80">
        <v>0.55000000000000004</v>
      </c>
    </row>
    <row r="61" spans="3:6" x14ac:dyDescent="0.2">
      <c r="D61" s="85" t="s">
        <v>90</v>
      </c>
      <c r="E61" s="80">
        <v>0.32</v>
      </c>
    </row>
    <row r="62" spans="3:6" x14ac:dyDescent="0.2">
      <c r="D62" s="85" t="s">
        <v>27</v>
      </c>
      <c r="E62" s="80">
        <v>0.09</v>
      </c>
    </row>
    <row r="63" spans="3:6" x14ac:dyDescent="0.2">
      <c r="D63" s="85" t="s">
        <v>91</v>
      </c>
      <c r="E63" s="80">
        <v>0.02</v>
      </c>
    </row>
    <row r="64" spans="3:6" x14ac:dyDescent="0.2">
      <c r="D64" s="85" t="s">
        <v>92</v>
      </c>
      <c r="E64" s="80">
        <v>0.02</v>
      </c>
    </row>
    <row r="65" spans="4:6" x14ac:dyDescent="0.2">
      <c r="D65" s="85" t="s">
        <v>60</v>
      </c>
      <c r="E65" s="80">
        <v>0</v>
      </c>
    </row>
    <row r="67" spans="4:6" x14ac:dyDescent="0.2">
      <c r="D67" s="85" t="s">
        <v>52</v>
      </c>
      <c r="E67" s="81">
        <f>$E$17*E60</f>
        <v>2740.3200000000006</v>
      </c>
      <c r="F67" t="s">
        <v>87</v>
      </c>
    </row>
    <row r="68" spans="4:6" x14ac:dyDescent="0.2">
      <c r="D68" s="85" t="s">
        <v>90</v>
      </c>
      <c r="E68" s="81">
        <f t="shared" ref="E68:E72" si="0">$E$17*E61</f>
        <v>1594.3680000000002</v>
      </c>
      <c r="F68" t="s">
        <v>87</v>
      </c>
    </row>
    <row r="69" spans="4:6" x14ac:dyDescent="0.2">
      <c r="D69" s="85" t="s">
        <v>27</v>
      </c>
      <c r="E69" s="81">
        <f t="shared" si="0"/>
        <v>448.41600000000005</v>
      </c>
      <c r="F69" t="s">
        <v>87</v>
      </c>
    </row>
    <row r="70" spans="4:6" x14ac:dyDescent="0.2">
      <c r="D70" s="85" t="s">
        <v>91</v>
      </c>
      <c r="E70" s="81">
        <f t="shared" si="0"/>
        <v>99.64800000000001</v>
      </c>
      <c r="F70" t="s">
        <v>87</v>
      </c>
    </row>
    <row r="71" spans="4:6" x14ac:dyDescent="0.2">
      <c r="D71" s="85" t="s">
        <v>92</v>
      </c>
      <c r="E71" s="81">
        <f t="shared" si="0"/>
        <v>99.64800000000001</v>
      </c>
      <c r="F71" t="s">
        <v>87</v>
      </c>
    </row>
    <row r="72" spans="4:6" x14ac:dyDescent="0.2">
      <c r="D72" s="85" t="s">
        <v>60</v>
      </c>
      <c r="E72" s="81">
        <f t="shared" si="0"/>
        <v>0</v>
      </c>
      <c r="F72" t="s">
        <v>87</v>
      </c>
    </row>
    <row r="79" spans="4:6" x14ac:dyDescent="0.2">
      <c r="F79" t="s">
        <v>95</v>
      </c>
    </row>
    <row r="103" spans="2:6" x14ac:dyDescent="0.2">
      <c r="B103" t="s">
        <v>96</v>
      </c>
    </row>
    <row r="104" spans="2:6" x14ac:dyDescent="0.2">
      <c r="C104" s="1" t="s">
        <v>97</v>
      </c>
    </row>
    <row r="106" spans="2:6" x14ac:dyDescent="0.2">
      <c r="D106" s="1" t="s">
        <v>94</v>
      </c>
      <c r="E106" s="81">
        <v>1384</v>
      </c>
      <c r="F106" t="s">
        <v>86</v>
      </c>
    </row>
    <row r="107" spans="2:6" x14ac:dyDescent="0.2">
      <c r="E107" s="81">
        <f>E106*3.6</f>
        <v>4982.4000000000005</v>
      </c>
      <c r="F107" t="s">
        <v>87</v>
      </c>
    </row>
    <row r="109" spans="2:6" x14ac:dyDescent="0.2">
      <c r="D109" s="1" t="s">
        <v>98</v>
      </c>
    </row>
    <row r="111" spans="2:6" x14ac:dyDescent="0.2">
      <c r="D111" s="85" t="s">
        <v>4</v>
      </c>
      <c r="E111" s="80">
        <v>0.42</v>
      </c>
    </row>
    <row r="112" spans="2:6" x14ac:dyDescent="0.2">
      <c r="D112" s="85" t="s">
        <v>5</v>
      </c>
      <c r="E112" s="80">
        <v>0.2</v>
      </c>
    </row>
    <row r="113" spans="4:5" x14ac:dyDescent="0.2">
      <c r="D113" s="85" t="s">
        <v>99</v>
      </c>
      <c r="E113">
        <v>10</v>
      </c>
    </row>
    <row r="114" spans="4:5" x14ac:dyDescent="0.2">
      <c r="D114" s="85" t="s">
        <v>7</v>
      </c>
      <c r="E114" s="80">
        <v>0.08</v>
      </c>
    </row>
    <row r="115" spans="4:5" x14ac:dyDescent="0.2">
      <c r="D115" s="85" t="s">
        <v>100</v>
      </c>
      <c r="E115" s="80">
        <v>0.08</v>
      </c>
    </row>
    <row r="116" spans="4:5" x14ac:dyDescent="0.2">
      <c r="D116" s="85" t="s">
        <v>3</v>
      </c>
      <c r="E116" s="80">
        <v>0.08</v>
      </c>
    </row>
    <row r="117" spans="4:5" x14ac:dyDescent="0.2">
      <c r="D117" s="85" t="s">
        <v>101</v>
      </c>
      <c r="E117" s="80">
        <v>0.03</v>
      </c>
    </row>
    <row r="118" spans="4:5" x14ac:dyDescent="0.2">
      <c r="D118" s="85" t="s">
        <v>6</v>
      </c>
      <c r="E118" s="80">
        <v>0.01</v>
      </c>
    </row>
    <row r="119" spans="4:5" x14ac:dyDescent="0.2">
      <c r="D119" s="85" t="s">
        <v>19</v>
      </c>
      <c r="E119" s="80">
        <v>0</v>
      </c>
    </row>
    <row r="120" spans="4:5" x14ac:dyDescent="0.2">
      <c r="D120" s="85" t="s">
        <v>102</v>
      </c>
      <c r="E120" s="80">
        <v>0</v>
      </c>
    </row>
    <row r="123" spans="4:5" x14ac:dyDescent="0.2">
      <c r="D123" s="85" t="s">
        <v>4</v>
      </c>
      <c r="E123" s="81">
        <f>$E$107*E111</f>
        <v>2092.6080000000002</v>
      </c>
    </row>
    <row r="124" spans="4:5" x14ac:dyDescent="0.2">
      <c r="D124" s="85" t="s">
        <v>5</v>
      </c>
      <c r="E124" s="81">
        <f t="shared" ref="E124:E132" si="1">$E$107*E112</f>
        <v>996.48000000000013</v>
      </c>
    </row>
    <row r="125" spans="4:5" x14ac:dyDescent="0.2">
      <c r="D125" s="85" t="s">
        <v>99</v>
      </c>
      <c r="E125" s="81">
        <f t="shared" si="1"/>
        <v>49824.000000000007</v>
      </c>
    </row>
    <row r="126" spans="4:5" x14ac:dyDescent="0.2">
      <c r="D126" s="85" t="s">
        <v>7</v>
      </c>
      <c r="E126" s="81">
        <f t="shared" si="1"/>
        <v>398.59200000000004</v>
      </c>
    </row>
    <row r="127" spans="4:5" x14ac:dyDescent="0.2">
      <c r="D127" s="85" t="s">
        <v>100</v>
      </c>
      <c r="E127" s="81">
        <f t="shared" si="1"/>
        <v>398.59200000000004</v>
      </c>
    </row>
    <row r="128" spans="4:5" x14ac:dyDescent="0.2">
      <c r="D128" s="85" t="s">
        <v>3</v>
      </c>
      <c r="E128" s="81">
        <f t="shared" si="1"/>
        <v>398.59200000000004</v>
      </c>
    </row>
    <row r="129" spans="4:5" x14ac:dyDescent="0.2">
      <c r="D129" s="85" t="s">
        <v>101</v>
      </c>
      <c r="E129" s="81">
        <f t="shared" si="1"/>
        <v>149.47200000000001</v>
      </c>
    </row>
    <row r="130" spans="4:5" x14ac:dyDescent="0.2">
      <c r="D130" s="85" t="s">
        <v>6</v>
      </c>
      <c r="E130" s="81">
        <f t="shared" si="1"/>
        <v>49.824000000000005</v>
      </c>
    </row>
    <row r="131" spans="4:5" x14ac:dyDescent="0.2">
      <c r="D131" s="85" t="s">
        <v>19</v>
      </c>
      <c r="E131" s="81">
        <f t="shared" si="1"/>
        <v>0</v>
      </c>
    </row>
    <row r="132" spans="4:5" x14ac:dyDescent="0.2">
      <c r="D132" s="85" t="s">
        <v>102</v>
      </c>
      <c r="E132" s="81">
        <f t="shared" si="1"/>
        <v>0</v>
      </c>
    </row>
    <row r="143" spans="4:5" x14ac:dyDescent="0.2">
      <c r="D143" t="s">
        <v>92</v>
      </c>
      <c r="E143">
        <v>24.518727331803593</v>
      </c>
    </row>
    <row r="144" spans="4:5" x14ac:dyDescent="0.2">
      <c r="D144" t="s">
        <v>52</v>
      </c>
      <c r="E144">
        <v>449.43156675986694</v>
      </c>
    </row>
    <row r="145" spans="3:6" x14ac:dyDescent="0.2">
      <c r="D145" t="s">
        <v>27</v>
      </c>
      <c r="E145">
        <v>106.51968358967584</v>
      </c>
    </row>
    <row r="146" spans="3:6" x14ac:dyDescent="0.2">
      <c r="D146" t="s">
        <v>60</v>
      </c>
      <c r="E146">
        <v>0.12241127218262277</v>
      </c>
    </row>
    <row r="151" spans="3:6" x14ac:dyDescent="0.2">
      <c r="C151" s="1" t="s">
        <v>103</v>
      </c>
    </row>
    <row r="153" spans="3:6" x14ac:dyDescent="0.2">
      <c r="D153" s="1" t="s">
        <v>104</v>
      </c>
    </row>
    <row r="154" spans="3:6" x14ac:dyDescent="0.2">
      <c r="D154" s="85" t="s">
        <v>105</v>
      </c>
      <c r="E154">
        <v>512</v>
      </c>
      <c r="F154" t="s">
        <v>86</v>
      </c>
    </row>
    <row r="155" spans="3:6" x14ac:dyDescent="0.2">
      <c r="D155" s="85" t="s">
        <v>106</v>
      </c>
      <c r="E155">
        <v>581</v>
      </c>
      <c r="F155" t="s">
        <v>86</v>
      </c>
    </row>
    <row r="156" spans="3:6" x14ac:dyDescent="0.2">
      <c r="D156" s="85" t="s">
        <v>107</v>
      </c>
      <c r="E156">
        <v>291</v>
      </c>
      <c r="F156" t="s">
        <v>86</v>
      </c>
    </row>
    <row r="158" spans="3:6" x14ac:dyDescent="0.2">
      <c r="D158" s="82" t="s">
        <v>108</v>
      </c>
    </row>
    <row r="159" spans="3:6" x14ac:dyDescent="0.2">
      <c r="D159" s="85" t="s">
        <v>105</v>
      </c>
    </row>
    <row r="160" spans="3:6" x14ac:dyDescent="0.2">
      <c r="D160" s="86" t="s">
        <v>52</v>
      </c>
      <c r="F160" t="s">
        <v>86</v>
      </c>
    </row>
    <row r="161" spans="4:9" x14ac:dyDescent="0.2">
      <c r="D161" s="86" t="s">
        <v>90</v>
      </c>
      <c r="F161" t="s">
        <v>86</v>
      </c>
    </row>
    <row r="162" spans="4:9" x14ac:dyDescent="0.2">
      <c r="D162" s="86" t="s">
        <v>27</v>
      </c>
      <c r="F162" t="s">
        <v>86</v>
      </c>
    </row>
    <row r="163" spans="4:9" x14ac:dyDescent="0.2">
      <c r="D163" s="86" t="s">
        <v>91</v>
      </c>
      <c r="F163" t="s">
        <v>86</v>
      </c>
    </row>
    <row r="164" spans="4:9" x14ac:dyDescent="0.2">
      <c r="D164" s="86" t="s">
        <v>92</v>
      </c>
      <c r="F164" t="s">
        <v>86</v>
      </c>
    </row>
    <row r="165" spans="4:9" x14ac:dyDescent="0.2">
      <c r="D165" s="86" t="s">
        <v>60</v>
      </c>
      <c r="F165" t="s">
        <v>86</v>
      </c>
    </row>
    <row r="167" spans="4:9" ht="17" thickBot="1" x14ac:dyDescent="0.25">
      <c r="D167" s="85" t="s">
        <v>106</v>
      </c>
      <c r="G167" s="87">
        <f>SUM(G168:G173)</f>
        <v>2090132.6002327043</v>
      </c>
      <c r="H167" s="88" t="s">
        <v>109</v>
      </c>
      <c r="I167" s="89"/>
    </row>
    <row r="168" spans="4:9" ht="17" thickTop="1" x14ac:dyDescent="0.2">
      <c r="D168" s="86" t="s">
        <v>52</v>
      </c>
      <c r="E168" s="90">
        <v>449.43156675986694</v>
      </c>
      <c r="F168" t="s">
        <v>86</v>
      </c>
      <c r="G168" s="79">
        <f t="shared" ref="G168:G173" si="2">E168*TWhtoPJ*1000</f>
        <v>1617953.640335521</v>
      </c>
      <c r="H168" t="s">
        <v>109</v>
      </c>
    </row>
    <row r="169" spans="4:9" x14ac:dyDescent="0.2">
      <c r="D169" s="86" t="s">
        <v>90</v>
      </c>
      <c r="E169" s="90">
        <v>0</v>
      </c>
      <c r="F169" t="s">
        <v>86</v>
      </c>
      <c r="G169" s="79">
        <f t="shared" si="2"/>
        <v>0</v>
      </c>
      <c r="H169" t="s">
        <v>109</v>
      </c>
    </row>
    <row r="170" spans="4:9" x14ac:dyDescent="0.2">
      <c r="D170" s="86" t="s">
        <v>27</v>
      </c>
      <c r="E170" s="90">
        <v>106.51968358967584</v>
      </c>
      <c r="F170" t="s">
        <v>86</v>
      </c>
      <c r="G170" s="79">
        <f t="shared" si="2"/>
        <v>383470.86092283303</v>
      </c>
      <c r="H170" t="s">
        <v>109</v>
      </c>
    </row>
    <row r="171" spans="4:9" x14ac:dyDescent="0.2">
      <c r="D171" s="86" t="s">
        <v>91</v>
      </c>
      <c r="E171" s="90">
        <v>0</v>
      </c>
      <c r="F171" t="s">
        <v>86</v>
      </c>
      <c r="G171" s="79">
        <f t="shared" si="2"/>
        <v>0</v>
      </c>
      <c r="H171" t="s">
        <v>109</v>
      </c>
    </row>
    <row r="172" spans="4:9" x14ac:dyDescent="0.2">
      <c r="D172" s="86" t="s">
        <v>92</v>
      </c>
      <c r="E172" s="90">
        <v>24.518727331803593</v>
      </c>
      <c r="F172" t="s">
        <v>86</v>
      </c>
      <c r="G172" s="79">
        <f t="shared" si="2"/>
        <v>88267.418394492939</v>
      </c>
      <c r="H172" t="s">
        <v>109</v>
      </c>
    </row>
    <row r="173" spans="4:9" x14ac:dyDescent="0.2">
      <c r="D173" s="86" t="s">
        <v>60</v>
      </c>
      <c r="E173" s="90">
        <v>0.12241127218262277</v>
      </c>
      <c r="F173" t="s">
        <v>86</v>
      </c>
      <c r="G173" s="79">
        <f t="shared" si="2"/>
        <v>440.68057985744196</v>
      </c>
      <c r="H173" t="s">
        <v>109</v>
      </c>
    </row>
    <row r="174" spans="4:9" x14ac:dyDescent="0.2">
      <c r="E174" s="90"/>
    </row>
    <row r="175" spans="4:9" ht="17" thickBot="1" x14ac:dyDescent="0.25">
      <c r="D175" s="85" t="s">
        <v>107</v>
      </c>
      <c r="E175" s="90"/>
      <c r="G175" s="87">
        <f>SUM(G176:G181)</f>
        <v>1049817.554788277</v>
      </c>
      <c r="H175" s="88" t="s">
        <v>109</v>
      </c>
    </row>
    <row r="176" spans="4:9" ht="17" thickTop="1" x14ac:dyDescent="0.2">
      <c r="D176" s="86" t="s">
        <v>52</v>
      </c>
      <c r="E176" s="90">
        <v>243.7150879865263</v>
      </c>
      <c r="F176" t="s">
        <v>86</v>
      </c>
      <c r="G176" s="79">
        <f t="shared" ref="G176:G181" si="3">E176*TWhtoPJ*1000</f>
        <v>877374.31675149465</v>
      </c>
      <c r="H176" t="s">
        <v>109</v>
      </c>
    </row>
    <row r="177" spans="4:8" x14ac:dyDescent="0.2">
      <c r="D177" s="86" t="s">
        <v>90</v>
      </c>
      <c r="E177" s="90">
        <v>11.469393416956578</v>
      </c>
      <c r="F177" t="s">
        <v>86</v>
      </c>
      <c r="G177" s="79">
        <f t="shared" si="3"/>
        <v>41289.816301043677</v>
      </c>
      <c r="H177" t="s">
        <v>109</v>
      </c>
    </row>
    <row r="178" spans="4:8" x14ac:dyDescent="0.2">
      <c r="D178" s="86" t="s">
        <v>27</v>
      </c>
      <c r="E178" s="90">
        <v>17.686060150092374</v>
      </c>
      <c r="F178" t="s">
        <v>86</v>
      </c>
      <c r="G178" s="79">
        <f t="shared" si="3"/>
        <v>63669.816540332547</v>
      </c>
      <c r="H178" t="s">
        <v>109</v>
      </c>
    </row>
    <row r="179" spans="4:8" x14ac:dyDescent="0.2">
      <c r="D179" s="86" t="s">
        <v>91</v>
      </c>
      <c r="E179" s="90">
        <v>17.16994551815807</v>
      </c>
      <c r="F179" t="s">
        <v>86</v>
      </c>
      <c r="G179" s="79">
        <f t="shared" si="3"/>
        <v>61811.803865369053</v>
      </c>
      <c r="H179" t="s">
        <v>109</v>
      </c>
    </row>
    <row r="180" spans="4:8" x14ac:dyDescent="0.2">
      <c r="D180" s="86" t="s">
        <v>92</v>
      </c>
      <c r="E180" s="90"/>
      <c r="F180" t="s">
        <v>86</v>
      </c>
      <c r="G180" s="79">
        <f t="shared" si="3"/>
        <v>0</v>
      </c>
      <c r="H180" t="s">
        <v>109</v>
      </c>
    </row>
    <row r="181" spans="4:8" x14ac:dyDescent="0.2">
      <c r="D181" s="86" t="s">
        <v>60</v>
      </c>
      <c r="E181" s="90">
        <v>1.5755003694547682</v>
      </c>
      <c r="F181" t="s">
        <v>86</v>
      </c>
      <c r="G181" s="79">
        <f t="shared" si="3"/>
        <v>5671.8013300371658</v>
      </c>
      <c r="H181" t="s">
        <v>109</v>
      </c>
    </row>
    <row r="183" spans="4:8" x14ac:dyDescent="0.2">
      <c r="D183" s="1" t="s">
        <v>110</v>
      </c>
    </row>
    <row r="184" spans="4:8" x14ac:dyDescent="0.2">
      <c r="D184" s="85" t="s">
        <v>105</v>
      </c>
    </row>
    <row r="185" spans="4:8" x14ac:dyDescent="0.2">
      <c r="D185" s="86" t="s">
        <v>4</v>
      </c>
      <c r="F185" t="s">
        <v>86</v>
      </c>
    </row>
    <row r="186" spans="4:8" x14ac:dyDescent="0.2">
      <c r="D186" s="86" t="s">
        <v>5</v>
      </c>
      <c r="F186" t="s">
        <v>86</v>
      </c>
    </row>
    <row r="187" spans="4:8" x14ac:dyDescent="0.2">
      <c r="D187" s="86" t="s">
        <v>99</v>
      </c>
      <c r="F187" t="s">
        <v>86</v>
      </c>
    </row>
    <row r="188" spans="4:8" x14ac:dyDescent="0.2">
      <c r="D188" s="86" t="s">
        <v>7</v>
      </c>
      <c r="F188" t="s">
        <v>86</v>
      </c>
    </row>
    <row r="189" spans="4:8" x14ac:dyDescent="0.2">
      <c r="D189" s="86" t="s">
        <v>100</v>
      </c>
      <c r="F189" t="s">
        <v>86</v>
      </c>
    </row>
    <row r="190" spans="4:8" x14ac:dyDescent="0.2">
      <c r="D190" s="86" t="s">
        <v>3</v>
      </c>
      <c r="F190" t="s">
        <v>86</v>
      </c>
    </row>
    <row r="191" spans="4:8" x14ac:dyDescent="0.2">
      <c r="D191" s="86" t="s">
        <v>101</v>
      </c>
      <c r="F191" t="s">
        <v>86</v>
      </c>
    </row>
    <row r="192" spans="4:8" x14ac:dyDescent="0.2">
      <c r="D192" s="86" t="s">
        <v>6</v>
      </c>
      <c r="F192" t="s">
        <v>86</v>
      </c>
    </row>
    <row r="193" spans="4:9" x14ac:dyDescent="0.2">
      <c r="D193" s="86" t="s">
        <v>19</v>
      </c>
      <c r="F193" t="s">
        <v>86</v>
      </c>
    </row>
    <row r="194" spans="4:9" x14ac:dyDescent="0.2">
      <c r="D194" s="86" t="s">
        <v>102</v>
      </c>
      <c r="F194" t="s">
        <v>86</v>
      </c>
    </row>
    <row r="196" spans="4:9" ht="17" thickBot="1" x14ac:dyDescent="0.25">
      <c r="D196" s="85" t="s">
        <v>106</v>
      </c>
      <c r="G196" s="87">
        <f>SUM(G197:G207)</f>
        <v>2090132.6002327043</v>
      </c>
      <c r="H196" s="88" t="s">
        <v>109</v>
      </c>
    </row>
    <row r="197" spans="4:9" ht="17" thickTop="1" x14ac:dyDescent="0.2">
      <c r="D197" s="86" t="s">
        <v>4</v>
      </c>
      <c r="E197" s="90">
        <v>243.9537299316473</v>
      </c>
      <c r="F197" t="s">
        <v>86</v>
      </c>
      <c r="G197" s="79">
        <f t="shared" ref="G197:G207" si="4">E197*TWhtoPJ*1000</f>
        <v>878233.42775393033</v>
      </c>
      <c r="H197" t="s">
        <v>109</v>
      </c>
    </row>
    <row r="198" spans="4:9" x14ac:dyDescent="0.2">
      <c r="D198" s="86" t="s">
        <v>5</v>
      </c>
      <c r="E198" s="90">
        <v>153.13084310901326</v>
      </c>
      <c r="F198" t="s">
        <v>86</v>
      </c>
      <c r="G198" s="79">
        <f t="shared" si="4"/>
        <v>551271.03519244771</v>
      </c>
      <c r="H198" t="s">
        <v>109</v>
      </c>
    </row>
    <row r="199" spans="4:9" x14ac:dyDescent="0.2">
      <c r="D199" s="86" t="s">
        <v>99</v>
      </c>
      <c r="E199" s="90">
        <v>56.751739436458983</v>
      </c>
      <c r="F199" t="s">
        <v>86</v>
      </c>
      <c r="G199" s="79">
        <f t="shared" si="4"/>
        <v>204306.26197125236</v>
      </c>
      <c r="H199" t="s">
        <v>109</v>
      </c>
    </row>
    <row r="200" spans="4:9" x14ac:dyDescent="0.2">
      <c r="D200" s="86" t="s">
        <v>7</v>
      </c>
      <c r="E200" s="90">
        <v>47.152178920141665</v>
      </c>
      <c r="F200" t="s">
        <v>86</v>
      </c>
      <c r="G200" s="79">
        <f t="shared" si="4"/>
        <v>169747.84411251001</v>
      </c>
      <c r="H200" t="s">
        <v>109</v>
      </c>
    </row>
    <row r="201" spans="4:9" x14ac:dyDescent="0.2">
      <c r="D201" s="86" t="s">
        <v>100</v>
      </c>
      <c r="E201" s="90">
        <v>61.960832132482075</v>
      </c>
      <c r="F201" t="s">
        <v>86</v>
      </c>
      <c r="G201" s="79">
        <f t="shared" si="4"/>
        <v>223058.99567693548</v>
      </c>
      <c r="H201" t="s">
        <v>109</v>
      </c>
    </row>
    <row r="202" spans="4:9" x14ac:dyDescent="0.2">
      <c r="D202" s="86" t="s">
        <v>3</v>
      </c>
      <c r="E202" s="90">
        <v>7.2356443334595397</v>
      </c>
      <c r="F202" t="s">
        <v>86</v>
      </c>
      <c r="G202" s="79">
        <f t="shared" si="4"/>
        <v>26048.319600454346</v>
      </c>
      <c r="H202" t="s">
        <v>109</v>
      </c>
    </row>
    <row r="203" spans="4:9" x14ac:dyDescent="0.2">
      <c r="D203" s="86" t="s">
        <v>111</v>
      </c>
      <c r="E203" s="90">
        <v>0</v>
      </c>
      <c r="F203" t="s">
        <v>86</v>
      </c>
      <c r="G203" s="79">
        <f t="shared" si="4"/>
        <v>0</v>
      </c>
      <c r="H203" t="s">
        <v>109</v>
      </c>
    </row>
    <row r="204" spans="4:9" x14ac:dyDescent="0.2">
      <c r="D204" s="86" t="s">
        <v>6</v>
      </c>
      <c r="E204" s="90">
        <v>7.4823815762681454</v>
      </c>
      <c r="F204" t="s">
        <v>86</v>
      </c>
      <c r="G204" s="79">
        <f t="shared" si="4"/>
        <v>26936.573674565323</v>
      </c>
      <c r="H204" t="s">
        <v>109</v>
      </c>
    </row>
    <row r="205" spans="4:9" x14ac:dyDescent="0.2">
      <c r="D205" s="86" t="s">
        <v>112</v>
      </c>
      <c r="E205" s="90">
        <v>2.8026282418753352</v>
      </c>
      <c r="F205" t="s">
        <v>86</v>
      </c>
      <c r="G205" s="79">
        <f t="shared" si="4"/>
        <v>10089.461670751207</v>
      </c>
      <c r="H205" t="s">
        <v>109</v>
      </c>
    </row>
    <row r="206" spans="4:9" x14ac:dyDescent="0.2">
      <c r="D206" s="86" t="s">
        <v>102</v>
      </c>
      <c r="E206" s="90">
        <v>0</v>
      </c>
      <c r="F206" t="s">
        <v>86</v>
      </c>
      <c r="G206" s="79">
        <f t="shared" si="4"/>
        <v>0</v>
      </c>
      <c r="H206" t="s">
        <v>109</v>
      </c>
    </row>
    <row r="207" spans="4:9" x14ac:dyDescent="0.2">
      <c r="D207" s="92" t="s">
        <v>113</v>
      </c>
      <c r="E207" s="93">
        <f>E173</f>
        <v>0.12241127218262277</v>
      </c>
      <c r="F207" s="94" t="s">
        <v>86</v>
      </c>
      <c r="G207" s="95">
        <f t="shared" si="4"/>
        <v>440.68057985744196</v>
      </c>
      <c r="H207" s="94" t="s">
        <v>109</v>
      </c>
      <c r="I207" s="94"/>
    </row>
    <row r="209" spans="4:9" ht="17" thickBot="1" x14ac:dyDescent="0.25">
      <c r="D209" s="85" t="s">
        <v>208</v>
      </c>
      <c r="G209" s="87">
        <f>SUM(G210,G212,G224:G228,G214:G216)</f>
        <v>982333.94959287113</v>
      </c>
      <c r="H209" s="88" t="s">
        <v>109</v>
      </c>
    </row>
    <row r="210" spans="4:9" ht="17" thickTop="1" x14ac:dyDescent="0.2">
      <c r="D210" s="86" t="s">
        <v>4</v>
      </c>
      <c r="E210" s="90">
        <v>123.38278709290537</v>
      </c>
      <c r="F210" t="s">
        <v>86</v>
      </c>
      <c r="G210" s="79">
        <f t="shared" ref="G210" si="5">E210*TWhtoPJ*1000</f>
        <v>444178.03353445936</v>
      </c>
      <c r="H210" t="s">
        <v>109</v>
      </c>
    </row>
    <row r="211" spans="4:9" x14ac:dyDescent="0.2">
      <c r="D211" s="92" t="s">
        <v>224</v>
      </c>
      <c r="E211" s="93"/>
      <c r="F211" s="94"/>
      <c r="G211" s="95">
        <f>G210+G217</f>
        <v>501419.04353445937</v>
      </c>
    </row>
    <row r="212" spans="4:9" x14ac:dyDescent="0.2">
      <c r="D212" s="86" t="s">
        <v>5</v>
      </c>
      <c r="E212" s="90">
        <v>83.681675156005895</v>
      </c>
      <c r="F212" t="s">
        <v>86</v>
      </c>
      <c r="G212" s="79">
        <f t="shared" ref="G212:G228" si="6">E212*TWhtoPJ*1000</f>
        <v>301254.03056162124</v>
      </c>
      <c r="H212" t="s">
        <v>109</v>
      </c>
    </row>
    <row r="213" spans="4:9" x14ac:dyDescent="0.2">
      <c r="D213" s="92" t="s">
        <v>225</v>
      </c>
      <c r="E213" s="93"/>
      <c r="F213" s="94"/>
      <c r="G213" s="95">
        <f>SUM(G212,G218:G220)</f>
        <v>307830.4805616212</v>
      </c>
    </row>
    <row r="214" spans="4:9" x14ac:dyDescent="0.2">
      <c r="D214" s="86" t="s">
        <v>99</v>
      </c>
      <c r="E214" s="90">
        <v>16.554400866124936</v>
      </c>
      <c r="F214" t="s">
        <v>86</v>
      </c>
      <c r="G214" s="79">
        <f t="shared" si="6"/>
        <v>59595.843118049772</v>
      </c>
      <c r="H214" t="s">
        <v>109</v>
      </c>
    </row>
    <row r="215" spans="4:9" x14ac:dyDescent="0.2">
      <c r="D215" s="86" t="s">
        <v>7</v>
      </c>
      <c r="E215" s="90">
        <v>15.514785450068183</v>
      </c>
      <c r="F215" t="s">
        <v>86</v>
      </c>
      <c r="G215" s="79">
        <f t="shared" si="6"/>
        <v>55853.22762024546</v>
      </c>
      <c r="H215" t="s">
        <v>109</v>
      </c>
    </row>
    <row r="216" spans="4:9" x14ac:dyDescent="0.2">
      <c r="D216" s="86" t="s">
        <v>100</v>
      </c>
      <c r="E216" s="90">
        <v>27.468391833107692</v>
      </c>
      <c r="F216" t="s">
        <v>86</v>
      </c>
      <c r="G216" s="79">
        <f t="shared" si="6"/>
        <v>98886.210599187689</v>
      </c>
      <c r="H216" t="s">
        <v>109</v>
      </c>
    </row>
    <row r="217" spans="4:9" x14ac:dyDescent="0.2">
      <c r="D217" s="169" t="s">
        <v>214</v>
      </c>
      <c r="E217" s="90"/>
      <c r="G217" s="91">
        <v>57241.01</v>
      </c>
      <c r="H217" s="170" t="s">
        <v>109</v>
      </c>
      <c r="I217" s="171" t="s">
        <v>221</v>
      </c>
    </row>
    <row r="218" spans="4:9" x14ac:dyDescent="0.2">
      <c r="D218" s="169" t="s">
        <v>215</v>
      </c>
      <c r="E218" s="90"/>
      <c r="G218" s="91">
        <v>0</v>
      </c>
      <c r="H218" s="170" t="s">
        <v>109</v>
      </c>
      <c r="I218" t="s">
        <v>222</v>
      </c>
    </row>
    <row r="219" spans="4:9" x14ac:dyDescent="0.2">
      <c r="D219" s="169" t="s">
        <v>216</v>
      </c>
      <c r="E219" s="90"/>
      <c r="G219" s="91">
        <v>5591.97</v>
      </c>
      <c r="H219" s="170" t="s">
        <v>109</v>
      </c>
      <c r="I219" t="s">
        <v>222</v>
      </c>
    </row>
    <row r="220" spans="4:9" x14ac:dyDescent="0.2">
      <c r="D220" s="169" t="s">
        <v>217</v>
      </c>
      <c r="E220" s="90"/>
      <c r="G220" s="91">
        <v>984.48</v>
      </c>
      <c r="H220" s="170" t="s">
        <v>109</v>
      </c>
      <c r="I220" t="s">
        <v>222</v>
      </c>
    </row>
    <row r="221" spans="4:9" x14ac:dyDescent="0.2">
      <c r="D221" s="169" t="s">
        <v>218</v>
      </c>
      <c r="E221" s="90"/>
      <c r="G221" s="91">
        <v>0</v>
      </c>
      <c r="H221" s="170" t="s">
        <v>109</v>
      </c>
      <c r="I221" t="s">
        <v>223</v>
      </c>
    </row>
    <row r="222" spans="4:9" x14ac:dyDescent="0.2">
      <c r="D222" s="169" t="s">
        <v>219</v>
      </c>
      <c r="E222" s="90"/>
      <c r="G222" s="91">
        <v>0</v>
      </c>
      <c r="H222" s="170" t="s">
        <v>109</v>
      </c>
      <c r="I222" t="s">
        <v>223</v>
      </c>
    </row>
    <row r="223" spans="4:9" x14ac:dyDescent="0.2">
      <c r="D223" s="92" t="s">
        <v>220</v>
      </c>
      <c r="E223" s="93"/>
      <c r="F223" s="94"/>
      <c r="G223" s="95">
        <f>G216-SUM(G217:G220)</f>
        <v>35068.750599187682</v>
      </c>
      <c r="H223" t="s">
        <v>109</v>
      </c>
    </row>
    <row r="224" spans="4:9" x14ac:dyDescent="0.2">
      <c r="D224" s="86" t="s">
        <v>3</v>
      </c>
      <c r="E224" s="90">
        <v>0.62176545082050283</v>
      </c>
      <c r="F224" t="s">
        <v>86</v>
      </c>
      <c r="G224" s="79">
        <f t="shared" si="6"/>
        <v>2238.3556229538103</v>
      </c>
      <c r="H224" t="s">
        <v>109</v>
      </c>
    </row>
    <row r="225" spans="2:8" x14ac:dyDescent="0.2">
      <c r="D225" s="86" t="s">
        <v>101</v>
      </c>
      <c r="E225" s="90">
        <v>0</v>
      </c>
      <c r="F225" t="s">
        <v>86</v>
      </c>
      <c r="G225" s="79">
        <f t="shared" si="6"/>
        <v>0</v>
      </c>
      <c r="H225" t="s">
        <v>109</v>
      </c>
    </row>
    <row r="226" spans="2:8" x14ac:dyDescent="0.2">
      <c r="D226" s="86" t="s">
        <v>6</v>
      </c>
      <c r="E226" s="90">
        <v>3.1437290482461244</v>
      </c>
      <c r="F226" t="s">
        <v>86</v>
      </c>
      <c r="G226" s="79">
        <f t="shared" si="6"/>
        <v>11317.424573686048</v>
      </c>
      <c r="H226" t="s">
        <v>109</v>
      </c>
    </row>
    <row r="227" spans="2:8" x14ac:dyDescent="0.2">
      <c r="D227" s="86" t="s">
        <v>19</v>
      </c>
      <c r="E227" s="90">
        <v>2.5030066562965803</v>
      </c>
      <c r="F227" t="s">
        <v>86</v>
      </c>
      <c r="G227" s="79">
        <f t="shared" si="6"/>
        <v>9010.8239626676896</v>
      </c>
      <c r="H227" t="s">
        <v>109</v>
      </c>
    </row>
    <row r="228" spans="2:8" x14ac:dyDescent="0.2">
      <c r="D228" s="86" t="s">
        <v>102</v>
      </c>
      <c r="E228" s="90">
        <v>0</v>
      </c>
      <c r="F228" t="s">
        <v>86</v>
      </c>
      <c r="G228" s="79">
        <f t="shared" si="6"/>
        <v>0</v>
      </c>
      <c r="H228" t="s">
        <v>109</v>
      </c>
    </row>
    <row r="229" spans="2:8" x14ac:dyDescent="0.2">
      <c r="D229" s="85" t="s">
        <v>209</v>
      </c>
    </row>
    <row r="230" spans="2:8" x14ac:dyDescent="0.2">
      <c r="D230" s="86" t="s">
        <v>7</v>
      </c>
      <c r="E230" s="90">
        <v>18.745445887612838</v>
      </c>
      <c r="F230" t="s">
        <v>86</v>
      </c>
      <c r="G230" s="79">
        <f t="shared" ref="G230" si="7">E230*TWhtoPJ*1000</f>
        <v>67483.605195406228</v>
      </c>
      <c r="H230" t="s">
        <v>109</v>
      </c>
    </row>
    <row r="232" spans="2:8" x14ac:dyDescent="0.2">
      <c r="B232" s="1" t="s">
        <v>114</v>
      </c>
    </row>
    <row r="233" spans="2:8" x14ac:dyDescent="0.2">
      <c r="C233" s="1" t="s">
        <v>115</v>
      </c>
    </row>
    <row r="234" spans="2:8" x14ac:dyDescent="0.2">
      <c r="D234" s="1" t="s">
        <v>116</v>
      </c>
    </row>
    <row r="236" spans="2:8" x14ac:dyDescent="0.2">
      <c r="D236" s="85" t="s">
        <v>117</v>
      </c>
    </row>
    <row r="237" spans="2:8" x14ac:dyDescent="0.2">
      <c r="D237" s="85" t="s">
        <v>118</v>
      </c>
    </row>
    <row r="238" spans="2:8" x14ac:dyDescent="0.2">
      <c r="D238" s="85" t="s">
        <v>119</v>
      </c>
    </row>
    <row r="239" spans="2:8" x14ac:dyDescent="0.2">
      <c r="D239" s="85" t="s">
        <v>120</v>
      </c>
    </row>
    <row r="240" spans="2:8" x14ac:dyDescent="0.2">
      <c r="D240" s="85" t="s">
        <v>52</v>
      </c>
    </row>
    <row r="241" spans="4:6" x14ac:dyDescent="0.2">
      <c r="D241" s="85" t="s">
        <v>60</v>
      </c>
    </row>
    <row r="242" spans="4:6" x14ac:dyDescent="0.2">
      <c r="D242" s="85" t="s">
        <v>121</v>
      </c>
    </row>
    <row r="243" spans="4:6" x14ac:dyDescent="0.2">
      <c r="D243" s="85" t="s">
        <v>122</v>
      </c>
    </row>
    <row r="244" spans="4:6" x14ac:dyDescent="0.2">
      <c r="D244" s="85" t="s">
        <v>123</v>
      </c>
    </row>
    <row r="248" spans="4:6" x14ac:dyDescent="0.2">
      <c r="D248" s="85" t="s">
        <v>124</v>
      </c>
      <c r="F248" t="s">
        <v>86</v>
      </c>
    </row>
    <row r="249" spans="4:6" x14ac:dyDescent="0.2">
      <c r="D249" s="85" t="s">
        <v>125</v>
      </c>
      <c r="F249" t="s">
        <v>86</v>
      </c>
    </row>
    <row r="250" spans="4:6" x14ac:dyDescent="0.2">
      <c r="D250" s="85" t="s">
        <v>126</v>
      </c>
      <c r="F250" t="s">
        <v>86</v>
      </c>
    </row>
    <row r="251" spans="4:6" x14ac:dyDescent="0.2">
      <c r="D251" s="85" t="s">
        <v>127</v>
      </c>
      <c r="F251" t="s">
        <v>86</v>
      </c>
    </row>
    <row r="252" spans="4:6" x14ac:dyDescent="0.2">
      <c r="D252" s="85" t="s">
        <v>128</v>
      </c>
      <c r="F252" t="s">
        <v>86</v>
      </c>
    </row>
    <row r="253" spans="4:6" x14ac:dyDescent="0.2">
      <c r="D253" s="85" t="s">
        <v>129</v>
      </c>
      <c r="F253" t="s">
        <v>86</v>
      </c>
    </row>
    <row r="254" spans="4:6" x14ac:dyDescent="0.2">
      <c r="D254" s="85" t="s">
        <v>130</v>
      </c>
      <c r="F254" t="s">
        <v>86</v>
      </c>
    </row>
    <row r="255" spans="4:6" x14ac:dyDescent="0.2">
      <c r="D255" s="85" t="s">
        <v>131</v>
      </c>
      <c r="F255" t="s">
        <v>86</v>
      </c>
    </row>
    <row r="281" spans="4:4" x14ac:dyDescent="0.2">
      <c r="D281" s="1" t="s">
        <v>132</v>
      </c>
    </row>
    <row r="283" spans="4:4" x14ac:dyDescent="0.2">
      <c r="D283" s="85" t="s">
        <v>124</v>
      </c>
    </row>
    <row r="284" spans="4:4" x14ac:dyDescent="0.2">
      <c r="D284" s="85" t="s">
        <v>125</v>
      </c>
    </row>
    <row r="285" spans="4:4" x14ac:dyDescent="0.2">
      <c r="D285" s="85" t="s">
        <v>126</v>
      </c>
    </row>
    <row r="286" spans="4:4" x14ac:dyDescent="0.2">
      <c r="D286" s="85" t="s">
        <v>127</v>
      </c>
    </row>
    <row r="287" spans="4:4" x14ac:dyDescent="0.2">
      <c r="D287" s="85" t="s">
        <v>128</v>
      </c>
    </row>
    <row r="288" spans="4:4" x14ac:dyDescent="0.2">
      <c r="D288" s="85" t="s">
        <v>129</v>
      </c>
    </row>
    <row r="289" spans="4:4" x14ac:dyDescent="0.2">
      <c r="D289" s="85" t="s">
        <v>130</v>
      </c>
    </row>
    <row r="290" spans="4:4" x14ac:dyDescent="0.2">
      <c r="D290" s="85" t="s">
        <v>131</v>
      </c>
    </row>
    <row r="329" spans="2:3" x14ac:dyDescent="0.2">
      <c r="B329" s="1" t="s">
        <v>133</v>
      </c>
    </row>
    <row r="330" spans="2:3" x14ac:dyDescent="0.2">
      <c r="C330" s="1" t="s">
        <v>134</v>
      </c>
    </row>
    <row r="377" spans="3:8" x14ac:dyDescent="0.2">
      <c r="C377" s="1" t="s">
        <v>135</v>
      </c>
    </row>
    <row r="380" spans="3:8" x14ac:dyDescent="0.2">
      <c r="D380" t="s">
        <v>136</v>
      </c>
      <c r="E380" t="s">
        <v>137</v>
      </c>
    </row>
    <row r="381" spans="3:8" x14ac:dyDescent="0.2">
      <c r="D381" t="s">
        <v>138</v>
      </c>
    </row>
    <row r="382" spans="3:8" x14ac:dyDescent="0.2">
      <c r="E382" t="s">
        <v>139</v>
      </c>
    </row>
    <row r="383" spans="3:8" x14ac:dyDescent="0.2">
      <c r="D383" t="s">
        <v>86</v>
      </c>
      <c r="E383" t="s">
        <v>92</v>
      </c>
      <c r="F383" t="s">
        <v>52</v>
      </c>
      <c r="G383" t="s">
        <v>60</v>
      </c>
      <c r="H383" t="s">
        <v>27</v>
      </c>
    </row>
    <row r="384" spans="3:8" x14ac:dyDescent="0.2">
      <c r="D384" t="s">
        <v>100</v>
      </c>
      <c r="E384" s="96">
        <v>0</v>
      </c>
      <c r="F384" s="96">
        <v>58.486943656080996</v>
      </c>
      <c r="G384" s="96">
        <v>0</v>
      </c>
      <c r="H384" s="96">
        <v>3.4738884764010818</v>
      </c>
    </row>
    <row r="385" spans="4:8" x14ac:dyDescent="0.2">
      <c r="D385" t="s">
        <v>3</v>
      </c>
      <c r="E385" s="96">
        <v>0</v>
      </c>
      <c r="F385" s="96">
        <v>7.2356443334595397</v>
      </c>
      <c r="G385" s="96">
        <v>0</v>
      </c>
      <c r="H385" s="96">
        <v>0</v>
      </c>
    </row>
    <row r="386" spans="4:8" x14ac:dyDescent="0.2">
      <c r="D386" t="s">
        <v>30</v>
      </c>
      <c r="E386" s="96">
        <v>0</v>
      </c>
      <c r="F386" s="96">
        <v>43.234921069533051</v>
      </c>
      <c r="G386" s="96">
        <v>0</v>
      </c>
      <c r="H386" s="96">
        <v>13.516818366925932</v>
      </c>
    </row>
    <row r="387" spans="4:8" x14ac:dyDescent="0.2">
      <c r="D387" t="s">
        <v>7</v>
      </c>
      <c r="E387" s="96">
        <v>23.514022136336894</v>
      </c>
      <c r="F387" s="96">
        <v>17.780407628329417</v>
      </c>
      <c r="G387" s="96">
        <v>0.12241127218262277</v>
      </c>
      <c r="H387" s="96">
        <v>5.8577491554753536</v>
      </c>
    </row>
    <row r="388" spans="4:8" x14ac:dyDescent="0.2">
      <c r="D388" t="s">
        <v>4</v>
      </c>
      <c r="E388" s="96">
        <v>0.97880403440203223</v>
      </c>
      <c r="F388" s="96">
        <v>194.42223827571041</v>
      </c>
      <c r="G388" s="96">
        <v>0</v>
      </c>
      <c r="H388" s="96">
        <v>48.552687621534872</v>
      </c>
    </row>
    <row r="389" spans="4:8" x14ac:dyDescent="0.2">
      <c r="D389" t="s">
        <v>19</v>
      </c>
      <c r="E389" s="96">
        <v>0</v>
      </c>
      <c r="F389" s="96">
        <v>2.1701761250600335</v>
      </c>
      <c r="G389" s="96">
        <v>0</v>
      </c>
      <c r="H389" s="96">
        <v>0.63245211681530167</v>
      </c>
    </row>
    <row r="390" spans="4:8" x14ac:dyDescent="0.2">
      <c r="D390" t="s">
        <v>5</v>
      </c>
      <c r="E390" s="96">
        <v>2.5901161064666552E-2</v>
      </c>
      <c r="F390" s="96">
        <v>125.88360236224196</v>
      </c>
      <c r="G390" s="96">
        <v>0</v>
      </c>
      <c r="H390" s="96">
        <v>27.221339585706637</v>
      </c>
    </row>
    <row r="391" spans="4:8" x14ac:dyDescent="0.2">
      <c r="D391" t="s">
        <v>6</v>
      </c>
      <c r="E391" s="96">
        <v>0</v>
      </c>
      <c r="F391" s="96">
        <v>0.21763330945149703</v>
      </c>
      <c r="G391" s="96">
        <v>0</v>
      </c>
      <c r="H391" s="96">
        <v>7.2647482668166488</v>
      </c>
    </row>
    <row r="392" spans="4:8" ht="17" thickBot="1" x14ac:dyDescent="0.25">
      <c r="D392" s="88" t="s">
        <v>140</v>
      </c>
      <c r="E392" s="97">
        <v>24.518727331803593</v>
      </c>
      <c r="F392" s="97">
        <v>449.43156675986694</v>
      </c>
      <c r="G392" s="97">
        <v>0.12241127218262277</v>
      </c>
      <c r="H392" s="97">
        <v>106.51968358967584</v>
      </c>
    </row>
    <row r="393" spans="4:8" ht="17" thickTop="1" x14ac:dyDescent="0.2"/>
    <row r="394" spans="4:8" x14ac:dyDescent="0.2">
      <c r="D394" t="s">
        <v>141</v>
      </c>
    </row>
    <row r="395" spans="4:8" x14ac:dyDescent="0.2">
      <c r="D395" t="str">
        <f>D384</f>
        <v>Biomass</v>
      </c>
      <c r="E395" s="98">
        <f>E384/E$392</f>
        <v>0</v>
      </c>
      <c r="F395" s="98">
        <f>F384/F$392</f>
        <v>0.13013537094809988</v>
      </c>
      <c r="G395" s="98">
        <f>G384/G$392</f>
        <v>0</v>
      </c>
      <c r="H395" s="98">
        <f>H384/H$392</f>
        <v>3.2612643591609203E-2</v>
      </c>
    </row>
    <row r="396" spans="4:8" x14ac:dyDescent="0.2">
      <c r="D396" t="str">
        <f t="shared" ref="D396:D403" si="8">D385</f>
        <v>Coal</v>
      </c>
      <c r="E396" s="98">
        <f t="shared" ref="E396:H403" si="9">E385/E$392</f>
        <v>0</v>
      </c>
      <c r="F396" s="98">
        <f t="shared" si="9"/>
        <v>1.609954633499425E-2</v>
      </c>
      <c r="G396" s="98">
        <f t="shared" si="9"/>
        <v>0</v>
      </c>
      <c r="H396" s="98">
        <f t="shared" si="9"/>
        <v>0</v>
      </c>
    </row>
    <row r="397" spans="4:8" x14ac:dyDescent="0.2">
      <c r="D397" t="str">
        <f t="shared" si="8"/>
        <v>District heating</v>
      </c>
      <c r="E397" s="98">
        <f t="shared" si="9"/>
        <v>0</v>
      </c>
      <c r="F397" s="98">
        <f t="shared" si="9"/>
        <v>9.6199119659598015E-2</v>
      </c>
      <c r="G397" s="98">
        <f t="shared" si="9"/>
        <v>0</v>
      </c>
      <c r="H397" s="98">
        <f t="shared" si="9"/>
        <v>0.12689502926983925</v>
      </c>
    </row>
    <row r="398" spans="4:8" x14ac:dyDescent="0.2">
      <c r="D398" t="str">
        <f t="shared" si="8"/>
        <v>Electricity</v>
      </c>
      <c r="E398" s="98">
        <f t="shared" si="9"/>
        <v>0.9590229467512581</v>
      </c>
      <c r="F398" s="98">
        <f t="shared" si="9"/>
        <v>3.95619910646587E-2</v>
      </c>
      <c r="G398" s="98">
        <f t="shared" si="9"/>
        <v>1</v>
      </c>
      <c r="H398" s="98">
        <f t="shared" si="9"/>
        <v>5.4992175700032793E-2</v>
      </c>
    </row>
    <row r="399" spans="4:8" x14ac:dyDescent="0.2">
      <c r="D399" t="str">
        <f t="shared" si="8"/>
        <v>Gas</v>
      </c>
      <c r="E399" s="98">
        <f t="shared" si="9"/>
        <v>3.992067048000536E-2</v>
      </c>
      <c r="F399" s="98">
        <f t="shared" si="9"/>
        <v>0.4325958669912276</v>
      </c>
      <c r="G399" s="98">
        <f t="shared" si="9"/>
        <v>0</v>
      </c>
      <c r="H399" s="98">
        <f t="shared" si="9"/>
        <v>0.45580953665394408</v>
      </c>
    </row>
    <row r="400" spans="4:8" x14ac:dyDescent="0.2">
      <c r="D400" t="str">
        <f t="shared" si="8"/>
        <v>Heat pumps</v>
      </c>
      <c r="E400" s="98">
        <f t="shared" si="9"/>
        <v>0</v>
      </c>
      <c r="F400" s="98">
        <f t="shared" si="9"/>
        <v>4.8287131691832569E-3</v>
      </c>
      <c r="G400" s="98">
        <f t="shared" si="9"/>
        <v>0</v>
      </c>
      <c r="H400" s="98">
        <f t="shared" si="9"/>
        <v>5.9374201603111087E-3</v>
      </c>
    </row>
    <row r="401" spans="4:10" x14ac:dyDescent="0.2">
      <c r="D401" t="str">
        <f t="shared" si="8"/>
        <v>Oil</v>
      </c>
      <c r="E401" s="98">
        <f t="shared" si="9"/>
        <v>1.0563827687365235E-3</v>
      </c>
      <c r="F401" s="98">
        <f t="shared" si="9"/>
        <v>0.28009515056939038</v>
      </c>
      <c r="G401" s="98">
        <f t="shared" si="9"/>
        <v>0</v>
      </c>
      <c r="H401" s="98">
        <f t="shared" si="9"/>
        <v>0.25555220094875497</v>
      </c>
    </row>
    <row r="402" spans="4:10" x14ac:dyDescent="0.2">
      <c r="D402" t="str">
        <f t="shared" si="8"/>
        <v>Solar thermal</v>
      </c>
      <c r="E402" s="98">
        <f t="shared" si="9"/>
        <v>0</v>
      </c>
      <c r="F402" s="98">
        <f t="shared" si="9"/>
        <v>4.8424126284787503E-4</v>
      </c>
      <c r="G402" s="98">
        <f t="shared" si="9"/>
        <v>0</v>
      </c>
      <c r="H402" s="98">
        <f t="shared" si="9"/>
        <v>6.8200993675508512E-2</v>
      </c>
    </row>
    <row r="403" spans="4:10" ht="17" thickBot="1" x14ac:dyDescent="0.25">
      <c r="D403" s="88" t="str">
        <f t="shared" si="8"/>
        <v>Grand Total</v>
      </c>
      <c r="E403" s="99">
        <f t="shared" si="9"/>
        <v>1</v>
      </c>
      <c r="F403" s="99">
        <f t="shared" si="9"/>
        <v>1</v>
      </c>
      <c r="G403" s="99">
        <f t="shared" si="9"/>
        <v>1</v>
      </c>
      <c r="H403" s="99">
        <f t="shared" si="9"/>
        <v>1</v>
      </c>
    </row>
    <row r="404" spans="4:10" ht="17" thickTop="1" x14ac:dyDescent="0.2"/>
    <row r="405" spans="4:10" x14ac:dyDescent="0.2">
      <c r="D405" t="s">
        <v>109</v>
      </c>
    </row>
    <row r="406" spans="4:10" x14ac:dyDescent="0.2">
      <c r="D406" t="str">
        <f>D395</f>
        <v>Biomass</v>
      </c>
      <c r="E406" s="79">
        <f t="shared" ref="E406:H414" si="10">E384*TWhtoPJ*1000</f>
        <v>0</v>
      </c>
      <c r="F406" s="79">
        <f t="shared" si="10"/>
        <v>210552.9971618916</v>
      </c>
      <c r="G406" s="79">
        <f t="shared" si="10"/>
        <v>0</v>
      </c>
      <c r="H406" s="79">
        <f t="shared" si="10"/>
        <v>12505.998515043895</v>
      </c>
    </row>
    <row r="407" spans="4:10" x14ac:dyDescent="0.2">
      <c r="D407" t="str">
        <f t="shared" ref="D407:D414" si="11">D396</f>
        <v>Coal</v>
      </c>
      <c r="E407" s="79">
        <f t="shared" si="10"/>
        <v>0</v>
      </c>
      <c r="F407" s="79">
        <f t="shared" si="10"/>
        <v>26048.319600454346</v>
      </c>
      <c r="G407" s="79">
        <f t="shared" si="10"/>
        <v>0</v>
      </c>
      <c r="H407" s="79">
        <f t="shared" si="10"/>
        <v>0</v>
      </c>
    </row>
    <row r="408" spans="4:10" x14ac:dyDescent="0.2">
      <c r="D408" t="str">
        <f t="shared" si="11"/>
        <v>District heating</v>
      </c>
      <c r="E408" s="79">
        <f t="shared" si="10"/>
        <v>0</v>
      </c>
      <c r="F408" s="79">
        <f t="shared" si="10"/>
        <v>155645.71585031899</v>
      </c>
      <c r="G408" s="79">
        <f t="shared" si="10"/>
        <v>0</v>
      </c>
      <c r="H408" s="79">
        <f t="shared" si="10"/>
        <v>48660.546120933352</v>
      </c>
    </row>
    <row r="409" spans="4:10" x14ac:dyDescent="0.2">
      <c r="D409" t="str">
        <f t="shared" si="11"/>
        <v>Electricity</v>
      </c>
      <c r="E409" s="79">
        <f t="shared" si="10"/>
        <v>84650.479690812819</v>
      </c>
      <c r="F409" s="79">
        <f t="shared" si="10"/>
        <v>64009.467461985907</v>
      </c>
      <c r="G409" s="79">
        <f t="shared" si="10"/>
        <v>440.68057985744196</v>
      </c>
      <c r="H409" s="79">
        <f t="shared" si="10"/>
        <v>21087.896959711274</v>
      </c>
    </row>
    <row r="410" spans="4:10" x14ac:dyDescent="0.2">
      <c r="D410" t="str">
        <f t="shared" si="11"/>
        <v>Gas</v>
      </c>
      <c r="E410" s="79">
        <f t="shared" si="10"/>
        <v>3523.6945238473158</v>
      </c>
      <c r="F410" s="79">
        <f t="shared" si="10"/>
        <v>699920.05779255752</v>
      </c>
      <c r="G410" s="79">
        <f t="shared" si="10"/>
        <v>0</v>
      </c>
      <c r="H410" s="79">
        <f t="shared" si="10"/>
        <v>174789.67543752556</v>
      </c>
    </row>
    <row r="411" spans="4:10" x14ac:dyDescent="0.2">
      <c r="D411" t="str">
        <f t="shared" si="11"/>
        <v>Heat pumps</v>
      </c>
      <c r="E411" s="79">
        <f t="shared" si="10"/>
        <v>0</v>
      </c>
      <c r="F411" s="79">
        <f t="shared" si="10"/>
        <v>7812.6340502161211</v>
      </c>
      <c r="G411" s="79">
        <f t="shared" si="10"/>
        <v>0</v>
      </c>
      <c r="H411" s="79">
        <f t="shared" si="10"/>
        <v>2276.8276205350858</v>
      </c>
    </row>
    <row r="412" spans="4:10" x14ac:dyDescent="0.2">
      <c r="D412" t="str">
        <f t="shared" si="11"/>
        <v>Oil</v>
      </c>
      <c r="E412" s="79">
        <f t="shared" si="10"/>
        <v>93.244179832799588</v>
      </c>
      <c r="F412" s="79">
        <f t="shared" si="10"/>
        <v>453180.96850407106</v>
      </c>
      <c r="G412" s="79">
        <f t="shared" si="10"/>
        <v>0</v>
      </c>
      <c r="H412" s="79">
        <f t="shared" si="10"/>
        <v>97996.822508543904</v>
      </c>
    </row>
    <row r="413" spans="4:10" x14ac:dyDescent="0.2">
      <c r="D413" t="str">
        <f t="shared" si="11"/>
        <v>Solar thermal</v>
      </c>
      <c r="E413" s="79">
        <f t="shared" si="10"/>
        <v>0</v>
      </c>
      <c r="F413" s="79">
        <f t="shared" si="10"/>
        <v>783.47991402538935</v>
      </c>
      <c r="G413" s="79">
        <f t="shared" si="10"/>
        <v>0</v>
      </c>
      <c r="H413" s="79">
        <f t="shared" si="10"/>
        <v>26153.093760539934</v>
      </c>
    </row>
    <row r="414" spans="4:10" ht="17" thickBot="1" x14ac:dyDescent="0.25">
      <c r="D414" s="88" t="str">
        <f t="shared" si="11"/>
        <v>Grand Total</v>
      </c>
      <c r="E414" s="100">
        <f t="shared" si="10"/>
        <v>88267.418394492939</v>
      </c>
      <c r="F414" s="100">
        <f t="shared" si="10"/>
        <v>1617953.640335521</v>
      </c>
      <c r="G414" s="100">
        <f t="shared" si="10"/>
        <v>440.68057985744196</v>
      </c>
      <c r="H414" s="100">
        <f t="shared" si="10"/>
        <v>383470.86092283303</v>
      </c>
    </row>
    <row r="415" spans="4:10" ht="17" thickTop="1" x14ac:dyDescent="0.2">
      <c r="J415" s="17"/>
    </row>
    <row r="416" spans="4:10" ht="17" thickBot="1" x14ac:dyDescent="0.25">
      <c r="J416" s="17"/>
    </row>
    <row r="417" spans="3:10" ht="17" thickBot="1" x14ac:dyDescent="0.25">
      <c r="J417" s="101" t="s">
        <v>142</v>
      </c>
    </row>
    <row r="418" spans="3:10" ht="17" thickBot="1" x14ac:dyDescent="0.25">
      <c r="J418" s="102" t="s">
        <v>142</v>
      </c>
    </row>
    <row r="419" spans="3:10" ht="17" thickBot="1" x14ac:dyDescent="0.25">
      <c r="J419" s="102" t="s">
        <v>142</v>
      </c>
    </row>
    <row r="420" spans="3:10" x14ac:dyDescent="0.2">
      <c r="J420" s="61"/>
    </row>
    <row r="425" spans="3:10" ht="17" thickBot="1" x14ac:dyDescent="0.25">
      <c r="C425" s="103"/>
      <c r="D425" s="103"/>
      <c r="E425" s="103"/>
      <c r="F425" s="103"/>
      <c r="G425" s="103"/>
      <c r="H425" s="103"/>
    </row>
    <row r="426" spans="3:10" x14ac:dyDescent="0.2">
      <c r="C426" s="64" t="s">
        <v>18</v>
      </c>
      <c r="D426" s="104"/>
      <c r="E426" s="105"/>
      <c r="F426" s="106"/>
    </row>
    <row r="427" spans="3:10" ht="17" thickBot="1" x14ac:dyDescent="0.25">
      <c r="C427" s="64"/>
      <c r="D427" s="107" t="s">
        <v>143</v>
      </c>
      <c r="E427" s="105"/>
      <c r="F427" s="106"/>
    </row>
    <row r="428" spans="3:10" ht="17" thickBot="1" x14ac:dyDescent="0.25">
      <c r="C428" s="64"/>
      <c r="D428" s="108" t="s">
        <v>144</v>
      </c>
      <c r="E428" s="109"/>
      <c r="F428" s="110">
        <f>E401+E399</f>
        <v>4.0977053248741881E-2</v>
      </c>
    </row>
    <row r="429" spans="3:10" ht="17" thickBot="1" x14ac:dyDescent="0.25">
      <c r="C429" s="64"/>
      <c r="D429" s="108" t="s">
        <v>145</v>
      </c>
      <c r="E429" s="109"/>
      <c r="F429" s="110">
        <f>E398-SUM(F430:F431)</f>
        <v>0.85902294675125812</v>
      </c>
    </row>
    <row r="430" spans="3:10" ht="17" thickBot="1" x14ac:dyDescent="0.25">
      <c r="C430" s="64"/>
      <c r="D430" s="108" t="s">
        <v>146</v>
      </c>
      <c r="E430" s="109"/>
      <c r="F430" s="110">
        <v>0.05</v>
      </c>
      <c r="H430" t="s">
        <v>147</v>
      </c>
      <c r="I430">
        <f>F430*E414</f>
        <v>4413.3709197246471</v>
      </c>
    </row>
    <row r="431" spans="3:10" ht="17" thickBot="1" x14ac:dyDescent="0.25">
      <c r="C431" s="64"/>
      <c r="D431" s="108" t="s">
        <v>148</v>
      </c>
      <c r="E431" s="109"/>
      <c r="F431" s="110">
        <v>0.05</v>
      </c>
      <c r="H431" t="s">
        <v>147</v>
      </c>
      <c r="I431">
        <f>I430</f>
        <v>4413.3709197246471</v>
      </c>
    </row>
    <row r="432" spans="3:10" ht="17" thickBot="1" x14ac:dyDescent="0.25">
      <c r="C432" s="64"/>
      <c r="D432" s="108" t="s">
        <v>149</v>
      </c>
      <c r="E432" s="109"/>
      <c r="F432" s="110">
        <v>0</v>
      </c>
    </row>
    <row r="433" spans="2:8" x14ac:dyDescent="0.2">
      <c r="C433" s="111"/>
      <c r="D433" s="112"/>
      <c r="E433" s="113"/>
      <c r="F433" s="114"/>
      <c r="G433" s="3"/>
      <c r="H433" s="3"/>
    </row>
    <row r="440" spans="2:8" x14ac:dyDescent="0.2">
      <c r="B440" s="1" t="s">
        <v>150</v>
      </c>
    </row>
    <row r="441" spans="2:8" x14ac:dyDescent="0.2">
      <c r="C441" s="1" t="s">
        <v>151</v>
      </c>
    </row>
    <row r="442" spans="2:8" x14ac:dyDescent="0.2">
      <c r="D442" s="1" t="s">
        <v>152</v>
      </c>
    </row>
    <row r="489" spans="4:6" x14ac:dyDescent="0.2">
      <c r="D489" s="1" t="s">
        <v>153</v>
      </c>
    </row>
    <row r="491" spans="4:6" x14ac:dyDescent="0.2">
      <c r="D491" s="115" t="s">
        <v>52</v>
      </c>
      <c r="F491" t="s">
        <v>86</v>
      </c>
    </row>
    <row r="492" spans="4:6" x14ac:dyDescent="0.2">
      <c r="D492" s="115" t="s">
        <v>90</v>
      </c>
      <c r="F492" t="s">
        <v>86</v>
      </c>
    </row>
    <row r="493" spans="4:6" x14ac:dyDescent="0.2">
      <c r="D493" s="115" t="s">
        <v>27</v>
      </c>
      <c r="F493" t="s">
        <v>86</v>
      </c>
    </row>
    <row r="494" spans="4:6" x14ac:dyDescent="0.2">
      <c r="D494" s="115" t="s">
        <v>91</v>
      </c>
      <c r="F494" t="s">
        <v>86</v>
      </c>
    </row>
    <row r="495" spans="4:6" x14ac:dyDescent="0.2">
      <c r="D495" s="115" t="s">
        <v>92</v>
      </c>
      <c r="F495" t="s">
        <v>86</v>
      </c>
    </row>
    <row r="496" spans="4:6" x14ac:dyDescent="0.2">
      <c r="D496" s="115" t="s">
        <v>60</v>
      </c>
      <c r="F496" t="s">
        <v>86</v>
      </c>
    </row>
    <row r="498" spans="4:6" x14ac:dyDescent="0.2">
      <c r="D498" s="115" t="s">
        <v>52</v>
      </c>
    </row>
    <row r="499" spans="4:6" x14ac:dyDescent="0.2">
      <c r="D499" s="85" t="s">
        <v>4</v>
      </c>
      <c r="F499" t="s">
        <v>86</v>
      </c>
    </row>
    <row r="500" spans="4:6" x14ac:dyDescent="0.2">
      <c r="D500" s="85" t="s">
        <v>5</v>
      </c>
      <c r="F500" t="s">
        <v>86</v>
      </c>
    </row>
    <row r="501" spans="4:6" x14ac:dyDescent="0.2">
      <c r="D501" s="85" t="s">
        <v>99</v>
      </c>
      <c r="F501" t="s">
        <v>86</v>
      </c>
    </row>
    <row r="502" spans="4:6" x14ac:dyDescent="0.2">
      <c r="D502" s="85" t="s">
        <v>7</v>
      </c>
      <c r="F502" t="s">
        <v>86</v>
      </c>
    </row>
    <row r="503" spans="4:6" x14ac:dyDescent="0.2">
      <c r="D503" s="85" t="s">
        <v>100</v>
      </c>
      <c r="F503" t="s">
        <v>86</v>
      </c>
    </row>
    <row r="504" spans="4:6" x14ac:dyDescent="0.2">
      <c r="D504" s="85" t="s">
        <v>3</v>
      </c>
      <c r="F504" t="s">
        <v>86</v>
      </c>
    </row>
    <row r="505" spans="4:6" x14ac:dyDescent="0.2">
      <c r="D505" s="85" t="s">
        <v>101</v>
      </c>
      <c r="F505" t="s">
        <v>86</v>
      </c>
    </row>
    <row r="506" spans="4:6" x14ac:dyDescent="0.2">
      <c r="D506" s="85" t="s">
        <v>6</v>
      </c>
      <c r="F506" t="s">
        <v>86</v>
      </c>
    </row>
    <row r="507" spans="4:6" x14ac:dyDescent="0.2">
      <c r="D507" s="85" t="s">
        <v>19</v>
      </c>
      <c r="F507" t="s">
        <v>86</v>
      </c>
    </row>
    <row r="508" spans="4:6" x14ac:dyDescent="0.2">
      <c r="D508" s="85" t="s">
        <v>102</v>
      </c>
      <c r="F508" t="s">
        <v>86</v>
      </c>
    </row>
    <row r="510" spans="4:6" x14ac:dyDescent="0.2">
      <c r="D510" s="115" t="s">
        <v>90</v>
      </c>
    </row>
    <row r="511" spans="4:6" x14ac:dyDescent="0.2">
      <c r="D511" s="85" t="s">
        <v>4</v>
      </c>
      <c r="F511" t="s">
        <v>86</v>
      </c>
    </row>
    <row r="512" spans="4:6" x14ac:dyDescent="0.2">
      <c r="D512" s="85" t="s">
        <v>5</v>
      </c>
      <c r="F512" t="s">
        <v>86</v>
      </c>
    </row>
    <row r="513" spans="4:6" x14ac:dyDescent="0.2">
      <c r="D513" s="85" t="s">
        <v>99</v>
      </c>
      <c r="F513" t="s">
        <v>86</v>
      </c>
    </row>
    <row r="514" spans="4:6" x14ac:dyDescent="0.2">
      <c r="D514" s="85" t="s">
        <v>7</v>
      </c>
      <c r="F514" t="s">
        <v>86</v>
      </c>
    </row>
    <row r="515" spans="4:6" x14ac:dyDescent="0.2">
      <c r="D515" s="85" t="s">
        <v>100</v>
      </c>
      <c r="F515" t="s">
        <v>86</v>
      </c>
    </row>
    <row r="516" spans="4:6" x14ac:dyDescent="0.2">
      <c r="D516" s="85" t="s">
        <v>3</v>
      </c>
      <c r="F516" t="s">
        <v>86</v>
      </c>
    </row>
    <row r="517" spans="4:6" x14ac:dyDescent="0.2">
      <c r="D517" s="85" t="s">
        <v>101</v>
      </c>
      <c r="F517" t="s">
        <v>86</v>
      </c>
    </row>
    <row r="518" spans="4:6" x14ac:dyDescent="0.2">
      <c r="D518" s="85" t="s">
        <v>6</v>
      </c>
      <c r="F518" t="s">
        <v>86</v>
      </c>
    </row>
    <row r="519" spans="4:6" x14ac:dyDescent="0.2">
      <c r="D519" s="85" t="s">
        <v>19</v>
      </c>
      <c r="F519" t="s">
        <v>86</v>
      </c>
    </row>
    <row r="520" spans="4:6" x14ac:dyDescent="0.2">
      <c r="D520" s="85" t="s">
        <v>102</v>
      </c>
      <c r="F520" t="s">
        <v>86</v>
      </c>
    </row>
    <row r="522" spans="4:6" x14ac:dyDescent="0.2">
      <c r="D522" s="115" t="s">
        <v>27</v>
      </c>
    </row>
    <row r="523" spans="4:6" x14ac:dyDescent="0.2">
      <c r="D523" s="85" t="s">
        <v>4</v>
      </c>
      <c r="F523" t="s">
        <v>86</v>
      </c>
    </row>
    <row r="524" spans="4:6" x14ac:dyDescent="0.2">
      <c r="D524" s="85" t="s">
        <v>5</v>
      </c>
      <c r="F524" t="s">
        <v>86</v>
      </c>
    </row>
    <row r="525" spans="4:6" x14ac:dyDescent="0.2">
      <c r="D525" s="85" t="s">
        <v>99</v>
      </c>
      <c r="F525" t="s">
        <v>86</v>
      </c>
    </row>
    <row r="526" spans="4:6" x14ac:dyDescent="0.2">
      <c r="D526" s="85" t="s">
        <v>7</v>
      </c>
      <c r="F526" t="s">
        <v>86</v>
      </c>
    </row>
    <row r="527" spans="4:6" x14ac:dyDescent="0.2">
      <c r="D527" s="85" t="s">
        <v>100</v>
      </c>
      <c r="F527" t="s">
        <v>86</v>
      </c>
    </row>
    <row r="528" spans="4:6" x14ac:dyDescent="0.2">
      <c r="D528" s="85" t="s">
        <v>3</v>
      </c>
      <c r="F528" t="s">
        <v>86</v>
      </c>
    </row>
    <row r="529" spans="4:6" x14ac:dyDescent="0.2">
      <c r="D529" s="85" t="s">
        <v>101</v>
      </c>
      <c r="F529" t="s">
        <v>86</v>
      </c>
    </row>
    <row r="530" spans="4:6" x14ac:dyDescent="0.2">
      <c r="D530" s="85" t="s">
        <v>6</v>
      </c>
      <c r="F530" t="s">
        <v>86</v>
      </c>
    </row>
    <row r="531" spans="4:6" x14ac:dyDescent="0.2">
      <c r="D531" s="85" t="s">
        <v>19</v>
      </c>
      <c r="F531" t="s">
        <v>86</v>
      </c>
    </row>
    <row r="532" spans="4:6" x14ac:dyDescent="0.2">
      <c r="D532" s="85" t="s">
        <v>102</v>
      </c>
      <c r="F532" t="s">
        <v>86</v>
      </c>
    </row>
    <row r="534" spans="4:6" x14ac:dyDescent="0.2">
      <c r="D534" s="115" t="s">
        <v>91</v>
      </c>
    </row>
    <row r="535" spans="4:6" x14ac:dyDescent="0.2">
      <c r="D535" s="85" t="s">
        <v>4</v>
      </c>
      <c r="F535" t="s">
        <v>86</v>
      </c>
    </row>
    <row r="536" spans="4:6" x14ac:dyDescent="0.2">
      <c r="D536" s="85" t="s">
        <v>5</v>
      </c>
      <c r="F536" t="s">
        <v>86</v>
      </c>
    </row>
    <row r="537" spans="4:6" x14ac:dyDescent="0.2">
      <c r="D537" s="85" t="s">
        <v>99</v>
      </c>
      <c r="F537" t="s">
        <v>86</v>
      </c>
    </row>
    <row r="538" spans="4:6" x14ac:dyDescent="0.2">
      <c r="D538" s="85" t="s">
        <v>7</v>
      </c>
      <c r="F538" t="s">
        <v>86</v>
      </c>
    </row>
    <row r="539" spans="4:6" x14ac:dyDescent="0.2">
      <c r="D539" s="85" t="s">
        <v>100</v>
      </c>
      <c r="F539" t="s">
        <v>86</v>
      </c>
    </row>
    <row r="540" spans="4:6" x14ac:dyDescent="0.2">
      <c r="D540" s="85" t="s">
        <v>3</v>
      </c>
      <c r="F540" t="s">
        <v>86</v>
      </c>
    </row>
    <row r="541" spans="4:6" x14ac:dyDescent="0.2">
      <c r="D541" s="85" t="s">
        <v>101</v>
      </c>
      <c r="F541" t="s">
        <v>86</v>
      </c>
    </row>
    <row r="542" spans="4:6" x14ac:dyDescent="0.2">
      <c r="D542" s="85" t="s">
        <v>6</v>
      </c>
      <c r="F542" t="s">
        <v>86</v>
      </c>
    </row>
    <row r="543" spans="4:6" x14ac:dyDescent="0.2">
      <c r="D543" s="85" t="s">
        <v>19</v>
      </c>
      <c r="F543" t="s">
        <v>86</v>
      </c>
    </row>
    <row r="544" spans="4:6" x14ac:dyDescent="0.2">
      <c r="D544" s="85" t="s">
        <v>102</v>
      </c>
      <c r="F544" t="s">
        <v>86</v>
      </c>
    </row>
  </sheetData>
  <dataValidations disablePrompts="1" count="1">
    <dataValidation type="decimal" operator="greaterThanOrEqual" showInputMessage="1" showErrorMessage="1" errorTitle="Number Range" error="You may only add positive numbers. _x000d_" sqref="F426:F433" xr:uid="{A3E6D555-138C-3A44-8E75-93A41E8EE42D}">
      <formula1>0</formula1>
    </dataValidation>
  </dataValidation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Electricity</vt:lpstr>
      <vt:lpstr>Dashboard</vt:lpstr>
      <vt:lpstr>Final demand per energy carrier</vt:lpstr>
      <vt:lpstr>HRE 4 Source</vt:lpstr>
      <vt:lpstr>TWhtoPJ</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Deuchler</dc:creator>
  <cp:lastModifiedBy>Alexander Wirtz</cp:lastModifiedBy>
  <dcterms:created xsi:type="dcterms:W3CDTF">2013-12-04T10:46:11Z</dcterms:created>
  <dcterms:modified xsi:type="dcterms:W3CDTF">2018-08-09T12:23:15Z</dcterms:modified>
</cp:coreProperties>
</file>