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households/"/>
    </mc:Choice>
  </mc:AlternateContent>
  <xr:revisionPtr revIDLastSave="0" documentId="13_ncr:1_{695A820D-BB3A-F64D-B85B-E5D27E02ACDD}" xr6:coauthVersionLast="47" xr6:coauthVersionMax="47" xr10:uidLastSave="{00000000-0000-0000-0000-000000000000}"/>
  <bookViews>
    <workbookView xWindow="-21160" yWindow="-3334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35" i="12" l="1"/>
  <c r="I20" i="12"/>
  <c r="I21" i="12"/>
  <c r="I19" i="12"/>
  <c r="E19" i="12"/>
  <c r="E18" i="13"/>
  <c r="E35" i="12" s="1"/>
  <c r="E20" i="12"/>
  <c r="E13" i="16"/>
  <c r="E15" i="13" s="1"/>
  <c r="E21" i="12" s="1"/>
  <c r="E11" i="16"/>
  <c r="E10" i="13" l="1"/>
  <c r="E9" i="13" l="1"/>
  <c r="E8" i="13"/>
  <c r="E14" i="12" s="1"/>
  <c r="E6" i="13"/>
  <c r="E10" i="12" s="1"/>
  <c r="E31" i="16"/>
  <c r="E26" i="16"/>
  <c r="E24" i="16"/>
  <c r="E7" i="13" s="1"/>
  <c r="E13" i="12" l="1"/>
  <c r="E12" i="12"/>
  <c r="E31" i="12" s="1"/>
  <c r="E11" i="12" l="1"/>
</calcChain>
</file>

<file path=xl/sharedStrings.xml><?xml version="1.0" encoding="utf-8"?>
<sst xmlns="http://schemas.openxmlformats.org/spreadsheetml/2006/main" count="212" uniqueCount="148">
  <si>
    <t>Source</t>
  </si>
  <si>
    <t>years</t>
  </si>
  <si>
    <t>%</t>
  </si>
  <si>
    <t>-</t>
  </si>
  <si>
    <t>Value</t>
  </si>
  <si>
    <t>Other</t>
  </si>
  <si>
    <t>yes=1, no=0</t>
  </si>
  <si>
    <t>cost_of_installing</t>
  </si>
  <si>
    <t>Definition</t>
  </si>
  <si>
    <t>Unit</t>
  </si>
  <si>
    <t>Link</t>
  </si>
  <si>
    <t>Cover Sheet</t>
  </si>
  <si>
    <t>Document</t>
  </si>
  <si>
    <t>Country</t>
  </si>
  <si>
    <t>Organization</t>
  </si>
  <si>
    <t>Quintel Intelligence</t>
  </si>
  <si>
    <t>Definition on the sources</t>
  </si>
  <si>
    <t>Date published</t>
  </si>
  <si>
    <t>Attribute</t>
  </si>
  <si>
    <t>euro</t>
  </si>
  <si>
    <t>availability</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</si>
  <si>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</si>
  <si>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</si>
  <si>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</si>
  <si>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</si>
  <si>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</si>
  <si>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</si>
  <si>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</si>
  <si>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</si>
  <si>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</si>
  <si>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</si>
  <si>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</si>
  <si>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</si>
  <si>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</si>
  <si>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</si>
  <si>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</si>
  <si>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</si>
  <si>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</si>
  <si>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</si>
  <si>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</si>
  <si>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</si>
  <si>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</si>
  <si>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</si>
  <si>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</si>
  <si>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</si>
  <si>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</si>
  <si>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</si>
  <si>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</si>
  <si>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</si>
  <si>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</si>
  <si>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</si>
  <si>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</si>
  <si>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</si>
  <si>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</si>
  <si>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</si>
  <si>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</si>
  <si>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</si>
  <si>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</si>
  <si>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</si>
  <si>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</si>
  <si>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households_flexibility_p2p_electricity.converter.ad</t>
  </si>
  <si>
    <t>storage.volume</t>
  </si>
  <si>
    <t>storage.decay</t>
  </si>
  <si>
    <t>EUR</t>
  </si>
  <si>
    <t>Storage volume</t>
  </si>
  <si>
    <t>Electrical output capacity</t>
  </si>
  <si>
    <t>W</t>
  </si>
  <si>
    <t>Storage decay</t>
  </si>
  <si>
    <t>MWh</t>
  </si>
  <si>
    <t>Electrical input capacity</t>
  </si>
  <si>
    <t>Quintel assumption</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</si>
  <si>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</si>
  <si>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</si>
  <si>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 per hour</t>
  </si>
  <si>
    <t>kWh</t>
  </si>
  <si>
    <t>input capacity</t>
  </si>
  <si>
    <t>output capacity</t>
  </si>
  <si>
    <t>kW</t>
  </si>
  <si>
    <t>Zeco Energy Specification sheet</t>
  </si>
  <si>
    <t>https://www.zecoenergy.com.au/wp-content/uploads/2019/02/data-sheet.pdf</t>
  </si>
  <si>
    <t>storage decay</t>
  </si>
  <si>
    <t>storage volume</t>
  </si>
  <si>
    <t>Nominal storage in this case is 10.8 kWh, but usable storage is preferred option at DoD of 90%</t>
  </si>
  <si>
    <t>Based on standby losses and storage volume the storage decay in % of storage volume / hour is determined</t>
  </si>
  <si>
    <t>%/h</t>
  </si>
  <si>
    <t>%/day</t>
  </si>
  <si>
    <t>https://batteryuniversity.com/learn/article/elevating_self_discharge#:~:text=Lead%2D%20and%20lithium%2Dbased%20systems,have%20a%20lower%20self%2Ddischarge.&amp;text=Li%2Dion%20self%2Ddischarges%20about,another%203%20percent%20per%20month.</t>
  </si>
  <si>
    <t>For verification, this seems in range with a 5% in 24h estimated self-discharge for Li-ion given by Batttery University</t>
  </si>
  <si>
    <t>efficiency</t>
  </si>
  <si>
    <t>https://www.solarquotes.com.au/blog/hansol-technics-aio-battery-system-dont-call-samsung/</t>
  </si>
  <si>
    <t>Specification sheet AC Side (GRID) - Rated Output Power (kW), which is the same as battery power</t>
  </si>
  <si>
    <t>Specificaiton sheet: Rated Usable Capacity (kWh) for 10.8 size battery storage option</t>
  </si>
  <si>
    <t>Specification sheet Others - Standby Losses (W)</t>
  </si>
  <si>
    <t>Specification sheet:Efficiency - PV to Grid (%)</t>
  </si>
  <si>
    <t>Seems rather high to be considerd the actual roundtrip efficiency (see Solar Quotes Blog)</t>
  </si>
  <si>
    <t>Based on actual performance in Hansol User Manual an actual roundtrip efficiency of 94,5% * 95,5% is more likely</t>
  </si>
  <si>
    <t>https://allenergyhq.com.au/wp-content/uploads/2018/06/manual.pdf</t>
  </si>
  <si>
    <t>Hansol User Manual</t>
  </si>
  <si>
    <t>€</t>
  </si>
  <si>
    <t>Fig. 7. Market shares of battery technology with respect to new HSS installations.</t>
  </si>
  <si>
    <t>Home storage system battery technologies market shares in Germany</t>
  </si>
  <si>
    <t>Typical self-discharge from various battery technologies</t>
  </si>
  <si>
    <t>System efficiency from user manual</t>
  </si>
  <si>
    <t>Specification sheet</t>
  </si>
  <si>
    <t>User manual</t>
  </si>
  <si>
    <t>ZECO ENERGY</t>
  </si>
  <si>
    <t>Hansol</t>
  </si>
  <si>
    <t>Australia</t>
  </si>
  <si>
    <t>N/A</t>
  </si>
  <si>
    <t>Date retrieved</t>
  </si>
  <si>
    <t>Roundtrip efficiency</t>
  </si>
  <si>
    <t>Specification sheet: Battery - Power (kW)</t>
  </si>
  <si>
    <t>typical_input_capacity</t>
  </si>
  <si>
    <t>This is considered to be the roundtrip efficiency.</t>
  </si>
  <si>
    <t>Defined as a fraction.</t>
  </si>
  <si>
    <t>Rounded to 90% based on Solar Quotes Blog</t>
  </si>
  <si>
    <t>https://refman.energytransitionmodel.com/publications/2134</t>
  </si>
  <si>
    <t>https://refman.energytransitionmodel.com/publications/2135</t>
  </si>
  <si>
    <t>marginal_costs</t>
  </si>
  <si>
    <t>max_consumption_price</t>
  </si>
  <si>
    <t>euro/MWh</t>
  </si>
  <si>
    <t>ENTEC</t>
  </si>
  <si>
    <t>€/kWh</t>
  </si>
  <si>
    <t>€/kW</t>
  </si>
  <si>
    <t>Typical CAPEX</t>
  </si>
  <si>
    <t>Lithium-ion batteries (LIB) - Energy Small (Home storage)</t>
  </si>
  <si>
    <t>fixed_costs_per_mw_input_capacity</t>
  </si>
  <si>
    <t>storage.cost_per_mwh</t>
  </si>
  <si>
    <t>€/MW</t>
  </si>
  <si>
    <t>€/MWh</t>
  </si>
  <si>
    <t>EU</t>
  </si>
  <si>
    <t>Title</t>
  </si>
  <si>
    <t>https://energy.ec.europa.eu/publications/entec-storage-report-annexes_en</t>
  </si>
  <si>
    <t>ENTEC Storage report - Annex 2.1 Energy Storage Database and Use Case Matrix</t>
  </si>
  <si>
    <t>https://refman.energytransitionmodel.com/publications/2162</t>
  </si>
  <si>
    <t>Initial investment</t>
  </si>
  <si>
    <t>Fixed costs per input capacity</t>
  </si>
  <si>
    <t>Fixed costs per storage volume</t>
  </si>
  <si>
    <t>EUR/MW</t>
  </si>
  <si>
    <t>EUR/MWh</t>
  </si>
  <si>
    <t>Lifetime</t>
  </si>
  <si>
    <t>10 - 20</t>
  </si>
  <si>
    <t>euro/MW</t>
  </si>
  <si>
    <t>Quintel assumption: costs only scale with volume</t>
  </si>
  <si>
    <t>Mathijs Bijkerk</t>
  </si>
  <si>
    <t>Quintel assumption: https://docs.energytransitionmodel.com/main/cost-wacc</t>
  </si>
  <si>
    <t>Quintel assumption: CCS not applicable for this plant</t>
  </si>
  <si>
    <t>free_co2_factor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</si>
</sst>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6"/>
      <color rgb="FF323232"/>
      <name val="Georgia"/>
      <family val="1"/>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cellStyleXfs>
  <cellXfs count="172">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xf numFmtId="0" fontId="19" fillId="2" borderId="0" xfId="0" applyFont="1" applyFill="1" applyAlignment="1">
      <alignment vertical="center"/>
    </xf>
    <xf numFmtId="1" fontId="19" fillId="2" borderId="0" xfId="0" applyNumberFormat="1" applyFont="1" applyFill="1" applyAlignment="1">
      <alignment vertical="center"/>
    </xf>
    <xf numFmtId="2" fontId="19" fillId="2" borderId="0" xfId="0" applyNumberFormat="1" applyFont="1" applyFill="1" applyAlignment="1">
      <alignment horizontal="right" vertical="center"/>
    </xf>
    <xf numFmtId="0" fontId="19" fillId="0" borderId="0" xfId="0" applyFont="1" applyAlignment="1">
      <alignment horizontal="left" vertical="center"/>
    </xf>
    <xf numFmtId="0" fontId="19" fillId="2" borderId="0" xfId="0" applyFont="1" applyFill="1"/>
    <xf numFmtId="0" fontId="16" fillId="2" borderId="0" xfId="0" applyFont="1" applyFill="1"/>
    <xf numFmtId="0" fontId="19" fillId="2" borderId="6" xfId="0" applyFont="1" applyFill="1" applyBorder="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xf numFmtId="0" fontId="16" fillId="2" borderId="7" xfId="0" applyFont="1" applyFill="1" applyBorder="1"/>
    <xf numFmtId="0" fontId="19" fillId="2" borderId="0" xfId="0" applyFont="1" applyFill="1" applyAlignment="1">
      <alignment horizontal="left" vertical="center"/>
    </xf>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xf numFmtId="49" fontId="26" fillId="2" borderId="0" xfId="0" applyNumberFormat="1" applyFont="1" applyFill="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9" fillId="2" borderId="9" xfId="0" applyNumberFormat="1" applyFont="1" applyFill="1" applyBorder="1" applyAlignment="1">
      <alignment vertical="center"/>
    </xf>
    <xf numFmtId="0" fontId="14" fillId="0" borderId="0" xfId="0" applyFont="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Font="1" applyFill="1" applyAlignment="1">
      <alignment horizontal="left" vertical="center"/>
    </xf>
    <xf numFmtId="1" fontId="14" fillId="2" borderId="0" xfId="0" applyNumberFormat="1" applyFont="1" applyFill="1" applyAlignment="1">
      <alignment vertical="center"/>
    </xf>
    <xf numFmtId="165" fontId="14" fillId="2" borderId="0" xfId="0" applyNumberFormat="1" applyFont="1" applyFill="1" applyAlignment="1">
      <alignment vertical="center"/>
    </xf>
    <xf numFmtId="2" fontId="14" fillId="2" borderId="0" xfId="0" applyNumberFormat="1" applyFont="1" applyFill="1" applyAlignment="1">
      <alignment horizontal="right" vertical="center"/>
    </xf>
    <xf numFmtId="10" fontId="14" fillId="2" borderId="0" xfId="0" applyNumberFormat="1" applyFont="1" applyFill="1" applyAlignment="1">
      <alignment horizontal="left" vertical="center" indent="2"/>
    </xf>
    <xf numFmtId="164" fontId="14" fillId="2" borderId="18" xfId="0" applyNumberFormat="1" applyFont="1" applyFill="1" applyBorder="1" applyAlignment="1">
      <alignment horizontal="right" vertical="center"/>
    </xf>
    <xf numFmtId="0" fontId="19" fillId="2" borderId="17" xfId="0" applyFont="1" applyFill="1" applyBorder="1"/>
    <xf numFmtId="0" fontId="13" fillId="2" borderId="2" xfId="0" applyFont="1" applyFill="1" applyBorder="1"/>
    <xf numFmtId="0" fontId="19" fillId="2" borderId="7" xfId="0" applyFont="1" applyFill="1" applyBorder="1"/>
    <xf numFmtId="0" fontId="13" fillId="2" borderId="0" xfId="0" applyFont="1" applyFill="1"/>
    <xf numFmtId="0" fontId="28" fillId="2" borderId="0" xfId="0" applyFont="1" applyFill="1"/>
    <xf numFmtId="0" fontId="13" fillId="2" borderId="18" xfId="0" applyFont="1" applyFill="1" applyBorder="1"/>
    <xf numFmtId="0" fontId="13" fillId="4" borderId="0" xfId="0" applyFont="1" applyFill="1"/>
    <xf numFmtId="0" fontId="13" fillId="5" borderId="0" xfId="0" applyFont="1" applyFill="1"/>
    <xf numFmtId="0" fontId="13" fillId="6" borderId="0" xfId="0" applyFont="1" applyFill="1"/>
    <xf numFmtId="0" fontId="13" fillId="7" borderId="0" xfId="0" applyFont="1" applyFill="1"/>
    <xf numFmtId="0" fontId="13" fillId="2" borderId="7" xfId="0" applyFont="1" applyFill="1" applyBorder="1"/>
    <xf numFmtId="0" fontId="13" fillId="8" borderId="0" xfId="0" applyFont="1" applyFill="1"/>
    <xf numFmtId="0" fontId="13" fillId="9" borderId="0" xfId="0" applyFont="1" applyFill="1"/>
    <xf numFmtId="0" fontId="13" fillId="10" borderId="0" xfId="0" applyFont="1" applyFill="1"/>
    <xf numFmtId="0" fontId="13" fillId="11" borderId="0" xfId="0" applyFont="1" applyFill="1"/>
    <xf numFmtId="1" fontId="19" fillId="2" borderId="0" xfId="0" applyNumberFormat="1" applyFont="1" applyFill="1" applyAlignment="1">
      <alignment horizontal="left" vertical="center"/>
    </xf>
    <xf numFmtId="0" fontId="19" fillId="2" borderId="9" xfId="0" applyFont="1" applyFill="1" applyBorder="1" applyAlignment="1">
      <alignment vertical="center"/>
    </xf>
    <xf numFmtId="0" fontId="12" fillId="0" borderId="0" xfId="0" applyFont="1"/>
    <xf numFmtId="165" fontId="14" fillId="2" borderId="18" xfId="0" applyNumberFormat="1" applyFont="1" applyFill="1" applyBorder="1" applyAlignment="1">
      <alignment vertical="center"/>
    </xf>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0" fontId="14" fillId="2" borderId="15" xfId="0" applyFont="1" applyFill="1" applyBorder="1"/>
    <xf numFmtId="0" fontId="19" fillId="2" borderId="5" xfId="0" applyFont="1" applyFill="1" applyBorder="1"/>
    <xf numFmtId="0" fontId="14" fillId="2" borderId="5" xfId="0" applyFont="1" applyFill="1" applyBorder="1"/>
    <xf numFmtId="0" fontId="14" fillId="2"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0" fontId="15" fillId="2" borderId="0" xfId="0" applyFont="1" applyFill="1" applyAlignment="1">
      <alignment vertical="center"/>
    </xf>
    <xf numFmtId="0" fontId="15" fillId="2" borderId="3" xfId="0" applyFont="1" applyFill="1" applyBorder="1" applyAlignment="1">
      <alignment vertical="center"/>
    </xf>
    <xf numFmtId="0" fontId="19" fillId="2" borderId="4" xfId="0" applyFont="1" applyFill="1" applyBorder="1" applyAlignment="1">
      <alignment vertical="center"/>
    </xf>
    <xf numFmtId="0" fontId="15" fillId="2" borderId="15" xfId="0" applyFont="1" applyFill="1" applyBorder="1" applyAlignment="1">
      <alignment vertical="center"/>
    </xf>
    <xf numFmtId="0" fontId="19" fillId="2" borderId="16" xfId="0" applyFont="1" applyFill="1" applyBorder="1" applyAlignment="1">
      <alignment vertical="center"/>
    </xf>
    <xf numFmtId="0" fontId="21" fillId="2" borderId="9" xfId="0" applyFont="1" applyFill="1" applyBorder="1" applyAlignment="1">
      <alignment vertical="center"/>
    </xf>
    <xf numFmtId="0" fontId="24" fillId="2" borderId="19" xfId="0" applyFont="1" applyFill="1" applyBorder="1" applyAlignment="1">
      <alignment vertical="center"/>
    </xf>
    <xf numFmtId="0" fontId="24" fillId="2" borderId="0" xfId="0" applyFont="1" applyFill="1" applyAlignment="1">
      <alignment vertical="center"/>
    </xf>
    <xf numFmtId="0" fontId="19" fillId="2" borderId="6" xfId="0" applyFont="1" applyFill="1" applyBorder="1" applyAlignment="1">
      <alignment vertical="center"/>
    </xf>
    <xf numFmtId="0" fontId="21" fillId="3" borderId="0" xfId="0" applyFont="1" applyFill="1" applyAlignment="1">
      <alignment vertical="center"/>
    </xf>
    <xf numFmtId="0" fontId="24" fillId="2" borderId="5" xfId="0" applyFont="1" applyFill="1" applyBorder="1" applyAlignment="1">
      <alignment vertical="center"/>
    </xf>
    <xf numFmtId="0" fontId="15" fillId="2" borderId="6" xfId="0" applyFont="1" applyFill="1" applyBorder="1" applyAlignment="1">
      <alignment vertical="center"/>
    </xf>
    <xf numFmtId="0" fontId="15" fillId="2" borderId="5" xfId="0" applyFont="1" applyFill="1" applyBorder="1" applyAlignment="1">
      <alignment vertical="center"/>
    </xf>
    <xf numFmtId="0" fontId="14" fillId="2" borderId="0" xfId="0" applyFont="1" applyFill="1" applyAlignment="1">
      <alignment vertical="center"/>
    </xf>
    <xf numFmtId="0" fontId="20" fillId="2" borderId="0" xfId="0" applyFont="1" applyFill="1" applyAlignment="1">
      <alignment vertical="center"/>
    </xf>
    <xf numFmtId="2" fontId="15" fillId="2" borderId="0" xfId="0" applyNumberFormat="1" applyFont="1" applyFill="1" applyAlignment="1">
      <alignment vertical="center"/>
    </xf>
    <xf numFmtId="164" fontId="15" fillId="2" borderId="0" xfId="0" applyNumberFormat="1" applyFont="1" applyFill="1" applyAlignment="1">
      <alignment vertical="center"/>
    </xf>
    <xf numFmtId="0" fontId="15" fillId="2" borderId="10" xfId="0" applyFont="1" applyFill="1" applyBorder="1" applyAlignment="1">
      <alignment vertical="center"/>
    </xf>
    <xf numFmtId="0" fontId="15" fillId="2" borderId="11" xfId="0" applyFont="1" applyFill="1" applyBorder="1" applyAlignment="1">
      <alignment vertical="center"/>
    </xf>
    <xf numFmtId="0" fontId="15" fillId="2" borderId="12" xfId="0" applyFont="1" applyFill="1" applyBorder="1" applyAlignment="1">
      <alignment vertical="center"/>
    </xf>
    <xf numFmtId="0" fontId="10" fillId="0" borderId="0" xfId="0" applyFont="1" applyAlignment="1">
      <alignment vertical="center"/>
    </xf>
    <xf numFmtId="2" fontId="15" fillId="0" borderId="18" xfId="0" applyNumberFormat="1" applyFont="1" applyBorder="1" applyAlignment="1">
      <alignment vertical="center"/>
    </xf>
    <xf numFmtId="0" fontId="15" fillId="0" borderId="0" xfId="0" applyFont="1" applyAlignment="1">
      <alignment vertical="center"/>
    </xf>
    <xf numFmtId="0" fontId="20" fillId="0" borderId="0" xfId="0" applyFont="1" applyAlignment="1">
      <alignment vertical="center"/>
    </xf>
    <xf numFmtId="164" fontId="15" fillId="0" borderId="18" xfId="0" applyNumberFormat="1" applyFont="1" applyBorder="1" applyAlignment="1">
      <alignment vertical="center"/>
    </xf>
    <xf numFmtId="0" fontId="11" fillId="0" borderId="0" xfId="0" applyFont="1" applyAlignment="1">
      <alignment vertical="center"/>
    </xf>
    <xf numFmtId="164" fontId="15" fillId="0" borderId="21" xfId="0" applyNumberFormat="1" applyFont="1" applyBorder="1" applyAlignment="1">
      <alignment vertical="center"/>
    </xf>
    <xf numFmtId="164" fontId="15" fillId="0" borderId="20" xfId="0" applyNumberFormat="1" applyFont="1" applyBorder="1" applyAlignment="1">
      <alignment vertical="center"/>
    </xf>
    <xf numFmtId="0" fontId="9" fillId="2" borderId="0" xfId="0" applyFont="1" applyFill="1"/>
    <xf numFmtId="2" fontId="9" fillId="2" borderId="0" xfId="0" applyNumberFormat="1" applyFont="1" applyFill="1"/>
    <xf numFmtId="0" fontId="19" fillId="2" borderId="3" xfId="0" applyFont="1" applyFill="1" applyBorder="1"/>
    <xf numFmtId="0" fontId="19" fillId="2" borderId="4" xfId="0" applyFont="1" applyFill="1" applyBorder="1"/>
    <xf numFmtId="2" fontId="19" fillId="2" borderId="4" xfId="0" applyNumberFormat="1" applyFont="1" applyFill="1" applyBorder="1"/>
    <xf numFmtId="0" fontId="19" fillId="2" borderId="15" xfId="0" applyFont="1" applyFill="1" applyBorder="1"/>
    <xf numFmtId="0" fontId="19" fillId="2" borderId="16" xfId="0" applyFont="1" applyFill="1" applyBorder="1"/>
    <xf numFmtId="0" fontId="19" fillId="2" borderId="9" xfId="0" applyFont="1" applyFill="1" applyBorder="1"/>
    <xf numFmtId="2" fontId="19" fillId="2" borderId="9" xfId="0" applyNumberFormat="1" applyFont="1" applyFill="1" applyBorder="1"/>
    <xf numFmtId="0" fontId="19" fillId="2" borderId="19" xfId="0" applyFont="1" applyFill="1" applyBorder="1"/>
    <xf numFmtId="2" fontId="19" fillId="2" borderId="0" xfId="0" applyNumberFormat="1" applyFont="1" applyFill="1"/>
    <xf numFmtId="0" fontId="9" fillId="2" borderId="5" xfId="0" applyFont="1" applyFill="1" applyBorder="1"/>
    <xf numFmtId="0" fontId="9" fillId="2" borderId="6" xfId="0" applyFont="1" applyFill="1" applyBorder="1"/>
    <xf numFmtId="164" fontId="9" fillId="2" borderId="0" xfId="0" applyNumberFormat="1" applyFont="1" applyFill="1"/>
    <xf numFmtId="14" fontId="25" fillId="2" borderId="0" xfId="0" applyNumberFormat="1" applyFont="1" applyFill="1"/>
    <xf numFmtId="0" fontId="9" fillId="0" borderId="0" xfId="0" applyFont="1" applyAlignment="1">
      <alignment horizontal="left" vertical="center"/>
    </xf>
    <xf numFmtId="165" fontId="9" fillId="0" borderId="0" xfId="0" applyNumberFormat="1" applyFont="1" applyAlignment="1">
      <alignment vertical="center"/>
    </xf>
    <xf numFmtId="2" fontId="14" fillId="2" borderId="18" xfId="0" applyNumberFormat="1" applyFont="1" applyFill="1" applyBorder="1" applyAlignment="1">
      <alignment vertical="center"/>
    </xf>
    <xf numFmtId="166" fontId="15" fillId="0" borderId="18" xfId="0" applyNumberFormat="1" applyFont="1" applyBorder="1" applyAlignment="1">
      <alignment vertical="center"/>
    </xf>
    <xf numFmtId="0" fontId="9" fillId="2" borderId="18" xfId="0" applyFont="1" applyFill="1" applyBorder="1" applyAlignment="1">
      <alignment vertical="center"/>
    </xf>
    <xf numFmtId="0" fontId="27" fillId="12" borderId="18" xfId="0" applyFont="1" applyFill="1" applyBorder="1" applyAlignment="1">
      <alignment vertical="center"/>
    </xf>
    <xf numFmtId="0" fontId="8" fillId="2" borderId="0" xfId="0" applyFont="1" applyFill="1"/>
    <xf numFmtId="0" fontId="7" fillId="0" borderId="0" xfId="0" applyFont="1" applyAlignment="1">
      <alignment vertical="center"/>
    </xf>
    <xf numFmtId="0" fontId="6" fillId="2" borderId="0" xfId="0" applyFont="1" applyFill="1"/>
    <xf numFmtId="0" fontId="6" fillId="2" borderId="5" xfId="0" applyFont="1" applyFill="1" applyBorder="1"/>
    <xf numFmtId="0" fontId="27" fillId="12" borderId="18" xfId="0" applyFont="1" applyFill="1" applyBorder="1"/>
    <xf numFmtId="0" fontId="5" fillId="2" borderId="0" xfId="0" applyFont="1" applyFill="1"/>
    <xf numFmtId="11" fontId="15" fillId="0" borderId="18" xfId="0" applyNumberFormat="1" applyFont="1" applyBorder="1" applyAlignment="1">
      <alignment vertical="center"/>
    </xf>
    <xf numFmtId="0" fontId="4" fillId="2" borderId="0" xfId="0" applyFont="1" applyFill="1"/>
    <xf numFmtId="165" fontId="9" fillId="2" borderId="0" xfId="0" applyNumberFormat="1" applyFont="1" applyFill="1"/>
    <xf numFmtId="1" fontId="9" fillId="2" borderId="0" xfId="0" applyNumberFormat="1" applyFont="1" applyFill="1"/>
    <xf numFmtId="0" fontId="4" fillId="2" borderId="5" xfId="0" applyFont="1" applyFill="1" applyBorder="1"/>
    <xf numFmtId="0" fontId="17" fillId="2" borderId="5" xfId="274" applyFill="1" applyBorder="1"/>
    <xf numFmtId="165" fontId="4" fillId="2" borderId="0" xfId="0" applyNumberFormat="1" applyFont="1" applyFill="1"/>
    <xf numFmtId="2" fontId="4" fillId="2" borderId="0" xfId="0" applyNumberFormat="1" applyFont="1" applyFill="1"/>
    <xf numFmtId="0" fontId="4" fillId="2" borderId="0" xfId="0" quotePrefix="1" applyFont="1" applyFill="1"/>
    <xf numFmtId="0" fontId="29" fillId="0" borderId="0" xfId="0" applyFont="1"/>
    <xf numFmtId="0" fontId="25" fillId="2" borderId="0" xfId="0" applyFont="1" applyFill="1" applyAlignment="1">
      <alignment horizontal="right"/>
    </xf>
    <xf numFmtId="17" fontId="25" fillId="2" borderId="0" xfId="0" applyNumberFormat="1" applyFont="1" applyFill="1"/>
    <xf numFmtId="0" fontId="4" fillId="0" borderId="0" xfId="0" applyFont="1"/>
    <xf numFmtId="17" fontId="25" fillId="2" borderId="0" xfId="0" applyNumberFormat="1" applyFont="1" applyFill="1" applyAlignment="1">
      <alignment horizontal="right"/>
    </xf>
    <xf numFmtId="0" fontId="4" fillId="0" borderId="0" xfId="0" applyFont="1" applyAlignment="1">
      <alignment horizontal="left" vertical="center"/>
    </xf>
    <xf numFmtId="167" fontId="14" fillId="2" borderId="18" xfId="0" applyNumberFormat="1" applyFont="1" applyFill="1" applyBorder="1" applyAlignment="1">
      <alignment vertical="center"/>
    </xf>
    <xf numFmtId="165" fontId="14" fillId="2" borderId="21" xfId="0" applyNumberFormat="1" applyFont="1" applyFill="1" applyBorder="1" applyAlignment="1">
      <alignment vertical="center"/>
    </xf>
    <xf numFmtId="0" fontId="4" fillId="2" borderId="18" xfId="0" applyFont="1" applyFill="1" applyBorder="1" applyAlignment="1">
      <alignment vertical="center"/>
    </xf>
    <xf numFmtId="0" fontId="4" fillId="0" borderId="0" xfId="0" applyFont="1" applyAlignment="1">
      <alignment vertical="center"/>
    </xf>
    <xf numFmtId="165" fontId="4" fillId="0" borderId="0" xfId="0" applyNumberFormat="1" applyFont="1" applyAlignment="1">
      <alignment vertical="center"/>
    </xf>
    <xf numFmtId="0" fontId="3" fillId="2" borderId="0" xfId="0" applyFont="1" applyFill="1"/>
    <xf numFmtId="2" fontId="3" fillId="2" borderId="0" xfId="0" applyNumberFormat="1" applyFont="1" applyFill="1"/>
    <xf numFmtId="0" fontId="3" fillId="2" borderId="5" xfId="0" applyFont="1" applyFill="1" applyBorder="1"/>
    <xf numFmtId="0" fontId="3" fillId="0" borderId="0" xfId="0" applyFont="1" applyAlignment="1">
      <alignment horizontal="left" vertical="center"/>
    </xf>
    <xf numFmtId="165" fontId="3" fillId="0" borderId="0" xfId="0" applyNumberFormat="1" applyFont="1" applyAlignment="1">
      <alignment vertical="center"/>
    </xf>
    <xf numFmtId="0" fontId="3" fillId="2" borderId="0" xfId="0" quotePrefix="1" applyFont="1" applyFill="1" applyAlignment="1">
      <alignment horizontal="right"/>
    </xf>
    <xf numFmtId="0" fontId="3" fillId="2" borderId="18" xfId="0" applyFont="1" applyFill="1" applyBorder="1" applyAlignment="1">
      <alignment vertical="center"/>
    </xf>
    <xf numFmtId="0" fontId="3" fillId="0" borderId="0" xfId="0" applyFont="1"/>
    <xf numFmtId="0" fontId="2" fillId="2" borderId="18" xfId="0" applyFont="1" applyFill="1" applyBorder="1" applyAlignment="1">
      <alignment vertical="center"/>
    </xf>
    <xf numFmtId="0" fontId="2" fillId="0" borderId="0" xfId="0" applyFont="1" applyAlignment="1">
      <alignment vertical="center"/>
    </xf>
    <xf numFmtId="0" fontId="27" fillId="3" borderId="17" xfId="0" applyFont="1" applyFill="1" applyBorder="1" applyAlignment="1">
      <alignment horizontal="left" vertical="center" wrapText="1"/>
    </xf>
    <xf numFmtId="0" fontId="27" fillId="3" borderId="2" xfId="0" applyFont="1" applyFill="1" applyBorder="1" applyAlignment="1">
      <alignment horizontal="left" vertical="center" wrapText="1"/>
    </xf>
    <xf numFmtId="0" fontId="27" fillId="3" borderId="13" xfId="0" applyFont="1" applyFill="1" applyBorder="1" applyAlignment="1">
      <alignment horizontal="left" vertical="center" wrapText="1"/>
    </xf>
    <xf numFmtId="0" fontId="27" fillId="3" borderId="7" xfId="0" applyFont="1" applyFill="1" applyBorder="1" applyAlignment="1">
      <alignment horizontal="left" vertical="center" wrapText="1"/>
    </xf>
    <xf numFmtId="0" fontId="27" fillId="3" borderId="0" xfId="0" applyFont="1" applyFill="1" applyAlignment="1">
      <alignment horizontal="left" vertical="center" wrapText="1"/>
    </xf>
    <xf numFmtId="0" fontId="27" fillId="3" borderId="8" xfId="0" applyFont="1" applyFill="1" applyBorder="1" applyAlignment="1">
      <alignment horizontal="left" vertical="center" wrapText="1"/>
    </xf>
    <xf numFmtId="0" fontId="27" fillId="3" borderId="1" xfId="0" applyFont="1" applyFill="1" applyBorder="1" applyAlignment="1">
      <alignment horizontal="left" vertical="center" wrapText="1"/>
    </xf>
    <xf numFmtId="0" fontId="27" fillId="3" borderId="9" xfId="0" applyFont="1" applyFill="1" applyBorder="1" applyAlignment="1">
      <alignment horizontal="left" vertical="center" wrapText="1"/>
    </xf>
    <xf numFmtId="0" fontId="27" fillId="3" borderId="14" xfId="0" applyFont="1" applyFill="1" applyBorder="1" applyAlignment="1">
      <alignment horizontal="left" vertical="center" wrapText="1"/>
    </xf>
  </cellXfs>
  <cellStyles count="2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14109</xdr:colOff>
      <xdr:row>32</xdr:row>
      <xdr:rowOff>169335</xdr:rowOff>
    </xdr:from>
    <xdr:to>
      <xdr:col>7</xdr:col>
      <xdr:colOff>317226</xdr:colOff>
      <xdr:row>100</xdr:row>
      <xdr:rowOff>103405</xdr:rowOff>
    </xdr:to>
    <xdr:pic>
      <xdr:nvPicPr>
        <xdr:cNvPr id="7" name="Picture 6">
          <a:extLst>
            <a:ext uri="{FF2B5EF4-FFF2-40B4-BE49-F238E27FC236}">
              <a16:creationId xmlns:a16="http://schemas.microsoft.com/office/drawing/2014/main" id="{299FAC11-40EC-C948-9153-7595A8EA9D14}"/>
            </a:ext>
          </a:extLst>
        </xdr:cNvPr>
        <xdr:cNvPicPr>
          <a:picLocks noChangeAspect="1"/>
        </xdr:cNvPicPr>
      </xdr:nvPicPr>
      <xdr:blipFill>
        <a:blip xmlns:r="http://schemas.openxmlformats.org/officeDocument/2006/relationships" r:embed="rId1"/>
        <a:stretch>
          <a:fillRect/>
        </a:stretch>
      </xdr:blipFill>
      <xdr:spPr>
        <a:xfrm>
          <a:off x="691442" y="6307668"/>
          <a:ext cx="9446400" cy="13367848"/>
        </a:xfrm>
        <a:prstGeom prst="rect">
          <a:avLst/>
        </a:prstGeom>
      </xdr:spPr>
    </xdr:pic>
    <xdr:clientData/>
  </xdr:twoCellAnchor>
  <xdr:twoCellAnchor editAs="oneCell">
    <xdr:from>
      <xdr:col>9</xdr:col>
      <xdr:colOff>42335</xdr:colOff>
      <xdr:row>35</xdr:row>
      <xdr:rowOff>98778</xdr:rowOff>
    </xdr:from>
    <xdr:to>
      <xdr:col>10</xdr:col>
      <xdr:colOff>2875845</xdr:colOff>
      <xdr:row>62</xdr:row>
      <xdr:rowOff>64644</xdr:rowOff>
    </xdr:to>
    <xdr:pic>
      <xdr:nvPicPr>
        <xdr:cNvPr id="16" name="Picture 15">
          <a:extLst>
            <a:ext uri="{FF2B5EF4-FFF2-40B4-BE49-F238E27FC236}">
              <a16:creationId xmlns:a16="http://schemas.microsoft.com/office/drawing/2014/main" id="{72DE944D-3BA9-3E43-BAE5-F347D032F259}"/>
            </a:ext>
          </a:extLst>
        </xdr:cNvPr>
        <xdr:cNvPicPr>
          <a:picLocks noChangeAspect="1"/>
        </xdr:cNvPicPr>
      </xdr:nvPicPr>
      <xdr:blipFill>
        <a:blip xmlns:r="http://schemas.openxmlformats.org/officeDocument/2006/relationships" r:embed="rId2"/>
        <a:stretch>
          <a:fillRect/>
        </a:stretch>
      </xdr:blipFill>
      <xdr:spPr>
        <a:xfrm>
          <a:off x="10385779" y="6829778"/>
          <a:ext cx="7772400" cy="5299867"/>
        </a:xfrm>
        <a:prstGeom prst="rect">
          <a:avLst/>
        </a:prstGeom>
      </xdr:spPr>
    </xdr:pic>
    <xdr:clientData/>
  </xdr:twoCellAnchor>
  <xdr:twoCellAnchor editAs="oneCell">
    <xdr:from>
      <xdr:col>9</xdr:col>
      <xdr:colOff>550334</xdr:colOff>
      <xdr:row>65</xdr:row>
      <xdr:rowOff>98778</xdr:rowOff>
    </xdr:from>
    <xdr:to>
      <xdr:col>10</xdr:col>
      <xdr:colOff>2875844</xdr:colOff>
      <xdr:row>80</xdr:row>
      <xdr:rowOff>18345</xdr:rowOff>
    </xdr:to>
    <xdr:pic>
      <xdr:nvPicPr>
        <xdr:cNvPr id="17" name="Picture 16">
          <a:extLst>
            <a:ext uri="{FF2B5EF4-FFF2-40B4-BE49-F238E27FC236}">
              <a16:creationId xmlns:a16="http://schemas.microsoft.com/office/drawing/2014/main" id="{8AFFECB7-6B1E-E34B-974A-8A6C0BD35FCC}"/>
            </a:ext>
          </a:extLst>
        </xdr:cNvPr>
        <xdr:cNvPicPr>
          <a:picLocks noChangeAspect="1"/>
        </xdr:cNvPicPr>
      </xdr:nvPicPr>
      <xdr:blipFill>
        <a:blip xmlns:r="http://schemas.openxmlformats.org/officeDocument/2006/relationships" r:embed="rId3"/>
        <a:stretch>
          <a:fillRect/>
        </a:stretch>
      </xdr:blipFill>
      <xdr:spPr>
        <a:xfrm>
          <a:off x="10893778" y="12756445"/>
          <a:ext cx="7264400" cy="2882900"/>
        </a:xfrm>
        <a:prstGeom prst="rect">
          <a:avLst/>
        </a:prstGeom>
      </xdr:spPr>
    </xdr:pic>
    <xdr:clientData/>
  </xdr:twoCellAnchor>
  <xdr:twoCellAnchor editAs="oneCell">
    <xdr:from>
      <xdr:col>9</xdr:col>
      <xdr:colOff>133079</xdr:colOff>
      <xdr:row>85</xdr:row>
      <xdr:rowOff>155220</xdr:rowOff>
    </xdr:from>
    <xdr:to>
      <xdr:col>10</xdr:col>
      <xdr:colOff>1892299</xdr:colOff>
      <xdr:row>104</xdr:row>
      <xdr:rowOff>12698</xdr:rowOff>
    </xdr:to>
    <xdr:pic>
      <xdr:nvPicPr>
        <xdr:cNvPr id="19" name="Picture 18">
          <a:extLst>
            <a:ext uri="{FF2B5EF4-FFF2-40B4-BE49-F238E27FC236}">
              <a16:creationId xmlns:a16="http://schemas.microsoft.com/office/drawing/2014/main" id="{1D5B15DC-BAC1-414F-8738-FF332EB069D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476523" y="16763998"/>
          <a:ext cx="6698110" cy="36110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hyperlink" Target="https://allenergyhq.com.au/wp-content/uploads/2018/06/manual.pdf" TargetMode="External"/><Relationship Id="rId2" Type="http://schemas.openxmlformats.org/officeDocument/2006/relationships/hyperlink" Target="https://www.solarquotes.com.au/blog/hansol-technics-aio-battery-system-dont-call-samsung/" TargetMode="External"/><Relationship Id="rId1" Type="http://schemas.openxmlformats.org/officeDocument/2006/relationships/hyperlink" Target="https://batteryuniversity.com/learn/article/elevating_self_discharge" TargetMode="External"/><Relationship Id="rId5" Type="http://schemas.openxmlformats.org/officeDocument/2006/relationships/drawing" Target="../drawings/drawing1.xml"/><Relationship Id="rId4" Type="http://schemas.openxmlformats.org/officeDocument/2006/relationships/hyperlink" Target="https://www.zecoenergy.com.au/wp-content/uploads/2019/02/data-she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D5" sqref="D5"/>
    </sheetView>
  </sheetViews>
  <sheetFormatPr baseColWidth="10" defaultColWidth="10.6640625" defaultRowHeight="16"/>
  <cols>
    <col min="1" max="1" width="3.5" style="20" customWidth="1"/>
    <col min="2" max="2" width="9.1640625" style="14" customWidth="1"/>
    <col min="3" max="3" width="48.6640625" style="14" customWidth="1"/>
    <col min="4" max="4" width="2.1640625" style="14" customWidth="1"/>
    <col min="5" max="16384" width="10.6640625" style="14"/>
  </cols>
  <sheetData>
    <row r="1" spans="1:4" s="18" customFormat="1">
      <c r="A1" s="16"/>
      <c r="B1" s="17"/>
      <c r="C1" s="17"/>
    </row>
    <row r="2" spans="1:4" ht="21">
      <c r="A2" s="1"/>
      <c r="B2" s="19" t="s">
        <v>11</v>
      </c>
      <c r="C2" s="19"/>
    </row>
    <row r="3" spans="1:4">
      <c r="A3" s="1"/>
      <c r="B3" s="8"/>
      <c r="C3" s="8"/>
    </row>
    <row r="4" spans="1:4">
      <c r="A4" s="1"/>
      <c r="B4" s="2" t="s">
        <v>12</v>
      </c>
      <c r="C4" s="3" t="s">
        <v>60</v>
      </c>
    </row>
    <row r="5" spans="1:4">
      <c r="A5" s="1"/>
      <c r="B5" s="4" t="s">
        <v>35</v>
      </c>
      <c r="C5" s="5" t="s">
        <v>144</v>
      </c>
    </row>
    <row r="6" spans="1:4">
      <c r="A6" s="1"/>
      <c r="B6" s="6" t="s">
        <v>14</v>
      </c>
      <c r="C6" s="7" t="s">
        <v>15</v>
      </c>
    </row>
    <row r="7" spans="1:4">
      <c r="A7" s="1"/>
      <c r="B7" s="8"/>
      <c r="C7" s="8"/>
    </row>
    <row r="8" spans="1:4">
      <c r="A8" s="1"/>
      <c r="B8" s="8"/>
      <c r="C8" s="8"/>
    </row>
    <row r="9" spans="1:4">
      <c r="A9" s="1"/>
      <c r="B9" s="47" t="s">
        <v>36</v>
      </c>
      <c r="C9" s="48"/>
      <c r="D9" s="66"/>
    </row>
    <row r="10" spans="1:4">
      <c r="A10" s="1"/>
      <c r="B10" s="49"/>
      <c r="C10" s="50"/>
      <c r="D10" s="67"/>
    </row>
    <row r="11" spans="1:4">
      <c r="A11" s="1"/>
      <c r="B11" s="49" t="s">
        <v>37</v>
      </c>
      <c r="C11" s="51" t="s">
        <v>38</v>
      </c>
      <c r="D11" s="67"/>
    </row>
    <row r="12" spans="1:4" ht="17" thickBot="1">
      <c r="A12" s="1"/>
      <c r="B12" s="49"/>
      <c r="C12" s="13" t="s">
        <v>39</v>
      </c>
      <c r="D12" s="67"/>
    </row>
    <row r="13" spans="1:4" ht="17" thickBot="1">
      <c r="A13" s="1"/>
      <c r="B13" s="49"/>
      <c r="C13" s="52" t="s">
        <v>40</v>
      </c>
      <c r="D13" s="67"/>
    </row>
    <row r="14" spans="1:4">
      <c r="A14" s="1"/>
      <c r="B14" s="49"/>
      <c r="C14" s="50" t="s">
        <v>41</v>
      </c>
      <c r="D14" s="67"/>
    </row>
    <row r="15" spans="1:4">
      <c r="A15" s="1"/>
      <c r="B15" s="49"/>
      <c r="C15" s="50"/>
      <c r="D15" s="67"/>
    </row>
    <row r="16" spans="1:4">
      <c r="A16" s="1"/>
      <c r="B16" s="49" t="s">
        <v>42</v>
      </c>
      <c r="C16" s="53" t="s">
        <v>43</v>
      </c>
      <c r="D16" s="67"/>
    </row>
    <row r="17" spans="1:4">
      <c r="A17" s="1"/>
      <c r="B17" s="49"/>
      <c r="C17" s="54" t="s">
        <v>44</v>
      </c>
      <c r="D17" s="67"/>
    </row>
    <row r="18" spans="1:4">
      <c r="A18" s="1"/>
      <c r="B18" s="49"/>
      <c r="C18" s="55" t="s">
        <v>45</v>
      </c>
      <c r="D18" s="67"/>
    </row>
    <row r="19" spans="1:4">
      <c r="A19" s="1"/>
      <c r="B19" s="49"/>
      <c r="C19" s="56" t="s">
        <v>46</v>
      </c>
      <c r="D19" s="67"/>
    </row>
    <row r="20" spans="1:4">
      <c r="A20" s="1"/>
      <c r="B20" s="57"/>
      <c r="C20" s="58" t="s">
        <v>47</v>
      </c>
      <c r="D20" s="67"/>
    </row>
    <row r="21" spans="1:4">
      <c r="A21" s="1"/>
      <c r="B21" s="57"/>
      <c r="C21" s="59" t="s">
        <v>48</v>
      </c>
      <c r="D21" s="67"/>
    </row>
    <row r="22" spans="1:4">
      <c r="A22" s="1"/>
      <c r="B22" s="57"/>
      <c r="C22" s="60" t="s">
        <v>49</v>
      </c>
      <c r="D22" s="67"/>
    </row>
    <row r="23" spans="1:4">
      <c r="B23" s="57"/>
      <c r="C23" s="61" t="s">
        <v>50</v>
      </c>
      <c r="D23" s="67"/>
    </row>
    <row r="24" spans="1:4">
      <c r="B24" s="68"/>
      <c r="C24" s="69"/>
      <c r="D24" s="7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7"/>
  <sheetViews>
    <sheetView tabSelected="1" workbookViewId="0">
      <selection activeCell="C15" sqref="C15"/>
    </sheetView>
  </sheetViews>
  <sheetFormatPr baseColWidth="10" defaultColWidth="10.6640625" defaultRowHeight="16" customHeight="1"/>
  <cols>
    <col min="1" max="1" width="3.33203125" style="78" customWidth="1"/>
    <col min="2" max="2" width="3.6640625" style="78" customWidth="1"/>
    <col min="3" max="3" width="46" style="78" customWidth="1"/>
    <col min="4" max="4" width="12.6640625" style="78" customWidth="1"/>
    <col min="5" max="5" width="32.6640625" style="78" customWidth="1"/>
    <col min="6" max="6" width="4.5" style="78" customWidth="1"/>
    <col min="7" max="7" width="45" style="78" customWidth="1"/>
    <col min="8" max="8" width="5.1640625" style="78" customWidth="1"/>
    <col min="9" max="9" width="46.1640625" style="78" customWidth="1"/>
    <col min="10" max="10" width="5.5" style="78" customWidth="1"/>
    <col min="11" max="16384" width="10.6640625" style="78"/>
  </cols>
  <sheetData>
    <row r="2" spans="2:10" ht="16" customHeight="1">
      <c r="B2" s="163" t="s">
        <v>72</v>
      </c>
      <c r="C2" s="164"/>
      <c r="D2" s="164"/>
      <c r="E2" s="165"/>
    </row>
    <row r="3" spans="2:10" ht="16" customHeight="1">
      <c r="B3" s="166"/>
      <c r="C3" s="167"/>
      <c r="D3" s="167"/>
      <c r="E3" s="168"/>
    </row>
    <row r="4" spans="2:10" ht="32" customHeight="1">
      <c r="B4" s="169"/>
      <c r="C4" s="170"/>
      <c r="D4" s="170"/>
      <c r="E4" s="171"/>
    </row>
    <row r="5" spans="2:10" ht="16" customHeight="1" thickBot="1"/>
    <row r="6" spans="2:10" ht="16" customHeight="1">
      <c r="B6" s="79"/>
      <c r="C6" s="80"/>
      <c r="D6" s="80"/>
      <c r="E6" s="80"/>
      <c r="F6" s="80"/>
      <c r="G6" s="80"/>
      <c r="H6" s="80"/>
      <c r="I6" s="80"/>
      <c r="J6" s="81"/>
    </row>
    <row r="7" spans="2:10" s="85" customFormat="1" ht="16" customHeight="1">
      <c r="B7" s="82"/>
      <c r="C7" s="63" t="s">
        <v>18</v>
      </c>
      <c r="D7" s="83" t="s">
        <v>9</v>
      </c>
      <c r="E7" s="63" t="s">
        <v>4</v>
      </c>
      <c r="F7" s="63"/>
      <c r="G7" s="63" t="s">
        <v>8</v>
      </c>
      <c r="H7" s="63"/>
      <c r="I7" s="63" t="s">
        <v>0</v>
      </c>
      <c r="J7" s="84"/>
    </row>
    <row r="8" spans="2:10" s="85" customFormat="1" ht="16" customHeight="1">
      <c r="B8" s="86"/>
      <c r="C8" s="9"/>
      <c r="D8" s="87"/>
      <c r="E8" s="9"/>
      <c r="F8" s="9"/>
      <c r="G8" s="9"/>
      <c r="H8" s="9"/>
      <c r="I8" s="9"/>
      <c r="J8" s="88"/>
    </row>
    <row r="9" spans="2:10" s="85" customFormat="1" ht="16" customHeight="1" thickBot="1">
      <c r="B9" s="86"/>
      <c r="C9" s="9" t="s">
        <v>56</v>
      </c>
      <c r="D9" s="87"/>
      <c r="E9" s="9"/>
      <c r="F9" s="9"/>
      <c r="G9" s="9"/>
      <c r="H9" s="9"/>
      <c r="I9" s="9"/>
      <c r="J9" s="88"/>
    </row>
    <row r="10" spans="2:10" s="85" customFormat="1" ht="16" customHeight="1" thickBot="1">
      <c r="B10" s="86"/>
      <c r="C10" s="98" t="s">
        <v>61</v>
      </c>
      <c r="D10" s="101" t="s">
        <v>68</v>
      </c>
      <c r="E10" s="124">
        <f>'Research data'!E6</f>
        <v>9.7200000000000012E-3</v>
      </c>
      <c r="F10" s="100"/>
      <c r="G10" s="151"/>
      <c r="I10" s="150" t="s">
        <v>105</v>
      </c>
      <c r="J10" s="88"/>
    </row>
    <row r="11" spans="2:10" s="85" customFormat="1" ht="16" customHeight="1" thickBot="1">
      <c r="B11" s="86"/>
      <c r="C11" s="98" t="s">
        <v>62</v>
      </c>
      <c r="D11" s="101" t="s">
        <v>73</v>
      </c>
      <c r="E11" s="133">
        <f>'Research data'!E7</f>
        <v>2.5720164609053498E-3</v>
      </c>
      <c r="F11" s="100"/>
      <c r="G11" s="151" t="s">
        <v>114</v>
      </c>
      <c r="I11" s="150" t="s">
        <v>105</v>
      </c>
      <c r="J11" s="88"/>
    </row>
    <row r="12" spans="2:10" s="85" customFormat="1" ht="16" customHeight="1" thickBot="1">
      <c r="B12" s="86"/>
      <c r="C12" s="128" t="s">
        <v>71</v>
      </c>
      <c r="D12" s="101" t="s">
        <v>3</v>
      </c>
      <c r="E12" s="99">
        <f>'Research data'!E10</f>
        <v>0.9</v>
      </c>
      <c r="F12" s="100"/>
      <c r="G12" s="151" t="s">
        <v>113</v>
      </c>
      <c r="I12" s="150" t="s">
        <v>106</v>
      </c>
      <c r="J12" s="88"/>
    </row>
    <row r="13" spans="2:10" s="85" customFormat="1" ht="16" customHeight="1" thickBot="1">
      <c r="B13" s="86"/>
      <c r="C13" s="98" t="s">
        <v>22</v>
      </c>
      <c r="D13" s="101" t="s">
        <v>34</v>
      </c>
      <c r="E13" s="124">
        <f>'Research data'!E9</f>
        <v>5.0000000000000001E-3</v>
      </c>
      <c r="F13" s="100"/>
      <c r="G13" s="151"/>
      <c r="I13" s="150" t="s">
        <v>105</v>
      </c>
      <c r="J13" s="88"/>
    </row>
    <row r="14" spans="2:10" s="85" customFormat="1" ht="16" customHeight="1" thickBot="1">
      <c r="B14" s="86"/>
      <c r="C14" s="151" t="s">
        <v>112</v>
      </c>
      <c r="D14" s="101" t="s">
        <v>34</v>
      </c>
      <c r="E14" s="124">
        <f>'Research data'!E8</f>
        <v>5.0000000000000001E-3</v>
      </c>
      <c r="F14" s="100"/>
      <c r="G14" s="151"/>
      <c r="I14" s="150" t="s">
        <v>105</v>
      </c>
      <c r="J14" s="88"/>
    </row>
    <row r="15" spans="2:10" ht="16" customHeight="1" thickBot="1">
      <c r="B15" s="89"/>
      <c r="C15" s="100" t="s">
        <v>20</v>
      </c>
      <c r="D15" s="101" t="s">
        <v>3</v>
      </c>
      <c r="E15" s="99">
        <v>1</v>
      </c>
      <c r="F15" s="100"/>
      <c r="G15" s="151"/>
      <c r="I15" s="125" t="s">
        <v>70</v>
      </c>
      <c r="J15" s="90"/>
    </row>
    <row r="16" spans="2:10" ht="16" customHeight="1" thickBot="1">
      <c r="B16" s="89"/>
      <c r="C16" s="103" t="s">
        <v>57</v>
      </c>
      <c r="D16" s="101" t="s">
        <v>3</v>
      </c>
      <c r="E16" s="102">
        <v>0</v>
      </c>
      <c r="F16" s="100"/>
      <c r="G16" s="151"/>
      <c r="I16" s="125" t="s">
        <v>70</v>
      </c>
      <c r="J16" s="90"/>
    </row>
    <row r="17" spans="2:10" ht="16" customHeight="1">
      <c r="B17" s="89"/>
      <c r="C17" s="91"/>
      <c r="D17" s="92"/>
      <c r="E17" s="93"/>
      <c r="J17" s="90"/>
    </row>
    <row r="18" spans="2:10" ht="16" customHeight="1" thickBot="1">
      <c r="B18" s="89"/>
      <c r="C18" s="9" t="s">
        <v>51</v>
      </c>
      <c r="D18" s="92"/>
      <c r="E18" s="93"/>
      <c r="J18" s="90"/>
    </row>
    <row r="19" spans="2:10" ht="16" customHeight="1" thickBot="1">
      <c r="B19" s="89"/>
      <c r="C19" s="100" t="s">
        <v>23</v>
      </c>
      <c r="D19" s="101" t="s">
        <v>19</v>
      </c>
      <c r="E19" s="102">
        <f>'Research data'!E13</f>
        <v>0</v>
      </c>
      <c r="F19" s="100"/>
      <c r="G19" s="100"/>
      <c r="I19" s="159" t="str">
        <f>'Research data'!I13</f>
        <v>Quintel assumption: costs only scale with volume</v>
      </c>
      <c r="J19" s="90"/>
    </row>
    <row r="20" spans="2:10" ht="16" customHeight="1" thickBot="1">
      <c r="B20" s="89"/>
      <c r="C20" s="100" t="s">
        <v>126</v>
      </c>
      <c r="D20" s="101" t="s">
        <v>142</v>
      </c>
      <c r="E20" s="102">
        <f>'Research data'!E14</f>
        <v>0</v>
      </c>
      <c r="F20" s="100"/>
      <c r="G20" s="100"/>
      <c r="I20" s="159" t="str">
        <f>'Research data'!I14</f>
        <v>Quintel assumption: costs only scale with volume</v>
      </c>
      <c r="J20" s="90"/>
    </row>
    <row r="21" spans="2:10" ht="16" customHeight="1" thickBot="1">
      <c r="B21" s="89"/>
      <c r="C21" s="100" t="s">
        <v>127</v>
      </c>
      <c r="D21" s="101" t="s">
        <v>120</v>
      </c>
      <c r="E21" s="102">
        <f>'Research data'!E15</f>
        <v>1000000</v>
      </c>
      <c r="F21" s="100"/>
      <c r="G21" s="100"/>
      <c r="I21" s="159" t="str">
        <f>'Research data'!I15</f>
        <v>ENTEC</v>
      </c>
      <c r="J21" s="90"/>
    </row>
    <row r="22" spans="2:10" ht="16" customHeight="1" thickBot="1">
      <c r="B22" s="89"/>
      <c r="C22" s="100" t="s">
        <v>24</v>
      </c>
      <c r="D22" s="101" t="s">
        <v>19</v>
      </c>
      <c r="E22" s="102">
        <v>0</v>
      </c>
      <c r="F22" s="100"/>
      <c r="G22" s="100"/>
      <c r="I22" s="161" t="s">
        <v>146</v>
      </c>
      <c r="J22" s="90"/>
    </row>
    <row r="23" spans="2:10" ht="16" customHeight="1" thickBot="1">
      <c r="B23" s="89"/>
      <c r="C23" s="100" t="s">
        <v>7</v>
      </c>
      <c r="D23" s="101" t="s">
        <v>19</v>
      </c>
      <c r="E23" s="102">
        <v>0</v>
      </c>
      <c r="F23" s="100"/>
      <c r="G23" s="100"/>
      <c r="I23" s="125" t="s">
        <v>70</v>
      </c>
      <c r="J23" s="90"/>
    </row>
    <row r="24" spans="2:10" ht="16" customHeight="1" thickBot="1">
      <c r="B24" s="89"/>
      <c r="C24" s="100" t="s">
        <v>25</v>
      </c>
      <c r="D24" s="101" t="s">
        <v>19</v>
      </c>
      <c r="E24" s="102">
        <v>0</v>
      </c>
      <c r="F24" s="100"/>
      <c r="G24" s="100"/>
      <c r="I24" s="125" t="s">
        <v>70</v>
      </c>
      <c r="J24" s="90"/>
    </row>
    <row r="25" spans="2:10" ht="16" customHeight="1" thickBot="1">
      <c r="B25" s="89"/>
      <c r="C25" s="162" t="s">
        <v>26</v>
      </c>
      <c r="D25" s="101" t="s">
        <v>33</v>
      </c>
      <c r="E25" s="104">
        <v>0</v>
      </c>
      <c r="F25" s="100"/>
      <c r="G25" s="100"/>
      <c r="I25" s="125" t="s">
        <v>70</v>
      </c>
      <c r="J25" s="90"/>
    </row>
    <row r="26" spans="2:10" ht="16" customHeight="1" thickBot="1">
      <c r="B26" s="89"/>
      <c r="C26" s="100" t="s">
        <v>27</v>
      </c>
      <c r="D26" s="101" t="s">
        <v>32</v>
      </c>
      <c r="E26" s="99">
        <v>0</v>
      </c>
      <c r="F26" s="100"/>
      <c r="G26" s="100"/>
      <c r="I26" s="125" t="s">
        <v>70</v>
      </c>
      <c r="J26" s="90"/>
    </row>
    <row r="27" spans="2:10" ht="16" customHeight="1" thickBot="1">
      <c r="B27" s="89"/>
      <c r="C27" s="100" t="s">
        <v>28</v>
      </c>
      <c r="D27" s="101" t="s">
        <v>32</v>
      </c>
      <c r="E27" s="105">
        <v>0</v>
      </c>
      <c r="F27" s="100"/>
      <c r="G27" s="100"/>
      <c r="I27" s="161" t="s">
        <v>146</v>
      </c>
      <c r="J27" s="90"/>
    </row>
    <row r="28" spans="2:10" ht="16" customHeight="1" thickBot="1">
      <c r="B28" s="89"/>
      <c r="C28" s="100" t="s">
        <v>31</v>
      </c>
      <c r="D28" s="101" t="s">
        <v>2</v>
      </c>
      <c r="E28" s="99">
        <v>0.02</v>
      </c>
      <c r="F28" s="100"/>
      <c r="G28" s="100"/>
      <c r="I28" s="131" t="s">
        <v>145</v>
      </c>
      <c r="J28" s="90"/>
    </row>
    <row r="29" spans="2:10" ht="16" customHeight="1" thickBot="1">
      <c r="B29" s="89"/>
      <c r="C29" s="100" t="s">
        <v>21</v>
      </c>
      <c r="D29" s="101" t="s">
        <v>6</v>
      </c>
      <c r="E29" s="102">
        <v>0</v>
      </c>
      <c r="F29" s="100"/>
      <c r="G29" s="100"/>
      <c r="I29" s="125" t="s">
        <v>70</v>
      </c>
      <c r="J29" s="90"/>
    </row>
    <row r="30" spans="2:10" ht="16" customHeight="1" thickBot="1">
      <c r="B30" s="89"/>
      <c r="C30" s="100" t="s">
        <v>119</v>
      </c>
      <c r="D30" s="101" t="s">
        <v>120</v>
      </c>
      <c r="E30" s="102">
        <v>4</v>
      </c>
      <c r="F30" s="100"/>
      <c r="G30" s="100"/>
      <c r="I30" s="125" t="s">
        <v>70</v>
      </c>
      <c r="J30" s="90"/>
    </row>
    <row r="31" spans="2:10" ht="16" customHeight="1" thickBot="1">
      <c r="B31" s="89"/>
      <c r="C31" s="100" t="s">
        <v>118</v>
      </c>
      <c r="D31" s="101" t="s">
        <v>120</v>
      </c>
      <c r="E31" s="102">
        <f>E30/E12</f>
        <v>4.4444444444444446</v>
      </c>
      <c r="F31" s="100"/>
      <c r="G31" s="100"/>
      <c r="I31" s="125" t="s">
        <v>70</v>
      </c>
      <c r="J31" s="90"/>
    </row>
    <row r="32" spans="2:10" ht="16" customHeight="1">
      <c r="B32" s="89"/>
      <c r="D32" s="92"/>
      <c r="E32" s="94"/>
      <c r="J32" s="90"/>
    </row>
    <row r="33" spans="2:10" ht="16" customHeight="1" thickBot="1">
      <c r="B33" s="89"/>
      <c r="C33" s="9" t="s">
        <v>5</v>
      </c>
      <c r="D33" s="92"/>
      <c r="E33" s="94"/>
      <c r="J33" s="90"/>
    </row>
    <row r="34" spans="2:10" ht="16" customHeight="1" thickBot="1">
      <c r="B34" s="89"/>
      <c r="C34" s="100" t="s">
        <v>29</v>
      </c>
      <c r="D34" s="101" t="s">
        <v>1</v>
      </c>
      <c r="E34" s="102">
        <v>0</v>
      </c>
      <c r="F34" s="100"/>
      <c r="G34" s="100"/>
      <c r="I34" s="126" t="s">
        <v>70</v>
      </c>
      <c r="J34" s="90"/>
    </row>
    <row r="35" spans="2:10" ht="16" customHeight="1" thickBot="1">
      <c r="B35" s="89"/>
      <c r="C35" s="100" t="s">
        <v>30</v>
      </c>
      <c r="D35" s="101" t="s">
        <v>1</v>
      </c>
      <c r="E35" s="102">
        <f>'Research data'!E18</f>
        <v>15</v>
      </c>
      <c r="F35" s="100"/>
      <c r="G35" s="100"/>
      <c r="I35" s="126" t="str">
        <f>'Research data'!I18</f>
        <v>ENTEC</v>
      </c>
      <c r="J35" s="90"/>
    </row>
    <row r="36" spans="2:10" ht="16" customHeight="1" thickBot="1">
      <c r="B36" s="89"/>
      <c r="C36" s="162" t="s">
        <v>147</v>
      </c>
      <c r="D36" s="101" t="s">
        <v>3</v>
      </c>
      <c r="E36" s="102">
        <v>0</v>
      </c>
      <c r="F36" s="100"/>
      <c r="G36" s="100"/>
      <c r="I36" s="126" t="s">
        <v>70</v>
      </c>
      <c r="J36" s="90"/>
    </row>
    <row r="37" spans="2:10" ht="16" customHeight="1" thickBot="1">
      <c r="B37" s="95"/>
      <c r="C37" s="96"/>
      <c r="D37" s="96"/>
      <c r="E37" s="96"/>
      <c r="F37" s="96"/>
      <c r="G37" s="96"/>
      <c r="H37" s="96"/>
      <c r="I37" s="96"/>
      <c r="J37" s="97"/>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J19"/>
  <sheetViews>
    <sheetView workbookViewId="0">
      <selection activeCell="I26" sqref="I26"/>
    </sheetView>
  </sheetViews>
  <sheetFormatPr baseColWidth="10" defaultColWidth="10.6640625" defaultRowHeight="16"/>
  <cols>
    <col min="1" max="2" width="3.5" style="35" customWidth="1"/>
    <col min="3" max="3" width="35.83203125" style="35" customWidth="1"/>
    <col min="4" max="4" width="12.5" style="35" customWidth="1"/>
    <col min="5" max="5" width="19.33203125" style="35" customWidth="1"/>
    <col min="6" max="6" width="4" style="35" customWidth="1"/>
    <col min="7" max="7" width="16" style="35" customWidth="1"/>
    <col min="8" max="8" width="3" style="36" customWidth="1"/>
    <col min="9" max="9" width="60" style="35" customWidth="1"/>
    <col min="10" max="10" width="2.1640625" style="35" customWidth="1"/>
    <col min="11" max="16384" width="10.6640625" style="35"/>
  </cols>
  <sheetData>
    <row r="1" spans="2:10" ht="17" thickBot="1"/>
    <row r="2" spans="2:10">
      <c r="B2" s="37"/>
      <c r="C2" s="38"/>
      <c r="D2" s="38"/>
      <c r="E2" s="38"/>
      <c r="F2" s="38"/>
      <c r="G2" s="38"/>
      <c r="H2" s="39"/>
      <c r="I2" s="38"/>
      <c r="J2" s="71"/>
    </row>
    <row r="3" spans="2:10" s="13" customFormat="1">
      <c r="B3" s="15"/>
      <c r="C3" s="63" t="s">
        <v>53</v>
      </c>
      <c r="D3" s="63" t="s">
        <v>9</v>
      </c>
      <c r="E3" s="63" t="s">
        <v>47</v>
      </c>
      <c r="F3" s="63"/>
      <c r="G3" s="63"/>
      <c r="H3" s="33"/>
      <c r="I3" s="63" t="s">
        <v>55</v>
      </c>
      <c r="J3" s="72"/>
    </row>
    <row r="4" spans="2:10">
      <c r="B4" s="40"/>
      <c r="C4" s="41"/>
      <c r="D4" s="41"/>
      <c r="E4" s="42"/>
      <c r="F4" s="42"/>
      <c r="G4" s="42"/>
      <c r="H4" s="62"/>
      <c r="I4" s="9"/>
      <c r="J4" s="73"/>
    </row>
    <row r="5" spans="2:10" ht="17" thickBot="1">
      <c r="B5" s="40"/>
      <c r="C5" s="21" t="s">
        <v>52</v>
      </c>
      <c r="D5" s="21"/>
      <c r="E5" s="10"/>
      <c r="F5" s="10"/>
      <c r="G5" s="10"/>
      <c r="H5" s="10"/>
      <c r="I5" s="34"/>
      <c r="J5" s="73"/>
    </row>
    <row r="6" spans="2:10" ht="17" thickBot="1">
      <c r="B6" s="40"/>
      <c r="C6" s="121" t="s">
        <v>64</v>
      </c>
      <c r="D6" s="122" t="s">
        <v>68</v>
      </c>
      <c r="E6" s="148">
        <f>Notes!E20/1000</f>
        <v>9.7200000000000012E-3</v>
      </c>
      <c r="F6" s="43"/>
      <c r="G6" s="43"/>
      <c r="H6" s="42"/>
      <c r="I6" s="145"/>
      <c r="J6" s="73"/>
    </row>
    <row r="7" spans="2:10" ht="17" thickBot="1">
      <c r="B7" s="40"/>
      <c r="C7" s="121" t="s">
        <v>67</v>
      </c>
      <c r="D7" s="152" t="s">
        <v>73</v>
      </c>
      <c r="E7" s="148">
        <f>Notes!E24/100</f>
        <v>2.5720164609053498E-3</v>
      </c>
      <c r="F7" s="43"/>
      <c r="G7" s="43"/>
      <c r="H7" s="42"/>
      <c r="I7" s="145"/>
      <c r="J7" s="73"/>
    </row>
    <row r="8" spans="2:10" ht="17" thickBot="1">
      <c r="B8" s="40"/>
      <c r="C8" s="121" t="s">
        <v>69</v>
      </c>
      <c r="D8" s="122" t="s">
        <v>34</v>
      </c>
      <c r="E8" s="65">
        <f>Notes!E17/1000</f>
        <v>5.0000000000000001E-3</v>
      </c>
      <c r="F8" s="43"/>
      <c r="G8" s="43"/>
      <c r="H8" s="42"/>
      <c r="I8" s="145"/>
      <c r="J8" s="73"/>
    </row>
    <row r="9" spans="2:10" ht="17" thickBot="1">
      <c r="B9" s="40"/>
      <c r="C9" s="121" t="s">
        <v>65</v>
      </c>
      <c r="D9" s="122" t="s">
        <v>34</v>
      </c>
      <c r="E9" s="149">
        <f>Notes!E18/1000</f>
        <v>5.0000000000000001E-3</v>
      </c>
      <c r="F9" s="43"/>
      <c r="G9" s="43"/>
      <c r="H9" s="42"/>
      <c r="I9" s="145"/>
      <c r="J9" s="73"/>
    </row>
    <row r="10" spans="2:10" ht="17" thickBot="1">
      <c r="B10" s="40"/>
      <c r="C10" s="147" t="s">
        <v>110</v>
      </c>
      <c r="D10" s="122" t="s">
        <v>3</v>
      </c>
      <c r="E10" s="123">
        <f>Notes!E32</f>
        <v>0.9</v>
      </c>
      <c r="F10" s="43"/>
      <c r="G10" s="43"/>
      <c r="H10" s="42"/>
      <c r="I10" s="145"/>
      <c r="J10" s="73"/>
    </row>
    <row r="11" spans="2:10">
      <c r="B11" s="40"/>
      <c r="C11" s="45"/>
      <c r="E11" s="44"/>
      <c r="F11" s="44"/>
      <c r="G11" s="44"/>
      <c r="H11" s="44"/>
      <c r="I11" s="134"/>
      <c r="J11" s="73"/>
    </row>
    <row r="12" spans="2:10" ht="17" thickBot="1">
      <c r="B12" s="40"/>
      <c r="C12" s="12" t="s">
        <v>54</v>
      </c>
      <c r="D12" s="12"/>
      <c r="E12" s="11"/>
      <c r="F12" s="11"/>
      <c r="G12" s="11"/>
      <c r="H12" s="11"/>
      <c r="I12" s="34"/>
      <c r="J12" s="73"/>
    </row>
    <row r="13" spans="2:10" ht="17" thickBot="1">
      <c r="B13" s="40"/>
      <c r="C13" s="156" t="s">
        <v>135</v>
      </c>
      <c r="D13" s="121" t="s">
        <v>63</v>
      </c>
      <c r="E13" s="46">
        <v>0</v>
      </c>
      <c r="F13" s="11"/>
      <c r="G13" s="11"/>
      <c r="H13" s="44"/>
      <c r="I13" s="64" t="s">
        <v>143</v>
      </c>
      <c r="J13" s="73"/>
    </row>
    <row r="14" spans="2:10" ht="17" thickBot="1">
      <c r="B14" s="40"/>
      <c r="C14" s="156" t="s">
        <v>136</v>
      </c>
      <c r="D14" s="157" t="s">
        <v>138</v>
      </c>
      <c r="E14" s="46">
        <v>0</v>
      </c>
      <c r="F14" s="11"/>
      <c r="G14" s="11"/>
      <c r="H14" s="44"/>
      <c r="I14" s="64" t="s">
        <v>143</v>
      </c>
      <c r="J14" s="73"/>
    </row>
    <row r="15" spans="2:10" ht="17" thickBot="1">
      <c r="B15" s="40"/>
      <c r="C15" s="156" t="s">
        <v>137</v>
      </c>
      <c r="D15" s="157" t="s">
        <v>139</v>
      </c>
      <c r="E15" s="46">
        <f>Notes!E13</f>
        <v>1000000</v>
      </c>
      <c r="F15" s="11"/>
      <c r="G15" s="11"/>
      <c r="H15" s="44"/>
      <c r="I15" s="64" t="s">
        <v>121</v>
      </c>
      <c r="J15" s="73"/>
    </row>
    <row r="16" spans="2:10">
      <c r="B16" s="40"/>
      <c r="C16" s="45"/>
      <c r="E16" s="44"/>
      <c r="F16" s="11"/>
      <c r="G16" s="11"/>
      <c r="H16" s="44"/>
      <c r="I16" s="64"/>
      <c r="J16" s="73"/>
    </row>
    <row r="17" spans="2:10" ht="17" thickBot="1">
      <c r="B17" s="40"/>
      <c r="C17" s="12" t="s">
        <v>5</v>
      </c>
      <c r="D17" s="12"/>
      <c r="E17" s="11"/>
      <c r="F17" s="11"/>
      <c r="G17" s="11"/>
      <c r="H17" s="44"/>
      <c r="I17" s="64"/>
      <c r="J17" s="73"/>
    </row>
    <row r="18" spans="2:10" ht="17" thickBot="1">
      <c r="B18" s="40"/>
      <c r="C18" s="156" t="s">
        <v>30</v>
      </c>
      <c r="D18" s="157" t="s">
        <v>1</v>
      </c>
      <c r="E18" s="46">
        <f>Notes!E14</f>
        <v>15</v>
      </c>
      <c r="F18" s="11"/>
      <c r="G18" s="11"/>
      <c r="H18" s="44"/>
      <c r="I18" s="160" t="s">
        <v>121</v>
      </c>
      <c r="J18" s="73"/>
    </row>
    <row r="19" spans="2:10" ht="17" thickBot="1">
      <c r="B19" s="74"/>
      <c r="C19" s="75"/>
      <c r="D19" s="75"/>
      <c r="E19" s="75"/>
      <c r="F19" s="75"/>
      <c r="G19" s="75"/>
      <c r="H19" s="76"/>
      <c r="I19" s="75"/>
      <c r="J19" s="7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9"/>
  <sheetViews>
    <sheetView workbookViewId="0">
      <selection activeCell="C9" sqref="C9:K9"/>
    </sheetView>
  </sheetViews>
  <sheetFormatPr baseColWidth="10" defaultColWidth="33.1640625" defaultRowHeight="16"/>
  <cols>
    <col min="1" max="1" width="3.33203125" style="22" customWidth="1"/>
    <col min="2" max="2" width="3.5" style="22" customWidth="1"/>
    <col min="3" max="3" width="70" style="22" customWidth="1"/>
    <col min="4" max="4" width="3.1640625" style="22" customWidth="1"/>
    <col min="5" max="5" width="16.1640625" style="22" customWidth="1"/>
    <col min="6" max="6" width="10.33203125" style="22" customWidth="1"/>
    <col min="7" max="9" width="12.1640625" style="22" customWidth="1"/>
    <col min="10" max="10" width="11.5" style="23" customWidth="1"/>
    <col min="11" max="11" width="66" style="22" customWidth="1"/>
    <col min="12" max="16384" width="33.1640625" style="22"/>
  </cols>
  <sheetData>
    <row r="1" spans="2:11" ht="17" thickBot="1"/>
    <row r="2" spans="2:11">
      <c r="B2" s="24"/>
      <c r="C2" s="25"/>
      <c r="D2" s="25"/>
      <c r="E2" s="25"/>
      <c r="F2" s="25"/>
      <c r="G2" s="25"/>
      <c r="H2" s="25"/>
      <c r="I2" s="25"/>
      <c r="J2" s="26"/>
      <c r="K2" s="25"/>
    </row>
    <row r="3" spans="2:11">
      <c r="B3" s="27"/>
      <c r="C3" s="28" t="s">
        <v>16</v>
      </c>
      <c r="D3" s="28"/>
      <c r="E3" s="28"/>
      <c r="F3" s="28"/>
      <c r="G3" s="28"/>
      <c r="H3" s="28"/>
      <c r="I3" s="28"/>
      <c r="J3" s="29"/>
    </row>
    <row r="4" spans="2:11">
      <c r="B4" s="27"/>
    </row>
    <row r="5" spans="2:11">
      <c r="B5" s="30"/>
      <c r="C5" s="31" t="s">
        <v>131</v>
      </c>
      <c r="D5" s="31"/>
      <c r="E5" s="31" t="s">
        <v>0</v>
      </c>
      <c r="F5" s="31" t="s">
        <v>13</v>
      </c>
      <c r="G5" s="31" t="s">
        <v>17</v>
      </c>
      <c r="H5" s="31" t="s">
        <v>58</v>
      </c>
      <c r="I5" s="31" t="s">
        <v>109</v>
      </c>
      <c r="J5" s="32" t="s">
        <v>59</v>
      </c>
      <c r="K5" s="31" t="s">
        <v>10</v>
      </c>
    </row>
    <row r="7" spans="2:11">
      <c r="C7" s="22" t="s">
        <v>103</v>
      </c>
      <c r="E7" s="22" t="s">
        <v>105</v>
      </c>
      <c r="F7" s="22" t="s">
        <v>107</v>
      </c>
      <c r="G7" s="146">
        <v>43497</v>
      </c>
      <c r="H7" s="143" t="s">
        <v>108</v>
      </c>
      <c r="I7" s="120">
        <v>44141</v>
      </c>
      <c r="J7" s="23" t="s">
        <v>116</v>
      </c>
      <c r="K7" s="22" t="s">
        <v>79</v>
      </c>
    </row>
    <row r="8" spans="2:11">
      <c r="C8" s="22" t="s">
        <v>104</v>
      </c>
      <c r="E8" s="22" t="s">
        <v>106</v>
      </c>
      <c r="F8" s="22" t="s">
        <v>107</v>
      </c>
      <c r="G8" s="146">
        <v>43252</v>
      </c>
      <c r="H8" s="144">
        <v>42675</v>
      </c>
      <c r="I8" s="120">
        <v>44141</v>
      </c>
      <c r="J8" s="23" t="s">
        <v>117</v>
      </c>
      <c r="K8" s="22" t="s">
        <v>96</v>
      </c>
    </row>
    <row r="9" spans="2:11">
      <c r="C9" s="22" t="s">
        <v>133</v>
      </c>
      <c r="E9" s="22" t="s">
        <v>121</v>
      </c>
      <c r="F9" s="22" t="s">
        <v>130</v>
      </c>
      <c r="G9" s="144">
        <v>44866</v>
      </c>
      <c r="H9" s="143" t="s">
        <v>108</v>
      </c>
      <c r="I9" s="120">
        <v>45065</v>
      </c>
      <c r="J9" s="23" t="s">
        <v>134</v>
      </c>
      <c r="K9" s="22" t="s">
        <v>132</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7"/>
  <sheetViews>
    <sheetView zoomScaleNormal="100" workbookViewId="0">
      <selection activeCell="A6" sqref="A6:XFD8"/>
    </sheetView>
  </sheetViews>
  <sheetFormatPr baseColWidth="10" defaultColWidth="10.6640625" defaultRowHeight="16"/>
  <cols>
    <col min="1" max="1" width="3.5" style="106" customWidth="1"/>
    <col min="2" max="2" width="4.1640625" style="106" customWidth="1"/>
    <col min="3" max="3" width="35.1640625" style="106" customWidth="1"/>
    <col min="4" max="4" width="33.33203125" style="106" customWidth="1"/>
    <col min="5" max="5" width="15" style="106" customWidth="1"/>
    <col min="6" max="6" width="8.5" style="106" customWidth="1"/>
    <col min="7" max="7" width="10.6640625" style="106"/>
    <col min="8" max="8" width="10.6640625" style="107"/>
    <col min="9" max="9" width="10.6640625" style="106"/>
    <col min="10" max="10" width="55.5" style="106" customWidth="1"/>
    <col min="11" max="11" width="80.5" style="106" customWidth="1"/>
    <col min="12" max="16384" width="10.6640625" style="106"/>
  </cols>
  <sheetData>
    <row r="2" spans="2:11" ht="17" thickBot="1"/>
    <row r="3" spans="2:11">
      <c r="B3" s="108"/>
      <c r="C3" s="109"/>
      <c r="D3" s="109"/>
      <c r="E3" s="109"/>
      <c r="F3" s="109"/>
      <c r="G3" s="109"/>
      <c r="H3" s="110"/>
      <c r="I3" s="109"/>
      <c r="J3" s="109"/>
      <c r="K3" s="111"/>
    </row>
    <row r="4" spans="2:11">
      <c r="B4" s="112"/>
      <c r="C4" s="113" t="s">
        <v>0</v>
      </c>
      <c r="D4" s="113" t="s">
        <v>53</v>
      </c>
      <c r="E4" s="113" t="s">
        <v>4</v>
      </c>
      <c r="F4" s="113" t="s">
        <v>9</v>
      </c>
      <c r="G4" s="113"/>
      <c r="H4" s="114"/>
      <c r="I4" s="113"/>
      <c r="J4" s="113"/>
      <c r="K4" s="115"/>
    </row>
    <row r="5" spans="2:11" ht="17" customHeight="1">
      <c r="B5" s="15"/>
      <c r="C5" s="13"/>
      <c r="D5" s="13"/>
      <c r="E5" s="13"/>
      <c r="F5" s="13"/>
      <c r="G5" s="13"/>
      <c r="H5" s="116"/>
      <c r="I5" s="13"/>
      <c r="J5" s="13"/>
      <c r="K5" s="72"/>
    </row>
    <row r="6" spans="2:11">
      <c r="B6" s="15"/>
      <c r="C6" s="13" t="s">
        <v>121</v>
      </c>
      <c r="D6" s="153"/>
      <c r="E6" s="153"/>
      <c r="F6" s="153"/>
      <c r="G6" s="153"/>
      <c r="H6" s="154"/>
      <c r="I6" s="153"/>
      <c r="J6" s="153"/>
      <c r="K6" s="155"/>
    </row>
    <row r="7" spans="2:11">
      <c r="B7" s="15"/>
      <c r="C7" s="13"/>
      <c r="D7" s="153" t="s">
        <v>124</v>
      </c>
      <c r="E7" s="153">
        <v>1200</v>
      </c>
      <c r="F7" s="153" t="s">
        <v>123</v>
      </c>
      <c r="G7" s="153" t="s">
        <v>125</v>
      </c>
      <c r="H7" s="154"/>
      <c r="I7" s="153"/>
      <c r="J7" s="153"/>
      <c r="K7" s="155"/>
    </row>
    <row r="8" spans="2:11">
      <c r="B8" s="15"/>
      <c r="C8" s="13"/>
      <c r="D8" s="153" t="s">
        <v>124</v>
      </c>
      <c r="E8" s="153">
        <v>1000</v>
      </c>
      <c r="F8" s="153" t="s">
        <v>122</v>
      </c>
      <c r="G8" s="153" t="s">
        <v>125</v>
      </c>
      <c r="H8" s="154"/>
      <c r="I8" s="153"/>
      <c r="J8" s="153"/>
      <c r="K8" s="155"/>
    </row>
    <row r="9" spans="2:11">
      <c r="B9" s="15"/>
      <c r="C9" s="13"/>
      <c r="D9" s="153" t="s">
        <v>140</v>
      </c>
      <c r="E9" s="158" t="s">
        <v>141</v>
      </c>
      <c r="F9" s="153" t="s">
        <v>1</v>
      </c>
      <c r="G9" s="153" t="s">
        <v>125</v>
      </c>
      <c r="H9" s="154"/>
      <c r="I9" s="153"/>
      <c r="J9" s="153"/>
      <c r="K9" s="155"/>
    </row>
    <row r="10" spans="2:11">
      <c r="B10" s="15"/>
      <c r="C10" s="13"/>
      <c r="D10" s="153"/>
      <c r="E10" s="153"/>
      <c r="F10" s="153"/>
      <c r="G10" s="153"/>
      <c r="H10" s="154"/>
      <c r="I10" s="153"/>
      <c r="J10" s="153"/>
      <c r="K10" s="155"/>
    </row>
    <row r="11" spans="2:11">
      <c r="B11" s="15"/>
      <c r="C11" s="13"/>
      <c r="D11" s="153" t="s">
        <v>23</v>
      </c>
      <c r="E11" s="153">
        <f>0</f>
        <v>0</v>
      </c>
      <c r="F11" s="153" t="s">
        <v>98</v>
      </c>
      <c r="G11" s="153"/>
      <c r="H11" s="154"/>
      <c r="I11" s="153"/>
      <c r="J11" s="153"/>
      <c r="K11" s="155"/>
    </row>
    <row r="12" spans="2:11">
      <c r="B12" s="15"/>
      <c r="C12" s="13"/>
      <c r="D12" s="153" t="s">
        <v>126</v>
      </c>
      <c r="E12" s="153">
        <v>0</v>
      </c>
      <c r="F12" s="153" t="s">
        <v>128</v>
      </c>
      <c r="G12" s="153"/>
      <c r="H12" s="154"/>
      <c r="I12" s="153"/>
      <c r="J12" s="153"/>
      <c r="K12" s="155"/>
    </row>
    <row r="13" spans="2:11">
      <c r="B13" s="15"/>
      <c r="C13" s="13"/>
      <c r="D13" s="153" t="s">
        <v>127</v>
      </c>
      <c r="E13" s="153">
        <f>E8*1000</f>
        <v>1000000</v>
      </c>
      <c r="F13" s="153" t="s">
        <v>129</v>
      </c>
      <c r="G13" s="153"/>
      <c r="H13" s="154"/>
      <c r="I13" s="153"/>
      <c r="J13" s="153"/>
      <c r="K13" s="155"/>
    </row>
    <row r="14" spans="2:11">
      <c r="B14" s="15"/>
      <c r="C14" s="13"/>
      <c r="D14" s="153" t="s">
        <v>30</v>
      </c>
      <c r="E14" s="153">
        <v>15</v>
      </c>
      <c r="F14" s="153" t="s">
        <v>1</v>
      </c>
      <c r="G14" s="153"/>
      <c r="H14" s="154"/>
      <c r="I14" s="153"/>
      <c r="J14" s="153"/>
      <c r="K14" s="155"/>
    </row>
    <row r="15" spans="2:11">
      <c r="B15" s="15"/>
      <c r="C15" s="13"/>
      <c r="D15" s="153"/>
      <c r="E15" s="153"/>
      <c r="F15" s="153"/>
      <c r="G15" s="153"/>
      <c r="H15" s="154"/>
      <c r="I15" s="153"/>
      <c r="J15" s="153"/>
      <c r="K15" s="155"/>
    </row>
    <row r="16" spans="2:11">
      <c r="B16" s="15"/>
      <c r="K16" s="72"/>
    </row>
    <row r="17" spans="2:11">
      <c r="B17" s="15"/>
      <c r="C17" s="13" t="s">
        <v>78</v>
      </c>
      <c r="D17" s="134" t="s">
        <v>75</v>
      </c>
      <c r="E17" s="134">
        <v>5</v>
      </c>
      <c r="F17" s="134" t="s">
        <v>77</v>
      </c>
      <c r="G17" s="134" t="s">
        <v>111</v>
      </c>
      <c r="H17" s="116"/>
      <c r="I17" s="13"/>
      <c r="J17" s="13"/>
      <c r="K17" s="138" t="s">
        <v>79</v>
      </c>
    </row>
    <row r="18" spans="2:11">
      <c r="B18" s="15"/>
      <c r="C18" s="13"/>
      <c r="D18" s="134" t="s">
        <v>76</v>
      </c>
      <c r="E18" s="106">
        <v>5</v>
      </c>
      <c r="F18" s="134" t="s">
        <v>77</v>
      </c>
      <c r="G18" s="134" t="s">
        <v>90</v>
      </c>
      <c r="H18" s="116"/>
      <c r="I18" s="13"/>
      <c r="J18" s="13"/>
      <c r="K18" s="72"/>
    </row>
    <row r="19" spans="2:11">
      <c r="B19" s="15"/>
      <c r="H19" s="116"/>
      <c r="I19" s="13"/>
      <c r="J19" s="13"/>
      <c r="K19" s="72"/>
    </row>
    <row r="20" spans="2:11">
      <c r="B20" s="15"/>
      <c r="D20" s="134" t="s">
        <v>81</v>
      </c>
      <c r="E20" s="106">
        <v>9.7200000000000006</v>
      </c>
      <c r="F20" s="134" t="s">
        <v>74</v>
      </c>
      <c r="G20" s="134" t="s">
        <v>91</v>
      </c>
      <c r="H20" s="116"/>
      <c r="I20" s="13"/>
      <c r="J20" s="13"/>
      <c r="K20" s="72"/>
    </row>
    <row r="21" spans="2:11">
      <c r="B21" s="15"/>
      <c r="C21" s="13"/>
      <c r="G21" s="134" t="s">
        <v>82</v>
      </c>
      <c r="H21" s="116"/>
      <c r="I21" s="13"/>
      <c r="J21" s="13"/>
      <c r="K21" s="72"/>
    </row>
    <row r="22" spans="2:11">
      <c r="B22" s="15"/>
      <c r="C22" s="13"/>
      <c r="H22" s="116"/>
      <c r="I22" s="13"/>
      <c r="J22" s="13"/>
      <c r="K22" s="72"/>
    </row>
    <row r="23" spans="2:11">
      <c r="B23" s="118"/>
      <c r="C23" s="13"/>
      <c r="D23" s="134" t="s">
        <v>80</v>
      </c>
      <c r="E23" s="106">
        <v>25</v>
      </c>
      <c r="F23" s="134" t="s">
        <v>66</v>
      </c>
      <c r="G23" s="134" t="s">
        <v>92</v>
      </c>
      <c r="H23" s="116"/>
      <c r="I23" s="13"/>
      <c r="J23" s="13"/>
      <c r="K23" s="72"/>
    </row>
    <row r="24" spans="2:11">
      <c r="B24" s="15"/>
      <c r="C24" s="13"/>
      <c r="E24" s="135">
        <f>E23/(E20*1000)*100</f>
        <v>0.25720164609053497</v>
      </c>
      <c r="F24" s="134" t="s">
        <v>84</v>
      </c>
      <c r="G24" s="134" t="s">
        <v>83</v>
      </c>
      <c r="H24" s="116"/>
      <c r="I24" s="13"/>
      <c r="J24" s="13"/>
      <c r="K24" s="72"/>
    </row>
    <row r="25" spans="2:11">
      <c r="B25" s="15"/>
      <c r="C25" s="13"/>
      <c r="G25" s="13"/>
      <c r="H25" s="116"/>
      <c r="I25" s="13"/>
      <c r="J25" s="13"/>
      <c r="K25" s="72"/>
    </row>
    <row r="26" spans="2:11">
      <c r="B26" s="15"/>
      <c r="C26" s="13"/>
      <c r="D26" s="13"/>
      <c r="E26" s="139">
        <f>E23*24/(E20*1000)*100</f>
        <v>6.1728395061728394</v>
      </c>
      <c r="F26" s="134" t="s">
        <v>85</v>
      </c>
      <c r="G26" s="134" t="s">
        <v>87</v>
      </c>
      <c r="H26" s="116"/>
      <c r="I26" s="13"/>
      <c r="J26" s="13"/>
      <c r="K26" s="138" t="s">
        <v>86</v>
      </c>
    </row>
    <row r="27" spans="2:11">
      <c r="B27" s="15"/>
      <c r="C27" s="13"/>
      <c r="D27" s="13"/>
      <c r="E27" s="13"/>
      <c r="F27" s="13"/>
      <c r="G27" s="13"/>
      <c r="H27" s="116"/>
      <c r="I27" s="13"/>
      <c r="J27" s="13"/>
      <c r="K27" s="72"/>
    </row>
    <row r="28" spans="2:11">
      <c r="B28" s="15"/>
      <c r="F28" s="134"/>
      <c r="G28" s="134"/>
      <c r="H28" s="140"/>
      <c r="I28" s="134"/>
      <c r="J28" s="134"/>
      <c r="K28" s="117"/>
    </row>
    <row r="29" spans="2:11">
      <c r="B29" s="15"/>
      <c r="C29" s="13"/>
      <c r="D29" s="134" t="s">
        <v>88</v>
      </c>
      <c r="E29" s="134">
        <v>0.96</v>
      </c>
      <c r="F29" s="134" t="s">
        <v>3</v>
      </c>
      <c r="G29" s="134" t="s">
        <v>93</v>
      </c>
      <c r="H29" s="140"/>
      <c r="I29" s="134"/>
      <c r="J29" s="134"/>
      <c r="K29" s="130"/>
    </row>
    <row r="30" spans="2:11">
      <c r="B30" s="15"/>
      <c r="C30" s="13"/>
      <c r="D30" s="13"/>
      <c r="E30" s="13"/>
      <c r="F30" s="134"/>
      <c r="G30" s="134" t="s">
        <v>94</v>
      </c>
      <c r="H30" s="140"/>
      <c r="I30" s="134"/>
      <c r="J30" s="134"/>
      <c r="K30" s="138" t="s">
        <v>89</v>
      </c>
    </row>
    <row r="31" spans="2:11">
      <c r="B31" s="15"/>
      <c r="C31" s="13" t="s">
        <v>97</v>
      </c>
      <c r="D31" s="134" t="s">
        <v>88</v>
      </c>
      <c r="E31" s="140">
        <f>0.955*0.945</f>
        <v>0.90247499999999992</v>
      </c>
      <c r="F31" s="134" t="s">
        <v>3</v>
      </c>
      <c r="G31" s="134" t="s">
        <v>95</v>
      </c>
      <c r="H31" s="140"/>
      <c r="I31" s="134"/>
      <c r="J31" s="134"/>
      <c r="K31" s="138" t="s">
        <v>96</v>
      </c>
    </row>
    <row r="32" spans="2:11">
      <c r="B32" s="15"/>
      <c r="C32" s="134"/>
      <c r="D32" s="134"/>
      <c r="E32" s="140">
        <v>0.9</v>
      </c>
      <c r="F32" s="134" t="s">
        <v>3</v>
      </c>
      <c r="G32" s="134" t="s">
        <v>115</v>
      </c>
      <c r="H32" s="140"/>
      <c r="I32" s="134"/>
      <c r="J32" s="134"/>
      <c r="K32" s="137"/>
    </row>
    <row r="33" spans="2:11">
      <c r="B33" s="15"/>
      <c r="C33" s="134"/>
      <c r="D33" s="134"/>
      <c r="E33" s="134"/>
      <c r="F33" s="134"/>
      <c r="G33" s="134"/>
      <c r="H33" s="140"/>
      <c r="I33" s="134"/>
      <c r="J33" s="134"/>
      <c r="K33" s="137"/>
    </row>
    <row r="34" spans="2:11">
      <c r="B34" s="15"/>
      <c r="C34" s="134"/>
      <c r="D34" s="134"/>
      <c r="E34" s="134"/>
      <c r="F34" s="134"/>
      <c r="G34" s="134"/>
      <c r="H34" s="140"/>
      <c r="I34" s="134"/>
      <c r="J34" s="134"/>
      <c r="K34" s="137"/>
    </row>
    <row r="35" spans="2:11">
      <c r="B35" s="15"/>
      <c r="C35" s="134"/>
      <c r="D35" s="134"/>
      <c r="E35" s="134"/>
      <c r="F35" s="134"/>
      <c r="G35" s="134"/>
      <c r="H35" s="140"/>
      <c r="I35" s="134"/>
      <c r="J35" s="134" t="s">
        <v>102</v>
      </c>
      <c r="K35" s="137"/>
    </row>
    <row r="36" spans="2:11">
      <c r="B36" s="15"/>
      <c r="C36" s="134"/>
      <c r="D36" s="134"/>
      <c r="E36" s="134"/>
      <c r="F36" s="134"/>
      <c r="G36" s="134"/>
      <c r="H36" s="140"/>
      <c r="I36" s="134"/>
      <c r="J36" s="134"/>
      <c r="K36" s="137"/>
    </row>
    <row r="37" spans="2:11">
      <c r="B37" s="15"/>
      <c r="C37" s="134"/>
      <c r="D37" s="134"/>
      <c r="E37" s="134"/>
      <c r="F37" s="134"/>
      <c r="G37" s="134"/>
      <c r="H37" s="140"/>
      <c r="I37" s="134"/>
      <c r="J37" s="134"/>
      <c r="K37" s="137"/>
    </row>
    <row r="38" spans="2:11">
      <c r="B38" s="15"/>
      <c r="C38" s="134"/>
      <c r="D38" s="134"/>
      <c r="E38" s="134"/>
      <c r="F38" s="134"/>
      <c r="G38" s="134"/>
      <c r="H38" s="140"/>
      <c r="I38" s="134"/>
      <c r="J38" s="134"/>
      <c r="K38" s="137"/>
    </row>
    <row r="39" spans="2:11">
      <c r="B39" s="15"/>
      <c r="C39" s="134"/>
      <c r="D39" s="134"/>
      <c r="E39" s="134"/>
      <c r="F39" s="134"/>
      <c r="G39" s="134"/>
      <c r="H39" s="140"/>
      <c r="I39" s="134"/>
      <c r="J39" s="134"/>
      <c r="K39" s="137"/>
    </row>
    <row r="40" spans="2:11">
      <c r="B40" s="15"/>
      <c r="C40" s="134"/>
      <c r="D40" s="141"/>
      <c r="E40" s="134"/>
      <c r="F40" s="134"/>
      <c r="G40" s="134"/>
      <c r="H40" s="140"/>
      <c r="I40" s="134"/>
      <c r="J40" s="134"/>
      <c r="K40" s="137"/>
    </row>
    <row r="41" spans="2:11">
      <c r="B41" s="15"/>
      <c r="C41" s="134"/>
      <c r="D41" s="134"/>
      <c r="E41" s="134"/>
      <c r="F41" s="134"/>
      <c r="G41" s="134"/>
      <c r="H41" s="140"/>
      <c r="I41" s="134"/>
      <c r="J41" s="134"/>
      <c r="K41" s="137"/>
    </row>
    <row r="42" spans="2:11">
      <c r="B42" s="15"/>
      <c r="C42" s="134"/>
      <c r="D42" s="141"/>
      <c r="E42" s="134"/>
      <c r="F42" s="134"/>
      <c r="G42" s="134"/>
      <c r="H42" s="140"/>
      <c r="I42" s="134"/>
      <c r="J42" s="134"/>
      <c r="K42" s="137"/>
    </row>
    <row r="43" spans="2:11">
      <c r="B43" s="15"/>
      <c r="C43" s="134"/>
      <c r="D43" s="134"/>
      <c r="E43" s="134"/>
      <c r="F43" s="134"/>
      <c r="G43" s="134"/>
      <c r="H43" s="140"/>
      <c r="I43" s="134"/>
      <c r="J43" s="134"/>
      <c r="K43" s="137"/>
    </row>
    <row r="44" spans="2:11">
      <c r="B44" s="15"/>
      <c r="C44" s="134"/>
      <c r="D44" s="134"/>
      <c r="E44" s="134"/>
      <c r="F44" s="134"/>
      <c r="G44" s="134"/>
      <c r="H44" s="140"/>
      <c r="I44" s="134"/>
      <c r="J44" s="134"/>
      <c r="K44" s="137"/>
    </row>
    <row r="45" spans="2:11">
      <c r="B45" s="15"/>
      <c r="C45" s="134"/>
      <c r="D45" s="134"/>
      <c r="E45" s="134"/>
      <c r="F45" s="134"/>
      <c r="G45" s="134"/>
      <c r="H45" s="140"/>
      <c r="I45" s="134"/>
      <c r="J45" s="134"/>
      <c r="K45" s="137"/>
    </row>
    <row r="46" spans="2:11">
      <c r="B46" s="15"/>
      <c r="C46" s="13"/>
      <c r="D46" s="13"/>
      <c r="E46" s="13"/>
      <c r="F46" s="13"/>
      <c r="G46" s="13"/>
      <c r="H46" s="116"/>
      <c r="I46" s="13"/>
      <c r="J46" s="13"/>
      <c r="K46" s="72"/>
    </row>
    <row r="47" spans="2:11">
      <c r="B47" s="15"/>
      <c r="C47" s="13"/>
      <c r="D47" s="13"/>
      <c r="E47" s="13"/>
      <c r="F47" s="13"/>
      <c r="G47" s="13"/>
      <c r="H47" s="116"/>
      <c r="I47" s="13"/>
      <c r="J47" s="13"/>
      <c r="K47" s="72"/>
    </row>
    <row r="48" spans="2:11">
      <c r="B48" s="15"/>
      <c r="C48" s="13"/>
      <c r="D48" s="13"/>
      <c r="E48" s="13"/>
      <c r="F48" s="13"/>
      <c r="G48" s="13"/>
      <c r="H48" s="116"/>
      <c r="I48" s="13"/>
      <c r="J48" s="13"/>
      <c r="K48" s="72"/>
    </row>
    <row r="49" spans="2:11">
      <c r="B49" s="15"/>
      <c r="C49" s="13"/>
      <c r="D49" s="13"/>
      <c r="E49" s="13"/>
      <c r="F49" s="13"/>
      <c r="G49" s="13"/>
      <c r="H49" s="116"/>
      <c r="I49" s="13"/>
      <c r="J49" s="13"/>
      <c r="K49" s="72"/>
    </row>
    <row r="50" spans="2:11">
      <c r="B50" s="15"/>
      <c r="C50" s="13"/>
      <c r="E50" s="107"/>
      <c r="G50" s="13"/>
      <c r="H50" s="116"/>
      <c r="I50" s="13"/>
      <c r="J50" s="13"/>
      <c r="K50" s="72"/>
    </row>
    <row r="51" spans="2:11">
      <c r="B51" s="15"/>
      <c r="C51" s="13"/>
      <c r="D51" s="13"/>
      <c r="E51" s="13"/>
      <c r="F51" s="13"/>
      <c r="G51" s="13"/>
      <c r="H51" s="116"/>
      <c r="I51" s="13"/>
      <c r="J51" s="13"/>
      <c r="K51" s="72"/>
    </row>
    <row r="52" spans="2:11">
      <c r="B52" s="118"/>
      <c r="K52" s="117"/>
    </row>
    <row r="53" spans="2:11">
      <c r="B53" s="118"/>
      <c r="K53" s="117"/>
    </row>
    <row r="54" spans="2:11">
      <c r="B54" s="118"/>
      <c r="K54" s="117"/>
    </row>
    <row r="55" spans="2:11">
      <c r="B55" s="118"/>
      <c r="K55" s="117"/>
    </row>
    <row r="56" spans="2:11">
      <c r="B56" s="118"/>
      <c r="E56" s="119"/>
      <c r="F56" s="119"/>
      <c r="K56" s="117"/>
    </row>
    <row r="57" spans="2:11">
      <c r="B57" s="118"/>
      <c r="K57" s="117"/>
    </row>
    <row r="58" spans="2:11">
      <c r="B58" s="118"/>
      <c r="K58" s="117"/>
    </row>
    <row r="59" spans="2:11">
      <c r="B59" s="118"/>
      <c r="K59" s="117"/>
    </row>
    <row r="60" spans="2:11">
      <c r="B60" s="118"/>
      <c r="K60" s="117"/>
    </row>
    <row r="61" spans="2:11">
      <c r="B61" s="118"/>
      <c r="K61" s="117"/>
    </row>
    <row r="62" spans="2:11">
      <c r="B62" s="118"/>
      <c r="K62" s="117"/>
    </row>
    <row r="63" spans="2:11">
      <c r="B63" s="118"/>
      <c r="K63" s="117"/>
    </row>
    <row r="64" spans="2:11">
      <c r="B64" s="118"/>
      <c r="J64" s="134" t="s">
        <v>101</v>
      </c>
      <c r="K64" s="117"/>
    </row>
    <row r="65" spans="2:11">
      <c r="B65" s="118"/>
      <c r="K65" s="117"/>
    </row>
    <row r="66" spans="2:11">
      <c r="B66" s="118"/>
      <c r="K66" s="117"/>
    </row>
    <row r="67" spans="2:11">
      <c r="B67" s="118"/>
      <c r="D67" s="129"/>
      <c r="K67" s="117"/>
    </row>
    <row r="68" spans="2:11">
      <c r="B68" s="118"/>
      <c r="D68" s="129"/>
      <c r="K68" s="117"/>
    </row>
    <row r="69" spans="2:11">
      <c r="B69" s="118"/>
      <c r="D69" s="129"/>
      <c r="F69" s="129"/>
      <c r="K69" s="117"/>
    </row>
    <row r="70" spans="2:11">
      <c r="B70" s="118"/>
      <c r="K70" s="117"/>
    </row>
    <row r="71" spans="2:11">
      <c r="B71" s="118"/>
      <c r="K71" s="117"/>
    </row>
    <row r="72" spans="2:11">
      <c r="B72" s="118"/>
      <c r="K72" s="117"/>
    </row>
    <row r="73" spans="2:11">
      <c r="B73" s="118"/>
      <c r="K73" s="117"/>
    </row>
    <row r="74" spans="2:11">
      <c r="B74" s="118"/>
      <c r="K74" s="117"/>
    </row>
    <row r="75" spans="2:11">
      <c r="B75" s="118"/>
      <c r="K75" s="117"/>
    </row>
    <row r="76" spans="2:11">
      <c r="B76" s="118"/>
      <c r="K76" s="117"/>
    </row>
    <row r="77" spans="2:11">
      <c r="B77" s="118"/>
      <c r="K77" s="117"/>
    </row>
    <row r="78" spans="2:11">
      <c r="B78" s="118"/>
      <c r="K78" s="117"/>
    </row>
    <row r="79" spans="2:11">
      <c r="B79" s="118"/>
      <c r="K79" s="117"/>
    </row>
    <row r="80" spans="2:11">
      <c r="B80" s="118"/>
      <c r="K80" s="117"/>
    </row>
    <row r="81" spans="2:11">
      <c r="B81" s="118"/>
      <c r="D81" s="129"/>
      <c r="K81" s="117"/>
    </row>
    <row r="82" spans="2:11">
      <c r="B82" s="118"/>
      <c r="F82" s="127"/>
      <c r="K82" s="117"/>
    </row>
    <row r="83" spans="2:11">
      <c r="B83" s="118"/>
      <c r="F83" s="127"/>
      <c r="K83" s="117"/>
    </row>
    <row r="84" spans="2:11">
      <c r="B84" s="118"/>
      <c r="J84" s="134" t="s">
        <v>100</v>
      </c>
      <c r="K84" s="117"/>
    </row>
    <row r="85" spans="2:11">
      <c r="B85" s="118"/>
      <c r="D85" s="132"/>
      <c r="F85" s="132"/>
      <c r="K85" s="117"/>
    </row>
    <row r="86" spans="2:11">
      <c r="B86" s="118"/>
      <c r="K86" s="117"/>
    </row>
    <row r="87" spans="2:11">
      <c r="B87" s="118"/>
      <c r="D87" s="132"/>
      <c r="K87" s="117"/>
    </row>
    <row r="88" spans="2:11">
      <c r="B88" s="118"/>
      <c r="K88" s="117"/>
    </row>
    <row r="89" spans="2:11">
      <c r="B89" s="118"/>
      <c r="K89" s="117"/>
    </row>
    <row r="90" spans="2:11">
      <c r="B90" s="118"/>
      <c r="D90" s="134"/>
      <c r="F90" s="134"/>
      <c r="K90" s="117"/>
    </row>
    <row r="91" spans="2:11">
      <c r="B91" s="118"/>
      <c r="D91" s="134"/>
      <c r="E91" s="134"/>
      <c r="F91" s="134"/>
      <c r="K91" s="117"/>
    </row>
    <row r="92" spans="2:11">
      <c r="B92" s="118"/>
      <c r="D92" s="134"/>
      <c r="E92" s="134"/>
      <c r="F92" s="134"/>
      <c r="K92" s="117"/>
    </row>
    <row r="93" spans="2:11">
      <c r="B93" s="118"/>
      <c r="D93" s="134"/>
      <c r="F93" s="134"/>
      <c r="K93" s="117"/>
    </row>
    <row r="94" spans="2:11">
      <c r="B94" s="118"/>
      <c r="D94" s="134"/>
      <c r="E94" s="136"/>
      <c r="K94" s="117"/>
    </row>
    <row r="95" spans="2:11">
      <c r="B95" s="118"/>
      <c r="K95" s="117"/>
    </row>
    <row r="96" spans="2:11">
      <c r="B96" s="118"/>
      <c r="K96" s="117"/>
    </row>
    <row r="97" spans="2:11">
      <c r="B97" s="118"/>
      <c r="K97" s="117"/>
    </row>
    <row r="98" spans="2:11">
      <c r="B98" s="118"/>
      <c r="K98" s="117"/>
    </row>
    <row r="99" spans="2:11">
      <c r="B99" s="118"/>
      <c r="K99" s="117"/>
    </row>
    <row r="100" spans="2:11">
      <c r="B100" s="118"/>
      <c r="K100" s="117"/>
    </row>
    <row r="101" spans="2:11">
      <c r="B101" s="118"/>
      <c r="K101" s="117"/>
    </row>
    <row r="102" spans="2:11">
      <c r="B102" s="118"/>
      <c r="K102" s="117"/>
    </row>
    <row r="103" spans="2:11">
      <c r="B103" s="118"/>
      <c r="K103" s="117"/>
    </row>
    <row r="104" spans="2:11">
      <c r="B104" s="118"/>
      <c r="K104" s="117"/>
    </row>
    <row r="105" spans="2:11" ht="21">
      <c r="B105" s="118"/>
      <c r="J105" s="142" t="s">
        <v>99</v>
      </c>
      <c r="K105" s="117"/>
    </row>
    <row r="106" spans="2:11">
      <c r="B106" s="118"/>
      <c r="K106" s="117"/>
    </row>
    <row r="107" spans="2:11">
      <c r="B107" s="118"/>
      <c r="K107" s="117"/>
    </row>
    <row r="108" spans="2:11">
      <c r="B108" s="118"/>
      <c r="K108"/>
    </row>
    <row r="109" spans="2:11">
      <c r="B109" s="118"/>
      <c r="K109" s="117"/>
    </row>
    <row r="110" spans="2:11">
      <c r="B110" s="118"/>
      <c r="K110" s="117"/>
    </row>
    <row r="111" spans="2:11">
      <c r="B111" s="118"/>
      <c r="K111" s="117"/>
    </row>
    <row r="112" spans="2:11">
      <c r="B112" s="118"/>
      <c r="K112" s="117"/>
    </row>
    <row r="113" spans="2:11">
      <c r="B113" s="118"/>
      <c r="K113" s="117"/>
    </row>
    <row r="114" spans="2:11">
      <c r="B114" s="118"/>
      <c r="K114" s="117"/>
    </row>
    <row r="115" spans="2:11">
      <c r="B115" s="118"/>
      <c r="K115" s="117"/>
    </row>
    <row r="116" spans="2:11">
      <c r="B116" s="118"/>
      <c r="K116" s="117"/>
    </row>
    <row r="117" spans="2:11">
      <c r="B117" s="118"/>
      <c r="K117" s="117"/>
    </row>
    <row r="118" spans="2:11">
      <c r="B118" s="118"/>
      <c r="K118" s="117"/>
    </row>
    <row r="119" spans="2:11">
      <c r="B119" s="118"/>
      <c r="K119" s="117"/>
    </row>
    <row r="120" spans="2:11">
      <c r="B120" s="118"/>
      <c r="K120" s="117"/>
    </row>
    <row r="121" spans="2:11">
      <c r="B121" s="118"/>
      <c r="K121" s="117"/>
    </row>
    <row r="122" spans="2:11">
      <c r="B122" s="118"/>
      <c r="K122" s="117"/>
    </row>
    <row r="123" spans="2:11">
      <c r="B123" s="118"/>
      <c r="K123" s="117"/>
    </row>
    <row r="124" spans="2:11">
      <c r="B124" s="118"/>
      <c r="K124" s="117"/>
    </row>
    <row r="125" spans="2:11">
      <c r="B125" s="118"/>
      <c r="K125" s="117"/>
    </row>
    <row r="126" spans="2:11">
      <c r="B126" s="118"/>
      <c r="K126" s="117"/>
    </row>
    <row r="127" spans="2:11">
      <c r="B127" s="118"/>
      <c r="K127" s="117"/>
    </row>
    <row r="128" spans="2:11">
      <c r="B128" s="118"/>
      <c r="K128" s="117"/>
    </row>
    <row r="129" spans="2:11">
      <c r="B129" s="118"/>
      <c r="K129" s="117"/>
    </row>
    <row r="130" spans="2:11">
      <c r="B130" s="118"/>
      <c r="K130" s="117"/>
    </row>
    <row r="131" spans="2:11">
      <c r="B131" s="118"/>
      <c r="K131" s="117"/>
    </row>
    <row r="132" spans="2:11">
      <c r="B132" s="118"/>
      <c r="K132" s="117"/>
    </row>
    <row r="133" spans="2:11">
      <c r="B133" s="118"/>
      <c r="K133" s="117"/>
    </row>
    <row r="134" spans="2:11">
      <c r="B134" s="118"/>
      <c r="K134" s="117"/>
    </row>
    <row r="135" spans="2:11">
      <c r="B135" s="118"/>
      <c r="K135" s="117"/>
    </row>
    <row r="136" spans="2:11">
      <c r="B136" s="118"/>
      <c r="K136" s="117"/>
    </row>
    <row r="137" spans="2:11">
      <c r="B137" s="118"/>
      <c r="K137" s="117"/>
    </row>
    <row r="138" spans="2:11">
      <c r="B138" s="118"/>
      <c r="K138" s="117"/>
    </row>
    <row r="139" spans="2:11">
      <c r="B139" s="118"/>
      <c r="K139" s="117"/>
    </row>
    <row r="140" spans="2:11">
      <c r="B140" s="118"/>
      <c r="K140" s="117"/>
    </row>
    <row r="141" spans="2:11">
      <c r="B141" s="118"/>
      <c r="K141" s="117"/>
    </row>
    <row r="142" spans="2:11">
      <c r="B142" s="118"/>
      <c r="K142" s="117"/>
    </row>
    <row r="143" spans="2:11">
      <c r="B143" s="118"/>
      <c r="K143" s="117"/>
    </row>
    <row r="144" spans="2:11">
      <c r="B144" s="118"/>
      <c r="K144" s="117"/>
    </row>
    <row r="145" spans="2:11">
      <c r="B145" s="118"/>
      <c r="K145" s="117"/>
    </row>
    <row r="146" spans="2:11">
      <c r="B146" s="118"/>
      <c r="K146" s="117"/>
    </row>
    <row r="147" spans="2:11">
      <c r="B147" s="118"/>
      <c r="K147" s="117"/>
    </row>
    <row r="148" spans="2:11">
      <c r="B148" s="118"/>
      <c r="K148" s="117"/>
    </row>
    <row r="149" spans="2:11">
      <c r="B149" s="118"/>
      <c r="K149" s="117"/>
    </row>
    <row r="150" spans="2:11">
      <c r="B150" s="118"/>
      <c r="K150" s="117"/>
    </row>
    <row r="151" spans="2:11">
      <c r="B151" s="118"/>
      <c r="K151" s="117"/>
    </row>
    <row r="152" spans="2:11">
      <c r="B152" s="118"/>
      <c r="K152" s="117"/>
    </row>
    <row r="153" spans="2:11">
      <c r="B153" s="118"/>
      <c r="K153" s="117"/>
    </row>
    <row r="154" spans="2:11">
      <c r="B154" s="118"/>
      <c r="K154" s="117"/>
    </row>
    <row r="155" spans="2:11">
      <c r="B155" s="118"/>
      <c r="K155" s="117"/>
    </row>
    <row r="156" spans="2:11">
      <c r="B156" s="118"/>
      <c r="K156" s="117"/>
    </row>
    <row r="157" spans="2:11">
      <c r="B157" s="118"/>
      <c r="K157" s="117"/>
    </row>
    <row r="158" spans="2:11">
      <c r="B158" s="118"/>
      <c r="K158" s="117"/>
    </row>
    <row r="159" spans="2:11">
      <c r="B159" s="118"/>
      <c r="K159" s="117"/>
    </row>
    <row r="160" spans="2:11">
      <c r="B160" s="118"/>
      <c r="K160" s="117"/>
    </row>
    <row r="161" spans="2:11">
      <c r="B161" s="118"/>
      <c r="K161" s="117"/>
    </row>
    <row r="162" spans="2:11">
      <c r="B162" s="118"/>
      <c r="K162" s="117"/>
    </row>
    <row r="163" spans="2:11">
      <c r="B163" s="118"/>
      <c r="K163" s="117"/>
    </row>
    <row r="164" spans="2:11">
      <c r="B164" s="118"/>
      <c r="K164" s="117"/>
    </row>
    <row r="165" spans="2:11">
      <c r="B165" s="118"/>
      <c r="K165" s="117"/>
    </row>
    <row r="166" spans="2:11">
      <c r="B166" s="118"/>
      <c r="K166" s="117"/>
    </row>
    <row r="167" spans="2:11">
      <c r="B167" s="118"/>
      <c r="K167" s="117"/>
    </row>
  </sheetData>
  <hyperlinks>
    <hyperlink ref="K26" r:id="rId1" location=":~:text=Lead%2D%20and%20lithium%2Dbased%20systems,have%20a%20lower%20self%2Ddischarge.&amp;text=Li%2Dion%20self%2Ddischarges%20about,another%203%20percent%20per%20month." xr:uid="{031176E8-0877-E64C-87B9-E9CBBB4A79D4}"/>
    <hyperlink ref="K30" r:id="rId2" xr:uid="{DEFCEEBE-F575-7647-8315-8E157DC4B560}"/>
    <hyperlink ref="K31" r:id="rId3" xr:uid="{3C9C05A1-A1C1-194E-B057-FB992DACA991}"/>
    <hyperlink ref="K17" r:id="rId4" xr:uid="{4ADB1A1D-46E9-0444-9550-C3ECDCD4D968}"/>
  </hyperlinks>
  <pageMargins left="0.75" right="0.75" top="1" bottom="1" header="0.5" footer="0.5"/>
  <pageSetup paperSize="9" orientation="portrait" horizontalDpi="4294967292" verticalDpi="4294967292"/>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2023-05-23T07:22:37Z</dcterms:modified>
</cp:coreProperties>
</file>