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showInkAnnotation="0" autoCompressPictures="0"/>
  <mc:AlternateContent xmlns:mc="http://schemas.openxmlformats.org/markup-compatibility/2006">
    <mc:Choice Requires="x15">
      <x15ac:absPath xmlns:x15ac="http://schemas.microsoft.com/office/spreadsheetml/2010/11/ac" url="/Users/marliekeverweij/Projects/etdataset/analyses/"/>
    </mc:Choice>
  </mc:AlternateContent>
  <xr:revisionPtr revIDLastSave="0" documentId="13_ncr:1_{637ED02B-D99F-7D4D-9FF8-219F614FF720}" xr6:coauthVersionLast="46" xr6:coauthVersionMax="46" xr10:uidLastSave="{00000000-0000-0000-0000-000000000000}"/>
  <bookViews>
    <workbookView xWindow="0" yWindow="460" windowWidth="50120" windowHeight="28340" tabRatio="902" firstSheet="4" activeTab="6" xr2:uid="{00000000-000D-0000-FFFF-FFFF00000000}"/>
  </bookViews>
  <sheets>
    <sheet name="Cover sheet" sheetId="1" r:id="rId1"/>
    <sheet name="Changelog" sheetId="43" r:id="rId2"/>
    <sheet name="Contents" sheetId="22" r:id="rId3"/>
    <sheet name="Introduction" sheetId="2" r:id="rId4"/>
    <sheet name="Dataflow" sheetId="71" r:id="rId5"/>
    <sheet name="Assumptions" sheetId="23" r:id="rId6"/>
    <sheet name="Dashboard" sheetId="3" r:id="rId7"/>
    <sheet name="Corrected energy balance step 2" sheetId="17" r:id="rId8"/>
    <sheet name="technical_specs" sheetId="67" r:id="rId9"/>
    <sheet name="Production analysis" sheetId="49" r:id="rId10"/>
    <sheet name="Network_gas_analysis" sheetId="73" r:id="rId11"/>
    <sheet name="Waste analysis" sheetId="69" r:id="rId12"/>
    <sheet name="Fuel aggregation" sheetId="72" r:id="rId13"/>
    <sheet name="csv_carrier_domestic_production" sheetId="24" r:id="rId14"/>
    <sheet name="csv_energy_distribution_greenga" sheetId="75" r:id="rId15"/>
    <sheet name="csv_energy_distribution_waste_m" sheetId="70" r:id="rId16"/>
    <sheet name="csv_natural_gas_grid_child_shar" sheetId="74" r:id="rId17"/>
  </sheets>
  <externalReferences>
    <externalReference r:id="rId18"/>
    <externalReference r:id="rId19"/>
    <externalReference r:id="rId20"/>
    <externalReference r:id="rId21"/>
  </externalReferences>
  <definedNames>
    <definedName name="ap_subfuel_allo" localSheetId="4">'[1]CEB allocation'!$F$12:$BC$12</definedName>
    <definedName name="base_year" localSheetId="12">[2]Dashboard!$E$14</definedName>
    <definedName name="base_year" localSheetId="8">[3]Dashboard!$E$12</definedName>
    <definedName name="base_year">Dashboard!$E$14</definedName>
    <definedName name="country" localSheetId="12">[2]Dashboard!$E$13</definedName>
    <definedName name="country" localSheetId="8">[3]Dashboard!$E$11</definedName>
    <definedName name="country">Dashboard!$E$13</definedName>
    <definedName name="Eff_Airco" localSheetId="12">'[4]Technological specifications'!$F$25</definedName>
    <definedName name="Eff_Biomass_Heater" localSheetId="12">'[4]Technological specifications'!$F$19</definedName>
    <definedName name="Eff_Centralized_Heater" localSheetId="12">'[4]Technological specifications'!#REF!</definedName>
    <definedName name="Eff_Coal_Heater" localSheetId="12">'[4]Technological specifications'!$F$17</definedName>
    <definedName name="Eff_Distr_Heater" localSheetId="12">'[4]Technological specifications'!$F$20</definedName>
    <definedName name="Eff_Elec_Cold_Pump" localSheetId="12">'[4]Technological specifications'!$F$24</definedName>
    <definedName name="Eff_Elec_Heat_Pump" localSheetId="12">'[4]Technological specifications'!$F$14</definedName>
    <definedName name="Eff_Elec_Heater" localSheetId="12">'[4]Technological specifications'!$F$15</definedName>
    <definedName name="Eff_Fluo_Lamp" localSheetId="12">'[4]Technological specifications'!$F$29</definedName>
    <definedName name="Eff_Fluo_Tube" localSheetId="12">'[4]Technological specifications'!$F$30</definedName>
    <definedName name="Eff_Gas_Cold_Pump" localSheetId="12">'[4]Technological specifications'!$F$23</definedName>
    <definedName name="Eff_Gas_Heat_Pump" localSheetId="12">'[4]Technological specifications'!$F$13</definedName>
    <definedName name="Eff_Gas_Heater" localSheetId="12">'[4]Technological specifications'!$F$12</definedName>
    <definedName name="Eff_Geothermal_Heater" localSheetId="12">'[4]Technological specifications'!#REF!</definedName>
    <definedName name="Eff_Incan_Lamp" localSheetId="12">'[4]Technological specifications'!$F$28</definedName>
    <definedName name="Eff_LED_Lamp" localSheetId="12">'[4]Technological specifications'!$F$31</definedName>
    <definedName name="Eff_Oil_Heater" localSheetId="12">'[4]Technological specifications'!$F$18</definedName>
    <definedName name="Eff_Solar_Heater" localSheetId="12">'[4]Technological specifications'!$F$16</definedName>
    <definedName name="ei_subsector_allo" localSheetId="4">'[1]CEB allocation'!$D$17:$D$33</definedName>
    <definedName name="ei_subsector_allo" localSheetId="9">#REF!</definedName>
    <definedName name="export_csv">"Button 2"</definedName>
    <definedName name="Final_Demand_Comm_and_Publ_Services" localSheetId="12">'[4]Corrected energy balance'!$BN$84</definedName>
    <definedName name="Final_Demand_Electrical_Appliances" localSheetId="12">'[4]Final demand per energy carrier'!$F$41</definedName>
    <definedName name="Final_Demand_Lighting" localSheetId="12">[4]Dashboard!$D$26</definedName>
    <definedName name="Final_Demand_Other_Appliances" localSheetId="12">[4]Dashboard!$D$29</definedName>
    <definedName name="Final_Demand_Space_Cooling" localSheetId="12">[4]Dashboard!$D$25</definedName>
    <definedName name="Final_demand_Space_Heating" localSheetId="12">[4]Dashboard!$D$24</definedName>
    <definedName name="GWh_to_TJ" localSheetId="12">[4]Assumptions!$C$131</definedName>
    <definedName name="Heat_eff_Biogas_CHP" localSheetId="12">'[4]Technological specifications'!#REF!</definedName>
    <definedName name="Heat_Eff_Biomass_CHP" localSheetId="12">'[4]Technological specifications'!#REF!</definedName>
    <definedName name="Heat_Eff_Gas_CHP" localSheetId="12">'[4]Technological specifications'!#REF!</definedName>
    <definedName name="i_subsector_allo" localSheetId="4">'[1]CEB allocation'!$D$37:$D$49</definedName>
    <definedName name="i_subsector_allo" localSheetId="9">#REF!</definedName>
    <definedName name="import_ceb2">"Button 1"</definedName>
    <definedName name="kWh_MJ_conversion" localSheetId="4">[1]Assumptions!$C$176</definedName>
    <definedName name="net_gross_conv" localSheetId="4">'[1]AP net-gross conversion'!$D$12</definedName>
    <definedName name="Perc_Final_Demand_Lighting_Fluo_Lamps" localSheetId="12">'[4]Technology split of final deman'!$G$31</definedName>
    <definedName name="Perc_Final_Demand_Lighting_Fluo_Tubes" localSheetId="12">'[4]Technology split of final deman'!$G$32</definedName>
    <definedName name="Perc_Final_Demand_Lighting_Incan_Lamps" localSheetId="12">'[4]Technology split of final deman'!$G$30</definedName>
    <definedName name="Perc_Final_Demand_Lighting_LED_Lamps" localSheetId="12">'[4]Technology split of final deman'!$G$33</definedName>
    <definedName name="Perc_Final_Demand_Space_Cooling_Airco" localSheetId="12">'[4]Technology split of final deman'!$G$25</definedName>
    <definedName name="Perc_Final_Demand_Space_Cooling_Elec_Heat_Pump" localSheetId="12">'[4]Technology split of final deman'!$G$24</definedName>
    <definedName name="Perc_Final_Demand_Space_Cooling_Gas_Heat_Pump" localSheetId="12">'[4]Technology split of final deman'!$G$23</definedName>
    <definedName name="Perc_Final_Demand_Space_Heating_Biomass_Heater" localSheetId="12">'[4]Technology split of final deman'!$G$17</definedName>
    <definedName name="Perc_Final_Demand_Space_Heating_Coal_Heater" localSheetId="12">'[4]Technology split of final deman'!$G$13</definedName>
    <definedName name="Perc_Final_Demand_Space_Heating_District_Heating" localSheetId="12">'[4]Technology split of final deman'!$G$16</definedName>
    <definedName name="Perc_Final_Demand_Space_Heating_Elec_Heat_Pump" localSheetId="12">'[4]Technology split of final deman'!$G$11</definedName>
    <definedName name="Perc_Final_Demand_Space_Heating_Elec_Heater" localSheetId="12">'[4]Technology split of final deman'!$G$12</definedName>
    <definedName name="Perc_Final_Demand_Space_Heating_Gas_Heat_Pump" localSheetId="12">'[4]Technology split of final deman'!$G$10</definedName>
    <definedName name="Perc_Final_Demand_Space_Heating_Gas_Heater" localSheetId="12">'[4]Technology split of final deman'!$G$9</definedName>
    <definedName name="Perc_Final_Demand_Space_Heating_Oil_Heater" localSheetId="12">'[4]Technology split of final deman'!$G$14</definedName>
    <definedName name="Perc_Final_Demand_Space_Heating_Solar_Heater" localSheetId="12">'[4]Technology split of final deman'!$G$18</definedName>
    <definedName name="Perc_Heat_Delivered_Biomass_Heater" localSheetId="12">'[4]Tech split of useful demand'!$G$17</definedName>
    <definedName name="Perc_Heat_Delivered_District_Heat" localSheetId="12">'[4]Tech split of useful demand'!$G$16</definedName>
    <definedName name="Perc_Heat_Delivered_Solar_Thermal" localSheetId="12">'[4]Tech split of useful demand'!$G$18</definedName>
    <definedName name="Perc_Roof_for_PV" localSheetId="12">'[4]PV solar area and production'!$E$22</definedName>
    <definedName name="Share_Lighting_Fluorescent_Lamp" localSheetId="12">'[4]Shares per tech per carrier'!$E$22</definedName>
    <definedName name="Share_Lighting_Fluorescent_Tube" localSheetId="12">'[4]Shares per tech per carrier'!$E$23</definedName>
    <definedName name="Share_Lighting_Incandescent_Lamp" localSheetId="12">'[4]Shares per tech per carrier'!$E$21</definedName>
    <definedName name="Share_Lighting_LED" localSheetId="12">'[4]Shares per tech per carrier'!$E$24</definedName>
    <definedName name="Share_Space_Cooling_Electric_Airco" localSheetId="12">'[4]Shares per tech per carrier'!$E$18</definedName>
    <definedName name="Share_Space_Cooling_Electric_Heat_Pump" localSheetId="12">'[4]Shares per tech per carrier'!$E$17</definedName>
    <definedName name="Share_Space_Heating_Electric_Heat_Pump" localSheetId="12">'[4]Shares per tech per carrier'!$E$13</definedName>
    <definedName name="Share_Space_Heating_Electric_Heater" localSheetId="12">'[4]Shares per tech per carrier'!$E$14</definedName>
    <definedName name="Share_Space_Heating_Network_Gas_Heat_Pump" localSheetId="12">'[4]Shares per tech per carrier'!$E$10</definedName>
    <definedName name="Share_Space_Heating_Network_Gas_Heater" localSheetId="12">'[4]Shares per tech per carrier'!$E$9</definedName>
    <definedName name="Solar_PV_Roof_CaPS" localSheetId="12">'[4]PV solar area and production'!$E$13</definedName>
    <definedName name="Solar_PV_Roof_Residential" localSheetId="12">'[4]IEA autoproducer prod.'!$AO$10</definedName>
    <definedName name="Solar_PV_Roof_Total" localSheetId="12">'[4]Corrected energy balance'!$BG$95</definedName>
    <definedName name="switch_decc" localSheetId="4">'[1]Fuel allocation'!$C$133</definedName>
    <definedName name="switch_iea" localSheetId="4">'[1]Fuel allocation'!$C$91</definedName>
    <definedName name="switch_protermo" localSheetId="4">'[1]Fuel allocation'!$C$49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24" l="1"/>
  <c r="B5" i="24"/>
  <c r="D11" i="49"/>
  <c r="D12" i="49"/>
  <c r="B4" i="75"/>
  <c r="B5" i="75"/>
  <c r="E34" i="3" l="1"/>
  <c r="B3" i="75" s="1"/>
  <c r="E13" i="49" l="1"/>
  <c r="C6" i="24" s="1"/>
  <c r="E14" i="49"/>
  <c r="C7" i="24" s="1"/>
  <c r="E15" i="49"/>
  <c r="C8" i="24" s="1"/>
  <c r="D13" i="49"/>
  <c r="B6" i="24" s="1"/>
  <c r="D14" i="49"/>
  <c r="B7" i="24" s="1"/>
  <c r="D15" i="49"/>
  <c r="B8" i="24" s="1"/>
  <c r="E11" i="49" l="1"/>
  <c r="E12" i="49"/>
  <c r="C5" i="24" s="1"/>
  <c r="D34" i="73" l="1"/>
  <c r="K13" i="72"/>
  <c r="D11" i="73" s="1"/>
  <c r="K16" i="72"/>
  <c r="D12" i="73" s="1"/>
  <c r="D21" i="73" s="1"/>
  <c r="G13" i="72"/>
  <c r="E32" i="3" s="1"/>
  <c r="L32" i="3" s="1"/>
  <c r="P31" i="3" s="1"/>
  <c r="L11" i="72"/>
  <c r="M11" i="72"/>
  <c r="I11" i="72"/>
  <c r="E17" i="3"/>
  <c r="J11" i="72"/>
  <c r="E18" i="3" s="1"/>
  <c r="D17" i="73"/>
  <c r="C4" i="24"/>
  <c r="H11" i="72"/>
  <c r="G11" i="72"/>
  <c r="F11" i="72"/>
  <c r="E11" i="72"/>
  <c r="I15" i="72"/>
  <c r="D11" i="69" s="1"/>
  <c r="E12" i="69" s="1"/>
  <c r="B3" i="70" s="1"/>
  <c r="J15" i="72"/>
  <c r="D12" i="69" s="1"/>
  <c r="B16" i="3"/>
  <c r="B23" i="3"/>
  <c r="O13" i="72"/>
  <c r="B10" i="49"/>
  <c r="N11" i="72"/>
  <c r="K15" i="72"/>
  <c r="K11" i="72"/>
  <c r="C5" i="1"/>
  <c r="C8" i="1"/>
  <c r="C6" i="1"/>
  <c r="C7" i="1"/>
  <c r="D36" i="73" l="1"/>
  <c r="D35" i="73"/>
  <c r="D13" i="73"/>
  <c r="E11" i="69"/>
  <c r="B4" i="70" s="1"/>
  <c r="D16" i="73" l="1"/>
  <c r="D18" i="73" s="1"/>
  <c r="D38" i="73"/>
  <c r="D41" i="73" s="1"/>
  <c r="B3" i="24" s="1"/>
  <c r="E35" i="73"/>
  <c r="B4" i="74" s="1"/>
  <c r="E34" i="73"/>
  <c r="D40" i="73"/>
  <c r="D22" i="73"/>
  <c r="D23" i="73" s="1"/>
  <c r="L14" i="3"/>
  <c r="P14" i="3" s="1"/>
  <c r="E22" i="73"/>
  <c r="D42" i="73" l="1"/>
  <c r="E40" i="73" s="1"/>
  <c r="B3" i="74"/>
  <c r="E36" i="73"/>
  <c r="E21" i="73"/>
  <c r="M14" i="3"/>
  <c r="L13" i="3"/>
  <c r="M13" i="3" s="1"/>
  <c r="E41" i="73" l="1"/>
  <c r="E42" i="73"/>
</calcChain>
</file>

<file path=xl/sharedStrings.xml><?xml version="1.0" encoding="utf-8"?>
<sst xmlns="http://schemas.openxmlformats.org/spreadsheetml/2006/main" count="587" uniqueCount="447">
  <si>
    <t>Changelog</t>
  </si>
  <si>
    <t>Version #</t>
  </si>
  <si>
    <t>Date</t>
  </si>
  <si>
    <t>Author</t>
  </si>
  <si>
    <t>Organisation</t>
  </si>
  <si>
    <t>Document</t>
  </si>
  <si>
    <t>Stijn Dellaert</t>
  </si>
  <si>
    <t>Quintel Intelligence</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</si>
  <si>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</si>
  <si>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</si>
  <si>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</si>
  <si>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</si>
  <si>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</si>
  <si>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</si>
  <si>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</si>
  <si>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</si>
  <si>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</si>
  <si>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</si>
  <si>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</si>
  <si>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</si>
  <si>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</si>
  <si>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This analysis</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</si>
  <si>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</si>
  <si>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</si>
  <si>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</si>
  <si>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</si>
  <si>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</si>
  <si>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</si>
  <si>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</si>
  <si>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</si>
  <si>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</si>
  <si>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</si>
  <si>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</si>
  <si>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</si>
  <si>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</si>
  <si>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</si>
  <si>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</si>
  <si>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Intermediate (calculation)</t>
  </si>
  <si>
    <t>Notes</t>
  </si>
  <si>
    <t>Type</t>
  </si>
  <si>
    <t>Fuel type</t>
  </si>
  <si>
    <t>Coal</t>
  </si>
  <si>
    <t>Natural gas</t>
  </si>
  <si>
    <t>Status</t>
  </si>
  <si>
    <t>General</t>
  </si>
  <si>
    <t>Industry</t>
  </si>
  <si>
    <t>PRODUCT</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</si>
  <si>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</si>
  <si>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</si>
  <si>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</si>
  <si>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</si>
  <si>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</si>
  <si>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</si>
  <si>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</si>
  <si>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</si>
  <si>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</si>
  <si>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</si>
  <si>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</si>
  <si>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</si>
  <si>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</si>
  <si>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</si>
  <si>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</si>
  <si>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</si>
  <si>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</si>
  <si>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</si>
  <si>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</si>
  <si>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</si>
  <si>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</si>
  <si>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</si>
  <si>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</si>
  <si>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</si>
  <si>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</si>
  <si>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</si>
  <si>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</si>
  <si>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</si>
  <si>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</si>
  <si>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</si>
  <si>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</si>
  <si>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</si>
  <si>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</si>
  <si>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</si>
  <si>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</si>
  <si>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</si>
  <si>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</si>
  <si>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</si>
  <si>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</si>
  <si>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</si>
  <si>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</si>
  <si>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</si>
  <si>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</si>
  <si>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</si>
  <si>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</si>
  <si>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</si>
  <si>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</si>
  <si>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</si>
  <si>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</si>
  <si>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</si>
  <si>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</si>
  <si>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</si>
  <si>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</si>
  <si>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</si>
  <si>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</si>
  <si>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</si>
  <si>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</si>
  <si>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</si>
  <si>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</si>
  <si>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</si>
  <si>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</si>
  <si>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</si>
  <si>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</si>
  <si>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</si>
  <si>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</si>
  <si>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</si>
  <si>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</si>
  <si>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</si>
  <si>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</si>
  <si>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</si>
  <si>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</si>
  <si>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</si>
  <si>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</si>
  <si>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</si>
  <si>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</si>
  <si>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</si>
  <si>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</si>
  <si>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</si>
  <si>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</si>
  <si>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</si>
  <si>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</si>
  <si>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</si>
  <si>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</si>
  <si>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</si>
  <si>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</si>
  <si>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</si>
  <si>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</si>
  <si>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</si>
  <si>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</si>
  <si>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</si>
  <si>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</si>
  <si>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</si>
  <si>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</si>
  <si>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</si>
  <si>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</si>
  <si>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</si>
  <si>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</si>
  <si>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</si>
  <si>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</si>
  <si>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</si>
  <si>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</si>
  <si>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</si>
  <si>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</si>
  <si>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</si>
  <si>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</si>
  <si>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</si>
  <si>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</si>
  <si>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</si>
  <si>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</si>
  <si>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</si>
  <si>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</si>
  <si>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</si>
  <si>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</si>
  <si>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</si>
  <si>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</si>
  <si>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</si>
  <si>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</si>
  <si>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</si>
  <si>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</si>
  <si>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</si>
  <si>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</si>
  <si>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</si>
  <si>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</si>
  <si>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</si>
  <si>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</si>
  <si>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</si>
  <si>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</si>
  <si>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</si>
  <si>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</si>
  <si>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</si>
  <si>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</si>
  <si>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</si>
  <si>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</si>
  <si>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</si>
  <si>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</si>
  <si>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</si>
  <si>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</si>
  <si>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</si>
  <si>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</si>
  <si>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</si>
  <si>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</si>
  <si>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</si>
  <si>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</si>
  <si>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</si>
  <si>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</si>
  <si>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</si>
  <si>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</si>
  <si>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</si>
  <si>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Wood pellets</t>
  </si>
  <si>
    <t>demand</t>
  </si>
  <si>
    <t>Research data</t>
  </si>
  <si>
    <t>Overview</t>
  </si>
  <si>
    <t>Filled out all assumptions</t>
  </si>
  <si>
    <t>Fuels</t>
  </si>
  <si>
    <t>Biogenic waste</t>
  </si>
  <si>
    <t>Non biogenic waste</t>
  </si>
  <si>
    <t>Cover sheet</t>
  </si>
  <si>
    <t>Analysis inputs</t>
  </si>
  <si>
    <t>Analysis calculations</t>
  </si>
  <si>
    <t>Analysis ouputs</t>
  </si>
  <si>
    <t>Dataflow</t>
  </si>
  <si>
    <t>Comment</t>
  </si>
  <si>
    <t>Steps to perform the analysis</t>
  </si>
  <si>
    <t>Proposed source</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</si>
  <si>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</si>
  <si>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Introductory</t>
  </si>
  <si>
    <t>Sheet</t>
  </si>
  <si>
    <t>Information about this document and a legend to sheet and cell formatting</t>
  </si>
  <si>
    <t>All critical checks correct</t>
  </si>
  <si>
    <t>Country</t>
  </si>
  <si>
    <t>Non-biogenic waste</t>
  </si>
  <si>
    <t>key</t>
  </si>
  <si>
    <t>Year data</t>
  </si>
  <si>
    <t>A visualization of the dataflow in this analysis. The background colours are similar to the sheet colours in this analysis. The arrow colours have no meaning.</t>
  </si>
  <si>
    <t>FLOW (TJ)</t>
  </si>
  <si>
    <t>Biogas use in autoproducer CHPs</t>
  </si>
  <si>
    <t>Green gas injected into grid</t>
  </si>
  <si>
    <t>Demand (TJ)</t>
  </si>
  <si>
    <t>Demands</t>
  </si>
  <si>
    <t>Share (%)</t>
  </si>
  <si>
    <t>share</t>
  </si>
  <si>
    <t>Domestic production</t>
  </si>
  <si>
    <t>Uranium oxide</t>
  </si>
  <si>
    <t>Timecurves</t>
  </si>
  <si>
    <t>Bio-ethanol</t>
  </si>
  <si>
    <t>Bio-diesel</t>
  </si>
  <si>
    <t>TJ</t>
  </si>
  <si>
    <t>Maximum domestic production</t>
  </si>
  <si>
    <t>max_demand</t>
  </si>
  <si>
    <t>energy_production_non_biogenic_waste</t>
  </si>
  <si>
    <t>energy_production_biogenic_waste</t>
  </si>
  <si>
    <t>Total assumed production (TJ)</t>
  </si>
  <si>
    <t>Max assumed production (TJ)</t>
  </si>
  <si>
    <t>csv_carrier_domestic_production</t>
  </si>
  <si>
    <t>Output data from this analysis. The initial domestic production values of carriers</t>
  </si>
  <si>
    <t>Output data from this analysis. The timecurve for domestic coal extraction</t>
  </si>
  <si>
    <t>Output data from this analysis. The timecurve for domestic lignite extraction</t>
  </si>
  <si>
    <t>Output data from this analysis. The timecurve for domestic natural gas extraction</t>
  </si>
  <si>
    <t>Output data from this analysis. The timecurve for domestic crude oil extraction</t>
  </si>
  <si>
    <t>Output data from this analysis. The timecurve for domestic uranium oxide extraction</t>
  </si>
  <si>
    <t>An aggregation of the production values in the IEA energy balance with a comparison against the assumptions made on the dashboard</t>
  </si>
  <si>
    <t>For the domestic production of bio-diesel, bio-ethanol, biogenic waste and non-biogenic waste, the IEA energy balance is used.</t>
  </si>
  <si>
    <t>For the domestic extraction of coal, lignite, natural gas, crude oi and uranium oxide, the user is asked to collect and paste timecurves for their country in PJ annual extraction up to 2050</t>
  </si>
  <si>
    <t>Currently these timecurves are available for some countries in the InputExcel</t>
  </si>
  <si>
    <t>Changed name to Primary production analysis</t>
  </si>
  <si>
    <t>Primary production analysis data flow</t>
  </si>
  <si>
    <t>primary_production</t>
  </si>
  <si>
    <t>Sheets</t>
  </si>
  <si>
    <t>The amount of biogas to be converted to produce the greengas</t>
  </si>
  <si>
    <t>The total needed biogas production</t>
  </si>
  <si>
    <t>The amount of greengas to be injected in the gas grid</t>
  </si>
  <si>
    <t>base_year</t>
  </si>
  <si>
    <t>country</t>
  </si>
  <si>
    <t>Improved lay-out</t>
  </si>
  <si>
    <t>Added distribution nodes shares</t>
  </si>
  <si>
    <t>Automatically import/export analysis data</t>
  </si>
  <si>
    <t>Key</t>
  </si>
  <si>
    <t>Critical check</t>
  </si>
  <si>
    <t>-</t>
  </si>
  <si>
    <t>Energy balance</t>
  </si>
  <si>
    <t>Base year for this analysis</t>
  </si>
  <si>
    <t>Percentage of wood converted to wood pellets</t>
  </si>
  <si>
    <t>Percentage of wood converted to torrified biomass pellets</t>
  </si>
  <si>
    <t>In the table below the energy balance is imported and will be used in the analysis.</t>
  </si>
  <si>
    <t>ETM carrier</t>
  </si>
  <si>
    <t>IEA carrier</t>
  </si>
  <si>
    <t>Update "Dashboard" (WT)</t>
  </si>
  <si>
    <t>Corrected energy balance step 2</t>
  </si>
  <si>
    <t>Renamed corrected energy balance (WT)</t>
  </si>
  <si>
    <t>Split timecurve csvs, improved lay-out</t>
  </si>
  <si>
    <t>Update "Dashboard", "energy_nodes" (WT)</t>
  </si>
  <si>
    <t>Woodpellet production</t>
  </si>
  <si>
    <t>Domestic production of Bio-oil</t>
  </si>
  <si>
    <t>Domestic production of Bio-diesel</t>
  </si>
  <si>
    <t>The domestic production of carriers is obtained from timecurves or the energy balance in most cases</t>
  </si>
  <si>
    <t>The maximum domestic production of carriers is obtained from timecurves or the energy balance in most cases</t>
  </si>
  <si>
    <t>For the other carriers, the domestic production in the base year must be estimated by the user on the dashboard.</t>
  </si>
  <si>
    <t>Total primary energy supply of biogas (from energy balance)</t>
  </si>
  <si>
    <t>Biogas use in autoproducer CHPs (from energy balance)</t>
  </si>
  <si>
    <t>Technological specifications</t>
  </si>
  <si>
    <t>Appliances</t>
  </si>
  <si>
    <t>Technology</t>
  </si>
  <si>
    <t>Efficiency (%)</t>
  </si>
  <si>
    <t>Overview of technological specifications of energy conversion technologies used in the ETM</t>
  </si>
  <si>
    <t>Here one can see the technological specifications used in the ETM. These values are also used for this analysis.</t>
  </si>
  <si>
    <t>Biogas to greengas upgrade</t>
  </si>
  <si>
    <t>Biogas to greengas conversion efficiency (from technological specifications)</t>
  </si>
  <si>
    <t>Biogas needed for upgrade</t>
  </si>
  <si>
    <t>Total biogas production</t>
  </si>
  <si>
    <t>Remove all csvs that are not output of analysis. Add Technological specifications. Improve greengas analysis. Remove edges and node csvs. (WT)</t>
  </si>
  <si>
    <t>Production analysis</t>
  </si>
  <si>
    <t>csv_energy_distribution_wood_parent_share</t>
  </si>
  <si>
    <t>Primary production analysis</t>
  </si>
  <si>
    <t>Output data from this analysis. The parent shares of the wood distribution node.</t>
  </si>
  <si>
    <t>Created v1.00 (WT)</t>
  </si>
  <si>
    <t>Renamed energy balance</t>
  </si>
  <si>
    <t>Waste analysis</t>
  </si>
  <si>
    <t>Biogenic waste use</t>
  </si>
  <si>
    <t>Non-biogenic waste use</t>
  </si>
  <si>
    <t>energy_distribution_waste_mix_child_share</t>
  </si>
  <si>
    <t>energy_distribution_non_biogenic_waste</t>
  </si>
  <si>
    <t>energy_distribution_biogenic_waste</t>
  </si>
  <si>
    <t>Output data from this analysis. The child shares of the waste mix distribution node.</t>
  </si>
  <si>
    <t>csv_energy_distribution_waste_mix_child_share</t>
  </si>
  <si>
    <t>max_non_biogenic_waste</t>
  </si>
  <si>
    <t>Maximum domestic production of biogenic waste</t>
  </si>
  <si>
    <t>Maximum domestic production of non-biogenic waste</t>
  </si>
  <si>
    <t>Add waste analysis (WT)</t>
  </si>
  <si>
    <t>Minor changes on "Dashboard" and "Contents" sheets, rename time curve csv to &lt;carrier&gt;_time_curve (WT)</t>
  </si>
  <si>
    <t>csv_coal_time_curve</t>
  </si>
  <si>
    <t>csv_lignite_time_curve</t>
  </si>
  <si>
    <t>csv_natural_gas_time_curve</t>
  </si>
  <si>
    <t>csv_crude_oil_time_curve</t>
  </si>
  <si>
    <t>csv_uranium_oxide_time_curve</t>
  </si>
  <si>
    <t>Review by RD</t>
  </si>
  <si>
    <t>Application</t>
  </si>
  <si>
    <t>Fuel Aggregation</t>
  </si>
  <si>
    <t>Fuel aggregation</t>
  </si>
  <si>
    <t>Coal (TJ)</t>
  </si>
  <si>
    <t>Network gas (TJ)</t>
  </si>
  <si>
    <t>Crude oil (TJ)</t>
  </si>
  <si>
    <t>Transformation</t>
  </si>
  <si>
    <t>Lignite (TJ)</t>
  </si>
  <si>
    <t>Network gas</t>
  </si>
  <si>
    <t>Biogenic waste (TJ)</t>
  </si>
  <si>
    <t>Non-biogenic waste (TJ)</t>
  </si>
  <si>
    <t>Bio-ethanol (TJ)</t>
  </si>
  <si>
    <t>Biodiesel (TJ)</t>
  </si>
  <si>
    <t>Woodpellets (TJ)</t>
  </si>
  <si>
    <t>IEA energy balance</t>
  </si>
  <si>
    <t>On this page the total assumed production and the max assumed production are collected from the Dashboard.</t>
  </si>
  <si>
    <t>Add fuel aggregation</t>
  </si>
  <si>
    <t>Aggregation of the carriers in the IEA energy balance into the carriers in the ETM</t>
  </si>
  <si>
    <t>Biogasses (TJ)</t>
  </si>
  <si>
    <t>In this sheet the carriers from the energy balance are aggregated into the carriers that the ETM uses in the industry sector. See "Assumptions" for a detailed description of aggregation. Note that for Transformation consumption is represented by negative values and production by positive values.</t>
  </si>
  <si>
    <t>3. Look over all the assumptions and checks on the Assumptions page and the Dashboard. Consult the documentation for additional information.</t>
  </si>
  <si>
    <t>4. Fill in the (country-specific) assumptions on the Dashboard using reliable sources and expert knowledge. Please document your sources.</t>
  </si>
  <si>
    <t>5. Keep in mind the checks on the Dashboard. If a check fails, try to understand what goes wrong and adjust your assumptions as long as you feel it is still realistic.</t>
  </si>
  <si>
    <t>6. The corrected energy balance, timecurves, country specific assumptions and related sources are the only places where input is needed and possible. All other cells are visible for reasons of transparency but should not be altered.</t>
  </si>
  <si>
    <t>On this sheet, the shares of biogenic and non-biogenic waste in the waste mix are calculated.</t>
  </si>
  <si>
    <t>Uranium Oxide (TJ)</t>
  </si>
  <si>
    <t>Update of "Introduction", include checks that compare time curve values with energy balance values</t>
  </si>
  <si>
    <t>added buttonns on Dashboard</t>
  </si>
  <si>
    <t>Added German time curves</t>
  </si>
  <si>
    <t>Change all occurances of PJ to TJ on "Dashboard", "Timecurves" and "csv_carrier_domestic_production"</t>
  </si>
  <si>
    <t>Name</t>
  </si>
  <si>
    <t>removing time curves - they are now stored in a country/year specific CSV file</t>
  </si>
  <si>
    <t>Fixed greengas csv</t>
  </si>
  <si>
    <t>Added biogas production to production csv, removed biogas parent share</t>
  </si>
  <si>
    <t>Renaming timecurve filenames</t>
  </si>
  <si>
    <t>converter key</t>
  </si>
  <si>
    <t>output.greengas</t>
  </si>
  <si>
    <t>converter attribute</t>
  </si>
  <si>
    <t>removing technical specs and other data that was not supposed to be stored in Dashboard</t>
  </si>
  <si>
    <t>technical_specs</t>
  </si>
  <si>
    <t>Biogas is produced from manure and corn in the ratio of 0.5:0.5. The efficiencies of the ETM are calculated based on those characteristics.</t>
  </si>
  <si>
    <t>Removing biogas child share csv as it is not used. State corn and manure ratio in Assumptions. Removing corn and manure shares from Dashboard</t>
  </si>
  <si>
    <t>October 29, 2013</t>
  </si>
  <si>
    <t>Correcting the lignite CSV export</t>
  </si>
  <si>
    <t>Domestic production of Wood</t>
  </si>
  <si>
    <t>Removed algae diesel entry. Removed on ETsource with https://github.com/quintel/etsource/pull/527.</t>
  </si>
  <si>
    <t>1. Import the corrected energy balance step 2 using the import button on the Dashboard sheet.</t>
  </si>
  <si>
    <t>2. Paste the country specific timecurves in the Timecurves sheet. The timecurves need to be generated using a country-specific source analysis.</t>
  </si>
  <si>
    <t>7. If you encounter other problems please contact Quintel Intelligence.</t>
  </si>
  <si>
    <t>8. Export the csv files using the export button on the Dashboard sheet.</t>
  </si>
  <si>
    <t>The Energy Transition Model</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</si>
  <si>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</si>
  <si>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Improved lay-out and documentation.</t>
  </si>
  <si>
    <t>Documentation of the changes to this analysis</t>
  </si>
  <si>
    <t>Index with description of all the sheets in this analysis</t>
  </si>
  <si>
    <t>Visualization of the dataflow in this analysis</t>
  </si>
  <si>
    <t>Description of the modeling and country-specific assumptions for this analysis</t>
  </si>
  <si>
    <t>Introduction to the Energy Transition Model (ETM) and the Primary production analysis</t>
  </si>
  <si>
    <t>On the dashboard the country-specific assumptions can be changed manually. It also shows the most important checks</t>
  </si>
  <si>
    <t>Corrected energy balance step 2 for your country and year.</t>
  </si>
  <si>
    <t>Calculation of the shares of biogenic and non-biogenic waste in the waste mix</t>
  </si>
  <si>
    <t>On this page the country specific assumptions must be entered, with the source of the data when applicable. Besides the corrected energy balance and the timecurves, this is the only manual input that is needed from data analysts. The checks on the right show immediately if there are any inconsistensies between the data and assumptions. A green check means that everything is fine. A red check means that there is a critical issue that must be addressed before the analysis can be used. If a check fails, please read behind the check what you can do to solve it.</t>
  </si>
  <si>
    <t>The goal of the Primary production analysis is to define the (maximum) production and extraction of energy carriers in the ETM. These values are required in the ETM to determine the domestic potential of certain carriers and to calculate the import and export of carriers. The (maximum) production and extraction of energy carriers can be defined:
1. using country-specific timecurves on the Timecurves sheet (describing the (maximum) production of carriers in various years)
2. using data from the energy balance
3. using assumptions on the Dashboard sheet
4. based on the demand of these carriers. 
The goal of this analysis is to combine data from different sources and determine the domestic production and extraction in the base year, which is reported in the primary production table. In addition, available timecurves are exported as csv files. The Primary production analysis includes also calculations related to the production of greengas and waste.</t>
  </si>
  <si>
    <t>Timecurves for domestic extraction of coal, lignite, natural gas, crude oil, uranium oxide and woody biomass. The timecurves need to be created using a country-specific source analysis</t>
  </si>
  <si>
    <t>csv_woody_biomass_time_curve</t>
  </si>
  <si>
    <t>Output data from this analysis. The timecurve for the maximum domestic production of woody biomass</t>
  </si>
  <si>
    <t>For the maximum domestic production of woody biomass, the user is asked to collect and paste a timecurve for their country in PJ annual production up to 2050</t>
  </si>
  <si>
    <t>Added regasification LNG and bio LNG</t>
  </si>
  <si>
    <t>Regasification LNG</t>
  </si>
  <si>
    <t>%</t>
  </si>
  <si>
    <t>Network gas analysis</t>
  </si>
  <si>
    <t>Percentage of total primary energy supply of natural gas</t>
  </si>
  <si>
    <t>Total regasified lng</t>
  </si>
  <si>
    <t>Regasified lng</t>
  </si>
  <si>
    <t xml:space="preserve">Total green gas in grid </t>
  </si>
  <si>
    <t>Total natural gas in grid</t>
  </si>
  <si>
    <t>Natural gas in grid</t>
  </si>
  <si>
    <t>Green gas in grid</t>
  </si>
  <si>
    <t>In this table, the injection of greengas into the national gas grid is calculated</t>
  </si>
  <si>
    <t>In this table the composition of natural gas and green gas in the national gas network is determined.</t>
  </si>
  <si>
    <t>Total gas in grid</t>
  </si>
  <si>
    <t>energy_distribution_greengas</t>
  </si>
  <si>
    <t>energy_regasification_lng</t>
  </si>
  <si>
    <t>energy_treatment_natural_gas</t>
  </si>
  <si>
    <t>csv_greengas_grid_child_share</t>
  </si>
  <si>
    <t>csv_natural_gas_grid_child_share</t>
  </si>
  <si>
    <t>energy_national_gas_network_natural_gas_child_share</t>
  </si>
  <si>
    <t>Child shares of greengas composition in natural gas grid</t>
  </si>
  <si>
    <t>Child shares of natural gas composition in natural gas grid</t>
  </si>
  <si>
    <t>Network_gas_analysis</t>
  </si>
  <si>
    <t>Greengas production, greengas in national grid composition, natural gas in national grid composition</t>
  </si>
  <si>
    <t>Percentage not greater  than 100%</t>
  </si>
  <si>
    <t>regasified_lng</t>
  </si>
  <si>
    <t>January 19, 2016</t>
  </si>
  <si>
    <t>Added hydrogen production</t>
  </si>
  <si>
    <t>Hydrogen_production_analysis</t>
  </si>
  <si>
    <t>Calculation of the shares of local and central hydrogen production</t>
  </si>
  <si>
    <t>csv_hydrogen_distribution_child_share</t>
  </si>
  <si>
    <t>csv_hydrogen_compressor_child_share</t>
  </si>
  <si>
    <t>Child shares of central hydrogen production</t>
  </si>
  <si>
    <t>Child shares of local hydrogen production</t>
  </si>
  <si>
    <t>Wet biomass</t>
  </si>
  <si>
    <t>Dry / woody biomass</t>
  </si>
  <si>
    <t>Oil-containing biomass</t>
  </si>
  <si>
    <t>energy_production_wet_biomass</t>
  </si>
  <si>
    <t>energy_production_dry_biomass</t>
  </si>
  <si>
    <t>energy_production_oily_biomass</t>
  </si>
  <si>
    <t>Greengas production</t>
  </si>
  <si>
    <t>Percentage of greengas produced with dry biomass gasification</t>
  </si>
  <si>
    <t>Percentage of greengas produced with wet biomass gasification</t>
  </si>
  <si>
    <t>Percentage of greengas produced with anaerobic digestion</t>
  </si>
  <si>
    <t>energy_greengas_upgrade_biogas</t>
  </si>
  <si>
    <t>energy_greengas_upgrade_biogas.converter</t>
  </si>
  <si>
    <t>energy_distribution_greengas_child_share</t>
  </si>
  <si>
    <t>energy_greengas_gasification_dry_biomass</t>
  </si>
  <si>
    <t>energy_greengas_gasification_wet_biomass</t>
  </si>
  <si>
    <t>demand_wet_biomass</t>
  </si>
  <si>
    <t>demand_dry_biomass</t>
  </si>
  <si>
    <t>demand_oily_biomass</t>
  </si>
  <si>
    <t>max_wet_biomass</t>
  </si>
  <si>
    <t>max_dry_biomass</t>
  </si>
  <si>
    <t>max_oily_biomass</t>
  </si>
  <si>
    <t>share_wet_biomass_gasification</t>
  </si>
  <si>
    <t>share_dry_biomass_gasification</t>
  </si>
  <si>
    <t>max_biogenic_waste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</si>
</sst>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0"/>
    <numFmt numFmtId="166" formatCode="0.0"/>
    <numFmt numFmtId="167" formatCode="[$-409]mmmm\ d\,\ yyyy;@"/>
  </numFmts>
  <fonts count="29"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b/>
      <sz val="16"/>
      <color theme="3"/>
      <name val="Calibri"/>
      <family val="2"/>
      <scheme val="minor"/>
    </font>
    <font>
      <sz val="12"/>
      <name val="Calibri"/>
      <family val="2"/>
      <scheme val="minor"/>
    </font>
    <font>
      <b/>
      <sz val="12"/>
      <name val="Calibri"/>
      <family val="2"/>
      <scheme val="minor"/>
    </font>
    <font>
      <sz val="12"/>
      <color rgb="FF000000"/>
      <name val="Calibri"/>
      <family val="2"/>
      <scheme val="minor"/>
    </font>
    <font>
      <sz val="11"/>
      <color rgb="FF000000"/>
      <name val="Arial"/>
      <family val="2"/>
    </font>
    <font>
      <sz val="12"/>
      <color rgb="FFFF0000"/>
      <name val="Calibri"/>
      <family val="2"/>
      <scheme val="minor"/>
    </font>
    <font>
      <u/>
      <sz val="12"/>
      <color theme="1"/>
      <name val="Calibri"/>
      <family val="2"/>
      <scheme val="minor"/>
    </font>
    <font>
      <b/>
      <sz val="12"/>
      <color rgb="FFFF0000"/>
      <name val="Calibri"/>
      <family val="2"/>
      <scheme val="minor"/>
    </font>
    <font>
      <sz val="24"/>
      <color theme="1"/>
      <name val="Calibri"/>
      <family val="2"/>
      <scheme val="minor"/>
    </font>
    <font>
      <b/>
      <sz val="16"/>
      <color theme="1"/>
      <name val="Calibri"/>
      <family val="2"/>
      <scheme val="minor"/>
    </font>
    <font>
      <sz val="16"/>
      <color theme="1"/>
      <name val="Calibri"/>
      <family val="2"/>
      <scheme val="minor"/>
    </font>
    <font>
      <sz val="8"/>
      <name val="Calibri"/>
      <family val="2"/>
      <scheme val="minor"/>
    </font>
    <font>
      <b/>
      <sz val="16"/>
      <name val="Calibri"/>
      <family val="2"/>
      <scheme val="minor"/>
    </font>
    <font>
      <u/>
      <sz val="12"/>
      <name val="Calibri"/>
      <family val="2"/>
      <scheme val="minor"/>
    </font>
    <font>
      <i/>
      <sz val="12"/>
      <name val="Calibri"/>
      <family val="2"/>
      <scheme val="minor"/>
    </font>
    <font>
      <sz val="12"/>
      <color rgb="FF000000"/>
      <name val="Lucida Grande"/>
      <family val="2"/>
    </font>
    <font>
      <sz val="12"/>
      <color theme="0" tint="-0.499984740745262"/>
      <name val="Calibri"/>
      <family val="2"/>
      <scheme val="minor"/>
    </font>
    <font>
      <b/>
      <sz val="12"/>
      <color theme="0" tint="-0.499984740745262"/>
      <name val="Calibri"/>
      <family val="2"/>
      <scheme val="minor"/>
    </font>
    <font>
      <i/>
      <sz val="12"/>
      <color theme="0" tint="-0.499984740745262"/>
      <name val="Calibri"/>
      <family val="2"/>
      <scheme val="minor"/>
    </font>
    <font>
      <sz val="11"/>
      <name val="Calibri"/>
      <family val="2"/>
      <scheme val="minor"/>
    </font>
    <font>
      <b/>
      <sz val="12"/>
      <color rgb="FF000000"/>
      <name val="Calibri"/>
      <family val="2"/>
      <scheme val="minor"/>
    </font>
  </fonts>
  <fills count="14">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FFFFFF"/>
        <bgColor rgb="FF000000"/>
      </patternFill>
    </fill>
  </fills>
  <borders count="5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style="thin">
        <color auto="1"/>
      </left>
      <right/>
      <top/>
      <bottom style="medium">
        <color auto="1"/>
      </bottom>
      <diagonal/>
    </border>
    <border>
      <left style="thin">
        <color auto="1"/>
      </left>
      <right/>
      <top style="medium">
        <color auto="1"/>
      </top>
      <bottom/>
      <diagonal/>
    </border>
    <border>
      <left style="thin">
        <color auto="1"/>
      </left>
      <right style="thin">
        <color auto="1"/>
      </right>
      <top style="thin">
        <color auto="1"/>
      </top>
      <bottom/>
      <diagonal/>
    </border>
    <border>
      <left style="medium">
        <color auto="1"/>
      </left>
      <right style="medium">
        <color auto="1"/>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thin">
        <color auto="1"/>
      </top>
      <bottom/>
      <diagonal/>
    </border>
    <border>
      <left style="thin">
        <color auto="1"/>
      </left>
      <right style="medium">
        <color auto="1"/>
      </right>
      <top/>
      <bottom style="thin">
        <color auto="1"/>
      </bottom>
      <diagonal/>
    </border>
    <border>
      <left style="medium">
        <color auto="1"/>
      </left>
      <right/>
      <top style="thin">
        <color indexed="64"/>
      </top>
      <bottom/>
      <diagonal/>
    </border>
    <border>
      <left style="thin">
        <color indexed="64"/>
      </left>
      <right style="medium">
        <color auto="1"/>
      </right>
      <top style="thin">
        <color auto="1"/>
      </top>
      <bottom/>
      <diagonal/>
    </border>
  </borders>
  <cellStyleXfs count="292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53">
    <xf numFmtId="0" fontId="0" fillId="0" borderId="0" xfId="0"/>
    <xf numFmtId="0" fontId="3" fillId="3" borderId="0" xfId="0" applyFont="1" applyFill="1"/>
    <xf numFmtId="0" fontId="0" fillId="3" borderId="0" xfId="0" applyFill="1"/>
    <xf numFmtId="0" fontId="3" fillId="3" borderId="1" xfId="0" applyFont="1" applyFill="1" applyBorder="1"/>
    <xf numFmtId="0" fontId="0" fillId="3" borderId="2" xfId="0" applyFill="1" applyBorder="1"/>
    <xf numFmtId="0" fontId="0" fillId="3" borderId="3" xfId="0" applyFill="1" applyBorder="1"/>
    <xf numFmtId="0" fontId="4" fillId="2" borderId="4" xfId="0" applyFont="1" applyFill="1" applyBorder="1" applyAlignment="1">
      <alignment vertical="center"/>
    </xf>
    <xf numFmtId="0" fontId="0" fillId="3" borderId="0" xfId="0" applyFill="1" applyBorder="1" applyAlignment="1">
      <alignment horizontal="left"/>
    </xf>
    <xf numFmtId="0" fontId="0" fillId="3" borderId="5" xfId="0" applyFill="1" applyBorder="1"/>
    <xf numFmtId="0" fontId="0" fillId="3" borderId="0" xfId="0" applyFill="1" applyBorder="1"/>
    <xf numFmtId="0" fontId="0" fillId="3" borderId="7" xfId="0" applyFill="1" applyBorder="1"/>
    <xf numFmtId="0" fontId="0" fillId="3" borderId="8" xfId="0" applyFill="1" applyBorder="1"/>
    <xf numFmtId="0" fontId="4" fillId="2" borderId="1" xfId="0" applyFont="1" applyFill="1" applyBorder="1" applyAlignment="1">
      <alignment vertical="center"/>
    </xf>
    <xf numFmtId="0" fontId="3" fillId="3" borderId="2" xfId="0" applyFont="1" applyFill="1" applyBorder="1"/>
    <xf numFmtId="0" fontId="3" fillId="3" borderId="3" xfId="0" applyFont="1" applyFill="1" applyBorder="1"/>
    <xf numFmtId="0" fontId="0" fillId="3" borderId="4" xfId="0" applyFill="1" applyBorder="1"/>
    <xf numFmtId="0" fontId="0" fillId="3" borderId="6" xfId="0" applyFill="1" applyBorder="1"/>
    <xf numFmtId="0" fontId="5" fillId="3" borderId="0" xfId="0" applyFont="1" applyFill="1" applyBorder="1"/>
    <xf numFmtId="0" fontId="3" fillId="3" borderId="0" xfId="0" applyFont="1" applyFill="1" applyBorder="1"/>
    <xf numFmtId="0" fontId="0" fillId="3" borderId="9" xfId="0" applyFill="1" applyBorder="1"/>
    <xf numFmtId="0" fontId="3" fillId="3" borderId="4" xfId="0" applyFont="1" applyFill="1" applyBorder="1"/>
    <xf numFmtId="0" fontId="3" fillId="3" borderId="5" xfId="0" applyFont="1" applyFill="1" applyBorder="1"/>
    <xf numFmtId="0" fontId="8"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0" fillId="0" borderId="0" xfId="0"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0" fillId="3" borderId="1" xfId="0" applyFont="1" applyFill="1" applyBorder="1"/>
    <xf numFmtId="0" fontId="0" fillId="0" borderId="28" xfId="0" applyFill="1" applyBorder="1"/>
    <xf numFmtId="0" fontId="0" fillId="0" borderId="27" xfId="0" applyFill="1" applyBorder="1"/>
    <xf numFmtId="0" fontId="0" fillId="0" borderId="10" xfId="0" applyFill="1" applyBorder="1"/>
    <xf numFmtId="0" fontId="12" fillId="0" borderId="0" xfId="0" applyFont="1"/>
    <xf numFmtId="0" fontId="0" fillId="0" borderId="30" xfId="0" applyFill="1" applyBorder="1" applyAlignment="1">
      <alignment vertical="top" wrapText="1"/>
    </xf>
    <xf numFmtId="0" fontId="0" fillId="0" borderId="29" xfId="0" applyFill="1" applyBorder="1"/>
    <xf numFmtId="0" fontId="0" fillId="0" borderId="31" xfId="0" applyFill="1" applyBorder="1"/>
    <xf numFmtId="0" fontId="0" fillId="10" borderId="0" xfId="0" applyFill="1" applyBorder="1"/>
    <xf numFmtId="0" fontId="3" fillId="3" borderId="32" xfId="0" applyFont="1" applyFill="1" applyBorder="1"/>
    <xf numFmtId="0" fontId="3" fillId="3" borderId="33" xfId="0" applyFont="1" applyFill="1" applyBorder="1"/>
    <xf numFmtId="0" fontId="0" fillId="3" borderId="34" xfId="0" applyFill="1" applyBorder="1"/>
    <xf numFmtId="0" fontId="0" fillId="3" borderId="35" xfId="0" applyFill="1" applyBorder="1"/>
    <xf numFmtId="0" fontId="0" fillId="3" borderId="15" xfId="0" applyFill="1" applyBorder="1"/>
    <xf numFmtId="0" fontId="3" fillId="3" borderId="35" xfId="0" applyFont="1" applyFill="1" applyBorder="1"/>
    <xf numFmtId="0" fontId="0" fillId="3" borderId="35" xfId="0" applyFill="1" applyBorder="1" applyAlignment="1">
      <alignment vertical="top"/>
    </xf>
    <xf numFmtId="0" fontId="0" fillId="3" borderId="37" xfId="0" applyFill="1" applyBorder="1"/>
    <xf numFmtId="0" fontId="0" fillId="3" borderId="16" xfId="0" applyFill="1" applyBorder="1"/>
    <xf numFmtId="0" fontId="0" fillId="3" borderId="17" xfId="0" applyFill="1" applyBorder="1"/>
    <xf numFmtId="0" fontId="0" fillId="0" borderId="0" xfId="0" applyFill="1" applyBorder="1" applyAlignment="1">
      <alignment vertical="top" wrapText="1"/>
    </xf>
    <xf numFmtId="0" fontId="0" fillId="3" borderId="33" xfId="0" applyFill="1" applyBorder="1"/>
    <xf numFmtId="0" fontId="3" fillId="3" borderId="36" xfId="0" applyFont="1" applyFill="1" applyBorder="1"/>
    <xf numFmtId="0" fontId="0" fillId="3" borderId="36" xfId="0" applyFill="1" applyBorder="1" applyAlignment="1">
      <alignment vertical="top"/>
    </xf>
    <xf numFmtId="0" fontId="14" fillId="3" borderId="35" xfId="0" applyFont="1" applyFill="1" applyBorder="1"/>
    <xf numFmtId="0" fontId="13" fillId="3" borderId="35" xfId="0" applyFont="1" applyFill="1" applyBorder="1"/>
    <xf numFmtId="0" fontId="3" fillId="3" borderId="36" xfId="0" applyFont="1" applyFill="1" applyBorder="1" applyAlignment="1">
      <alignment vertical="top" wrapText="1"/>
    </xf>
    <xf numFmtId="0" fontId="15" fillId="3" borderId="0" xfId="0" applyFont="1" applyFill="1"/>
    <xf numFmtId="0" fontId="14" fillId="3" borderId="35" xfId="0" applyFont="1" applyFill="1" applyBorder="1" applyAlignment="1">
      <alignment vertical="top"/>
    </xf>
    <xf numFmtId="0" fontId="9" fillId="0" borderId="15" xfId="0" applyFont="1" applyFill="1" applyBorder="1"/>
    <xf numFmtId="0" fontId="0" fillId="3" borderId="38" xfId="0" applyFill="1" applyBorder="1"/>
    <xf numFmtId="0" fontId="0" fillId="9" borderId="0" xfId="0" applyFill="1" applyBorder="1"/>
    <xf numFmtId="0" fontId="16" fillId="3" borderId="0" xfId="0" applyFont="1" applyFill="1" applyAlignment="1">
      <alignment vertical="center"/>
    </xf>
    <xf numFmtId="0" fontId="0" fillId="3" borderId="0" xfId="0" applyFont="1" applyFill="1" applyAlignment="1">
      <alignment horizontal="left" vertical="center"/>
    </xf>
    <xf numFmtId="0" fontId="17" fillId="3" borderId="0" xfId="0" applyFont="1" applyFill="1" applyAlignment="1">
      <alignment horizontal="left" vertical="center"/>
    </xf>
    <xf numFmtId="0" fontId="18" fillId="3" borderId="0" xfId="0" applyFont="1" applyFill="1" applyAlignment="1">
      <alignment horizontal="left" vertical="center"/>
    </xf>
    <xf numFmtId="0" fontId="18" fillId="3" borderId="0" xfId="0" applyFont="1" applyFill="1"/>
    <xf numFmtId="0" fontId="8" fillId="3" borderId="0" xfId="0" applyFont="1" applyFill="1" applyAlignment="1">
      <alignment vertical="center"/>
    </xf>
    <xf numFmtId="0" fontId="0" fillId="11" borderId="0" xfId="0" applyFill="1" applyBorder="1"/>
    <xf numFmtId="0" fontId="3" fillId="3" borderId="1" xfId="0" applyFont="1" applyFill="1" applyBorder="1" applyAlignment="1">
      <alignment vertical="center"/>
    </xf>
    <xf numFmtId="0" fontId="16" fillId="3" borderId="2" xfId="0" applyFont="1" applyFill="1" applyBorder="1" applyAlignment="1">
      <alignment vertical="center"/>
    </xf>
    <xf numFmtId="0" fontId="16" fillId="3" borderId="3" xfId="0" applyFont="1" applyFill="1" applyBorder="1" applyAlignment="1">
      <alignment vertical="center"/>
    </xf>
    <xf numFmtId="0" fontId="0" fillId="0" borderId="35" xfId="0" applyFill="1" applyBorder="1"/>
    <xf numFmtId="2" fontId="0" fillId="0" borderId="0" xfId="0" applyNumberFormat="1"/>
    <xf numFmtId="165" fontId="0" fillId="3" borderId="0" xfId="0" applyNumberFormat="1" applyFill="1"/>
    <xf numFmtId="0" fontId="13" fillId="3" borderId="0" xfId="0" applyFont="1" applyFill="1"/>
    <xf numFmtId="0" fontId="16" fillId="3" borderId="7" xfId="0" applyFont="1" applyFill="1" applyBorder="1" applyAlignment="1">
      <alignment vertical="center"/>
    </xf>
    <xf numFmtId="0" fontId="16" fillId="3" borderId="8" xfId="0" applyFont="1" applyFill="1" applyBorder="1" applyAlignment="1">
      <alignment vertical="center"/>
    </xf>
    <xf numFmtId="0" fontId="13" fillId="3" borderId="37" xfId="0" applyFont="1" applyFill="1" applyBorder="1"/>
    <xf numFmtId="0" fontId="10" fillId="3" borderId="32" xfId="0" applyFont="1" applyFill="1" applyBorder="1"/>
    <xf numFmtId="0" fontId="9" fillId="3" borderId="34" xfId="0" applyFont="1" applyFill="1" applyBorder="1"/>
    <xf numFmtId="0" fontId="9" fillId="3" borderId="35" xfId="0" applyFont="1" applyFill="1" applyBorder="1"/>
    <xf numFmtId="0" fontId="9" fillId="3" borderId="15" xfId="0" applyFont="1" applyFill="1" applyBorder="1"/>
    <xf numFmtId="0" fontId="9" fillId="3" borderId="37" xfId="0" applyFont="1" applyFill="1" applyBorder="1"/>
    <xf numFmtId="0" fontId="9" fillId="0" borderId="0" xfId="0" applyFont="1"/>
    <xf numFmtId="0" fontId="9" fillId="3" borderId="0" xfId="0" applyFont="1" applyFill="1"/>
    <xf numFmtId="0" fontId="9" fillId="0" borderId="0" xfId="0" applyFont="1" applyBorder="1" applyAlignment="1">
      <alignment horizontal="left" vertical="top" wrapText="1"/>
    </xf>
    <xf numFmtId="0" fontId="9" fillId="3" borderId="4" xfId="0" applyFont="1" applyFill="1" applyBorder="1"/>
    <xf numFmtId="0" fontId="9" fillId="3" borderId="6" xfId="0" applyFont="1" applyFill="1" applyBorder="1" applyAlignment="1">
      <alignment horizontal="left" vertical="top"/>
    </xf>
    <xf numFmtId="0" fontId="20" fillId="3" borderId="0" xfId="0" applyFont="1" applyFill="1"/>
    <xf numFmtId="0" fontId="9" fillId="3" borderId="3" xfId="0" applyFont="1" applyFill="1" applyBorder="1"/>
    <xf numFmtId="0" fontId="10" fillId="3" borderId="33" xfId="0" applyFont="1" applyFill="1" applyBorder="1"/>
    <xf numFmtId="0" fontId="9" fillId="3" borderId="0" xfId="0" applyFont="1" applyFill="1" applyBorder="1"/>
    <xf numFmtId="0" fontId="10" fillId="3" borderId="36" xfId="0" applyFont="1" applyFill="1" applyBorder="1"/>
    <xf numFmtId="0" fontId="10" fillId="3" borderId="0" xfId="0" applyFont="1" applyFill="1" applyBorder="1"/>
    <xf numFmtId="0" fontId="10" fillId="3" borderId="15" xfId="0" applyFont="1" applyFill="1" applyBorder="1"/>
    <xf numFmtId="0" fontId="21" fillId="3" borderId="35" xfId="0" applyFont="1" applyFill="1" applyBorder="1"/>
    <xf numFmtId="0" fontId="9" fillId="3" borderId="35" xfId="0" applyFont="1" applyFill="1" applyBorder="1" applyAlignment="1">
      <alignment vertical="top"/>
    </xf>
    <xf numFmtId="0" fontId="9" fillId="0" borderId="15" xfId="0" applyFont="1" applyFill="1" applyBorder="1" applyAlignment="1">
      <alignment vertical="top" wrapText="1"/>
    </xf>
    <xf numFmtId="0" fontId="9" fillId="0" borderId="0" xfId="0" applyFont="1" applyFill="1" applyBorder="1" applyAlignment="1">
      <alignment vertical="top" wrapText="1"/>
    </xf>
    <xf numFmtId="0" fontId="9" fillId="3" borderId="36" xfId="0" applyFont="1" applyFill="1" applyBorder="1"/>
    <xf numFmtId="0" fontId="10" fillId="3" borderId="26" xfId="0" applyFont="1" applyFill="1" applyBorder="1"/>
    <xf numFmtId="0" fontId="21" fillId="3" borderId="36" xfId="0" applyFont="1" applyFill="1" applyBorder="1"/>
    <xf numFmtId="0" fontId="3" fillId="3" borderId="26" xfId="0" applyFont="1" applyFill="1" applyBorder="1"/>
    <xf numFmtId="2" fontId="9" fillId="0" borderId="0" xfId="0" applyNumberFormat="1" applyFont="1"/>
    <xf numFmtId="0" fontId="0" fillId="3" borderId="26" xfId="0" applyFill="1" applyBorder="1"/>
    <xf numFmtId="167" fontId="0" fillId="3" borderId="0" xfId="0" applyNumberFormat="1" applyFill="1" applyBorder="1" applyAlignment="1">
      <alignment horizontal="left"/>
    </xf>
    <xf numFmtId="167" fontId="11" fillId="0" borderId="4" xfId="0" applyNumberFormat="1" applyFont="1" applyFill="1" applyBorder="1" applyAlignment="1">
      <alignment horizontal="left" vertical="center"/>
    </xf>
    <xf numFmtId="0" fontId="3" fillId="3" borderId="1" xfId="0" applyFont="1" applyFill="1" applyBorder="1" applyAlignment="1">
      <alignment vertical="top"/>
    </xf>
    <xf numFmtId="0" fontId="24" fillId="3" borderId="4" xfId="0" applyFont="1" applyFill="1" applyBorder="1" applyAlignment="1">
      <alignment vertical="top" wrapText="1"/>
    </xf>
    <xf numFmtId="0" fontId="24" fillId="3" borderId="4" xfId="0" applyFont="1" applyFill="1" applyBorder="1"/>
    <xf numFmtId="0" fontId="24" fillId="3" borderId="6" xfId="0" applyFont="1" applyFill="1" applyBorder="1" applyAlignment="1">
      <alignment vertical="top"/>
    </xf>
    <xf numFmtId="0" fontId="24" fillId="3" borderId="1" xfId="0" applyFont="1" applyFill="1" applyBorder="1"/>
    <xf numFmtId="0" fontId="24" fillId="3" borderId="3" xfId="0" applyFont="1" applyFill="1" applyBorder="1"/>
    <xf numFmtId="0" fontId="24" fillId="3" borderId="5" xfId="0" applyFont="1" applyFill="1" applyBorder="1"/>
    <xf numFmtId="0" fontId="26" fillId="3" borderId="4" xfId="0" applyFont="1" applyFill="1" applyBorder="1"/>
    <xf numFmtId="0" fontId="25" fillId="3" borderId="6" xfId="0" applyFont="1" applyFill="1" applyBorder="1"/>
    <xf numFmtId="0" fontId="25" fillId="3" borderId="8" xfId="0" applyFont="1" applyFill="1" applyBorder="1"/>
    <xf numFmtId="0" fontId="0" fillId="3" borderId="0" xfId="0" applyFill="1" applyAlignment="1">
      <alignment horizontal="center"/>
    </xf>
    <xf numFmtId="0" fontId="9" fillId="3" borderId="0" xfId="0" applyFont="1" applyFill="1" applyAlignment="1">
      <alignment horizontal="center"/>
    </xf>
    <xf numFmtId="0" fontId="0" fillId="3" borderId="33" xfId="0" applyFill="1" applyBorder="1" applyAlignment="1">
      <alignment horizontal="center"/>
    </xf>
    <xf numFmtId="0" fontId="0" fillId="3" borderId="0" xfId="0" applyFill="1" applyBorder="1" applyAlignment="1">
      <alignment horizontal="center"/>
    </xf>
    <xf numFmtId="1" fontId="0" fillId="3" borderId="0" xfId="0" applyNumberFormat="1" applyFill="1"/>
    <xf numFmtId="10" fontId="0" fillId="3" borderId="0" xfId="0" applyNumberFormat="1" applyFill="1"/>
    <xf numFmtId="0" fontId="0" fillId="3" borderId="27" xfId="0" applyFill="1" applyBorder="1"/>
    <xf numFmtId="0" fontId="3" fillId="3" borderId="7" xfId="0" applyFont="1" applyFill="1" applyBorder="1"/>
    <xf numFmtId="0" fontId="3" fillId="3" borderId="6" xfId="0" applyFont="1" applyFill="1" applyBorder="1"/>
    <xf numFmtId="0" fontId="3" fillId="3" borderId="28" xfId="0" applyFont="1" applyFill="1" applyBorder="1"/>
    <xf numFmtId="0" fontId="3" fillId="3" borderId="0" xfId="0" applyFont="1" applyFill="1" applyBorder="1" applyAlignment="1">
      <alignment horizontal="center"/>
    </xf>
    <xf numFmtId="0" fontId="0" fillId="3" borderId="0" xfId="0" applyFont="1" applyFill="1" applyBorder="1"/>
    <xf numFmtId="0" fontId="0" fillId="3" borderId="4" xfId="0" applyFont="1" applyFill="1" applyBorder="1"/>
    <xf numFmtId="0" fontId="0" fillId="3" borderId="0" xfId="0" applyFont="1" applyFill="1" applyBorder="1" applyAlignment="1">
      <alignment horizontal="center"/>
    </xf>
    <xf numFmtId="0" fontId="0" fillId="3" borderId="27" xfId="0" applyFont="1" applyFill="1" applyBorder="1"/>
    <xf numFmtId="0" fontId="0" fillId="3" borderId="0" xfId="0" applyFill="1" applyBorder="1" applyAlignment="1">
      <alignment vertical="top" wrapText="1"/>
    </xf>
    <xf numFmtId="164" fontId="0" fillId="3" borderId="27" xfId="0" applyNumberFormat="1" applyFont="1" applyFill="1" applyBorder="1"/>
    <xf numFmtId="3" fontId="9" fillId="3" borderId="0" xfId="0" applyNumberFormat="1" applyFont="1" applyFill="1" applyBorder="1"/>
    <xf numFmtId="2" fontId="9" fillId="3" borderId="0" xfId="0" applyNumberFormat="1" applyFont="1" applyFill="1" applyBorder="1"/>
    <xf numFmtId="3" fontId="9" fillId="3" borderId="9" xfId="0" applyNumberFormat="1" applyFont="1" applyFill="1" applyBorder="1"/>
    <xf numFmtId="0" fontId="9" fillId="3" borderId="0" xfId="0" applyFont="1" applyFill="1" applyBorder="1" applyAlignment="1">
      <alignment vertical="top" wrapText="1"/>
    </xf>
    <xf numFmtId="0" fontId="9" fillId="3" borderId="0" xfId="0" applyFont="1" applyFill="1" applyBorder="1" applyAlignment="1">
      <alignment horizontal="center"/>
    </xf>
    <xf numFmtId="0" fontId="9" fillId="3" borderId="9" xfId="0" applyFont="1" applyFill="1" applyBorder="1"/>
    <xf numFmtId="164" fontId="9" fillId="3" borderId="0" xfId="0" applyNumberFormat="1" applyFont="1" applyFill="1" applyBorder="1"/>
    <xf numFmtId="0" fontId="3" fillId="3" borderId="39" xfId="0" applyFont="1" applyFill="1" applyBorder="1"/>
    <xf numFmtId="0" fontId="0" fillId="3" borderId="7" xfId="0" applyFill="1" applyBorder="1" applyAlignment="1">
      <alignment vertical="top" wrapText="1"/>
    </xf>
    <xf numFmtId="0" fontId="0" fillId="3" borderId="7" xfId="0" applyFill="1" applyBorder="1" applyAlignment="1">
      <alignment horizontal="center"/>
    </xf>
    <xf numFmtId="3" fontId="9" fillId="3" borderId="7" xfId="0" applyNumberFormat="1" applyFont="1" applyFill="1" applyBorder="1"/>
    <xf numFmtId="164" fontId="9" fillId="3" borderId="7" xfId="0" applyNumberFormat="1" applyFont="1" applyFill="1" applyBorder="1"/>
    <xf numFmtId="0" fontId="0" fillId="3" borderId="28" xfId="0" applyFont="1" applyFill="1" applyBorder="1"/>
    <xf numFmtId="3" fontId="10" fillId="3" borderId="0" xfId="0" applyNumberFormat="1" applyFont="1" applyFill="1" applyBorder="1"/>
    <xf numFmtId="0" fontId="10" fillId="3" borderId="40" xfId="0" applyFont="1" applyFill="1" applyBorder="1"/>
    <xf numFmtId="0" fontId="9" fillId="3" borderId="28" xfId="0" applyFont="1" applyFill="1" applyBorder="1" applyAlignment="1">
      <alignment vertical="top" wrapText="1"/>
    </xf>
    <xf numFmtId="0" fontId="0" fillId="4" borderId="10" xfId="0" applyFont="1" applyFill="1" applyBorder="1" applyAlignment="1">
      <alignment vertical="center"/>
    </xf>
    <xf numFmtId="0" fontId="0" fillId="3" borderId="0" xfId="0" applyFill="1" applyAlignment="1">
      <alignment vertical="center"/>
    </xf>
    <xf numFmtId="0" fontId="0" fillId="4" borderId="10" xfId="0" applyFill="1" applyBorder="1" applyAlignment="1">
      <alignment vertical="center"/>
    </xf>
    <xf numFmtId="0" fontId="0" fillId="11" borderId="10" xfId="0" applyFill="1" applyBorder="1" applyAlignment="1">
      <alignment vertical="center"/>
    </xf>
    <xf numFmtId="0" fontId="0" fillId="8" borderId="10" xfId="0" applyFill="1" applyBorder="1" applyAlignment="1">
      <alignment vertical="center"/>
    </xf>
    <xf numFmtId="0" fontId="9" fillId="6" borderId="10" xfId="0" applyFont="1" applyFill="1" applyBorder="1" applyAlignment="1">
      <alignment vertical="center"/>
    </xf>
    <xf numFmtId="0" fontId="9" fillId="9" borderId="10" xfId="0" applyFont="1" applyFill="1" applyBorder="1" applyAlignment="1">
      <alignment vertical="center"/>
    </xf>
    <xf numFmtId="0" fontId="3" fillId="3" borderId="40" xfId="0" applyFont="1" applyFill="1" applyBorder="1"/>
    <xf numFmtId="0" fontId="13" fillId="0" borderId="15" xfId="0" applyFont="1" applyFill="1" applyBorder="1" applyAlignment="1">
      <alignment vertical="top"/>
    </xf>
    <xf numFmtId="0" fontId="10" fillId="3" borderId="7" xfId="0" applyFont="1" applyFill="1" applyBorder="1"/>
    <xf numFmtId="0" fontId="13" fillId="3" borderId="16" xfId="0" applyFont="1" applyFill="1" applyBorder="1"/>
    <xf numFmtId="0" fontId="13" fillId="3" borderId="17" xfId="0" applyFont="1" applyFill="1" applyBorder="1"/>
    <xf numFmtId="0" fontId="9" fillId="3" borderId="26" xfId="0" applyFont="1" applyFill="1" applyBorder="1"/>
    <xf numFmtId="0" fontId="9" fillId="3" borderId="16" xfId="0" applyFont="1" applyFill="1" applyBorder="1"/>
    <xf numFmtId="0" fontId="9" fillId="3" borderId="17" xfId="0" applyFont="1" applyFill="1" applyBorder="1"/>
    <xf numFmtId="0" fontId="22" fillId="3" borderId="0" xfId="0" applyFont="1" applyFill="1" applyBorder="1"/>
    <xf numFmtId="0" fontId="9" fillId="0" borderId="0" xfId="0" applyFont="1" applyFill="1" applyBorder="1"/>
    <xf numFmtId="0" fontId="9" fillId="0" borderId="15" xfId="0" applyFont="1" applyFill="1" applyBorder="1" applyAlignment="1">
      <alignment vertical="top"/>
    </xf>
    <xf numFmtId="0" fontId="9" fillId="3" borderId="36" xfId="0" applyFont="1" applyFill="1" applyBorder="1" applyAlignment="1">
      <alignment vertical="top"/>
    </xf>
    <xf numFmtId="0" fontId="9" fillId="3" borderId="7" xfId="0" applyFont="1" applyFill="1" applyBorder="1" applyAlignment="1">
      <alignment vertical="top" wrapText="1"/>
    </xf>
    <xf numFmtId="0" fontId="9" fillId="3" borderId="26" xfId="0" applyFont="1" applyFill="1" applyBorder="1" applyAlignment="1">
      <alignment vertical="top"/>
    </xf>
    <xf numFmtId="0" fontId="21" fillId="3" borderId="35" xfId="0" applyFont="1" applyFill="1" applyBorder="1" applyAlignment="1">
      <alignment vertical="top"/>
    </xf>
    <xf numFmtId="0" fontId="9" fillId="3" borderId="15" xfId="0" applyFont="1" applyFill="1" applyBorder="1" applyAlignment="1">
      <alignment vertical="top"/>
    </xf>
    <xf numFmtId="0" fontId="0" fillId="0" borderId="15" xfId="0" applyFill="1" applyBorder="1" applyAlignment="1">
      <alignment vertical="top"/>
    </xf>
    <xf numFmtId="0" fontId="10" fillId="3" borderId="1" xfId="0" applyFont="1" applyFill="1" applyBorder="1" applyAlignment="1">
      <alignment horizontal="left"/>
    </xf>
    <xf numFmtId="0" fontId="9" fillId="3" borderId="2" xfId="0" applyFont="1" applyFill="1" applyBorder="1" applyAlignment="1">
      <alignment horizontal="left"/>
    </xf>
    <xf numFmtId="0" fontId="9" fillId="3" borderId="3" xfId="0" applyFont="1" applyFill="1" applyBorder="1" applyAlignment="1">
      <alignment horizontal="left"/>
    </xf>
    <xf numFmtId="0" fontId="10" fillId="3" borderId="0" xfId="0" applyFont="1" applyFill="1" applyBorder="1" applyAlignment="1">
      <alignment vertical="top" wrapText="1"/>
    </xf>
    <xf numFmtId="0" fontId="9" fillId="3" borderId="33" xfId="0" applyFont="1" applyFill="1" applyBorder="1"/>
    <xf numFmtId="1" fontId="0" fillId="3" borderId="4" xfId="0" applyNumberFormat="1" applyFill="1" applyBorder="1"/>
    <xf numFmtId="1" fontId="0" fillId="3" borderId="0" xfId="0" applyNumberFormat="1" applyFill="1" applyBorder="1"/>
    <xf numFmtId="0" fontId="9" fillId="3" borderId="39" xfId="0" applyFont="1" applyFill="1" applyBorder="1"/>
    <xf numFmtId="3" fontId="10" fillId="3" borderId="4" xfId="0" applyNumberFormat="1" applyFont="1" applyFill="1" applyBorder="1" applyAlignment="1">
      <alignment vertical="top" wrapText="1"/>
    </xf>
    <xf numFmtId="3" fontId="9" fillId="0" borderId="4" xfId="0" applyNumberFormat="1" applyFont="1" applyFill="1" applyBorder="1" applyAlignment="1">
      <alignment horizontal="right"/>
    </xf>
    <xf numFmtId="3" fontId="9" fillId="3" borderId="38" xfId="0" applyNumberFormat="1" applyFont="1" applyFill="1" applyBorder="1"/>
    <xf numFmtId="0" fontId="10" fillId="3" borderId="36" xfId="0" applyFont="1" applyFill="1" applyBorder="1" applyAlignment="1">
      <alignment vertical="top" wrapText="1"/>
    </xf>
    <xf numFmtId="0" fontId="10" fillId="3" borderId="7" xfId="0" applyFont="1" applyFill="1" applyBorder="1" applyAlignment="1">
      <alignment vertical="top" wrapText="1"/>
    </xf>
    <xf numFmtId="0" fontId="10" fillId="3" borderId="6" xfId="0" applyFont="1" applyFill="1" applyBorder="1" applyAlignment="1">
      <alignment vertical="top" wrapText="1"/>
    </xf>
    <xf numFmtId="0" fontId="0" fillId="3" borderId="36" xfId="0" applyFill="1" applyBorder="1"/>
    <xf numFmtId="164" fontId="0" fillId="3" borderId="7" xfId="731" applyNumberFormat="1" applyFont="1" applyFill="1" applyBorder="1"/>
    <xf numFmtId="164" fontId="0" fillId="3" borderId="4" xfId="731" applyNumberFormat="1" applyFont="1" applyFill="1" applyBorder="1"/>
    <xf numFmtId="0" fontId="8" fillId="3" borderId="0" xfId="0" applyFont="1" applyFill="1" applyBorder="1"/>
    <xf numFmtId="2" fontId="0" fillId="3" borderId="0" xfId="0" applyNumberFormat="1" applyFill="1"/>
    <xf numFmtId="2" fontId="0" fillId="3" borderId="4" xfId="0" applyNumberFormat="1" applyFill="1" applyBorder="1"/>
    <xf numFmtId="0" fontId="3" fillId="3" borderId="7" xfId="0" applyFont="1" applyFill="1" applyBorder="1" applyAlignment="1">
      <alignment vertical="top" wrapText="1"/>
    </xf>
    <xf numFmtId="3" fontId="0" fillId="3" borderId="4" xfId="0" applyNumberFormat="1" applyFill="1" applyBorder="1"/>
    <xf numFmtId="3" fontId="3" fillId="3" borderId="39" xfId="0" applyNumberFormat="1" applyFont="1" applyFill="1" applyBorder="1"/>
    <xf numFmtId="3" fontId="3" fillId="3" borderId="4" xfId="0" applyNumberFormat="1" applyFont="1" applyFill="1" applyBorder="1"/>
    <xf numFmtId="3" fontId="3" fillId="3" borderId="6" xfId="0" applyNumberFormat="1" applyFont="1" applyFill="1" applyBorder="1"/>
    <xf numFmtId="3" fontId="0" fillId="3" borderId="6" xfId="0" applyNumberFormat="1" applyFill="1" applyBorder="1"/>
    <xf numFmtId="3" fontId="0" fillId="3" borderId="38" xfId="0" applyNumberFormat="1" applyFill="1" applyBorder="1"/>
    <xf numFmtId="9" fontId="0" fillId="3" borderId="6" xfId="0" applyNumberFormat="1" applyFill="1" applyBorder="1"/>
    <xf numFmtId="3" fontId="5" fillId="3" borderId="4" xfId="0" applyNumberFormat="1" applyFont="1" applyFill="1" applyBorder="1"/>
    <xf numFmtId="3" fontId="5" fillId="3" borderId="6" xfId="0" applyNumberFormat="1" applyFont="1" applyFill="1" applyBorder="1"/>
    <xf numFmtId="164" fontId="3" fillId="3" borderId="0" xfId="0" applyNumberFormat="1" applyFont="1" applyFill="1" applyBorder="1"/>
    <xf numFmtId="164" fontId="3" fillId="3" borderId="8" xfId="0" applyNumberFormat="1" applyFont="1" applyFill="1" applyBorder="1"/>
    <xf numFmtId="0" fontId="0" fillId="0" borderId="0" xfId="0" applyFill="1" applyBorder="1" applyAlignment="1">
      <alignment vertical="center"/>
    </xf>
    <xf numFmtId="167" fontId="0" fillId="0" borderId="4" xfId="0" applyNumberFormat="1" applyFill="1" applyBorder="1" applyAlignment="1">
      <alignment horizontal="left" vertical="center"/>
    </xf>
    <xf numFmtId="0" fontId="0" fillId="0" borderId="0" xfId="0" applyFill="1" applyBorder="1" applyAlignment="1">
      <alignment vertical="center" wrapText="1"/>
    </xf>
    <xf numFmtId="167" fontId="0" fillId="3" borderId="6" xfId="0" applyNumberFormat="1" applyFill="1" applyBorder="1" applyAlignment="1">
      <alignment horizontal="left" vertical="center"/>
    </xf>
    <xf numFmtId="0" fontId="0" fillId="3" borderId="7" xfId="0" applyFill="1" applyBorder="1" applyAlignment="1">
      <alignment vertical="center"/>
    </xf>
    <xf numFmtId="2" fontId="0" fillId="0" borderId="5" xfId="0" applyNumberFormat="1" applyFill="1" applyBorder="1" applyAlignment="1">
      <alignment vertical="center"/>
    </xf>
    <xf numFmtId="167" fontId="0" fillId="0" borderId="4" xfId="0" applyNumberFormat="1" applyFill="1" applyBorder="1" applyAlignment="1">
      <alignment horizontal="left"/>
    </xf>
    <xf numFmtId="0" fontId="0" fillId="0" borderId="0" xfId="0" applyFill="1" applyBorder="1" applyAlignment="1">
      <alignment wrapText="1"/>
    </xf>
    <xf numFmtId="0" fontId="28" fillId="2" borderId="4" xfId="0" applyFont="1" applyFill="1" applyBorder="1" applyAlignment="1">
      <alignment vertical="center"/>
    </xf>
    <xf numFmtId="0" fontId="28" fillId="2" borderId="6" xfId="0" applyFont="1" applyFill="1" applyBorder="1" applyAlignment="1">
      <alignment vertical="center"/>
    </xf>
    <xf numFmtId="0" fontId="24" fillId="3" borderId="4" xfId="0" applyFont="1" applyFill="1" applyBorder="1" applyAlignment="1">
      <alignment vertical="top"/>
    </xf>
    <xf numFmtId="3" fontId="9" fillId="3" borderId="9" xfId="0" applyNumberFormat="1" applyFont="1" applyFill="1" applyBorder="1" applyAlignment="1">
      <alignment horizontal="right"/>
    </xf>
    <xf numFmtId="3" fontId="9" fillId="3" borderId="41" xfId="0" applyNumberFormat="1" applyFont="1" applyFill="1" applyBorder="1" applyAlignment="1">
      <alignment horizontal="right"/>
    </xf>
    <xf numFmtId="3" fontId="0" fillId="3" borderId="27" xfId="0" applyNumberFormat="1" applyFont="1" applyFill="1" applyBorder="1"/>
    <xf numFmtId="1" fontId="24" fillId="3" borderId="5" xfId="0" applyNumberFormat="1" applyFont="1" applyFill="1" applyBorder="1"/>
    <xf numFmtId="0" fontId="3" fillId="3" borderId="42" xfId="0" applyFont="1" applyFill="1" applyBorder="1"/>
    <xf numFmtId="166" fontId="9" fillId="3" borderId="0" xfId="0" applyNumberFormat="1" applyFont="1" applyFill="1" applyBorder="1"/>
    <xf numFmtId="166" fontId="9" fillId="3" borderId="15" xfId="0" applyNumberFormat="1" applyFont="1" applyFill="1" applyBorder="1"/>
    <xf numFmtId="166" fontId="10" fillId="3" borderId="36" xfId="0" applyNumberFormat="1" applyFont="1" applyFill="1" applyBorder="1" applyAlignment="1">
      <alignment vertical="top" wrapText="1"/>
    </xf>
    <xf numFmtId="166" fontId="10" fillId="3" borderId="7" xfId="0" applyNumberFormat="1" applyFont="1" applyFill="1" applyBorder="1" applyAlignment="1">
      <alignment vertical="top" wrapText="1"/>
    </xf>
    <xf numFmtId="166" fontId="10" fillId="3" borderId="8" xfId="0" applyNumberFormat="1" applyFont="1" applyFill="1" applyBorder="1" applyAlignment="1">
      <alignment vertical="top" wrapText="1"/>
    </xf>
    <xf numFmtId="166" fontId="10" fillId="0" borderId="7" xfId="0" applyNumberFormat="1" applyFont="1" applyFill="1" applyBorder="1" applyAlignment="1">
      <alignment vertical="top" wrapText="1"/>
    </xf>
    <xf numFmtId="166" fontId="10" fillId="0" borderId="26" xfId="0" applyNumberFormat="1" applyFont="1" applyFill="1" applyBorder="1" applyAlignment="1">
      <alignment vertical="top" wrapText="1"/>
    </xf>
    <xf numFmtId="166" fontId="21" fillId="3" borderId="35" xfId="0" applyNumberFormat="1" applyFont="1" applyFill="1" applyBorder="1"/>
    <xf numFmtId="166" fontId="21" fillId="3" borderId="0" xfId="0" applyNumberFormat="1" applyFont="1" applyFill="1" applyBorder="1"/>
    <xf numFmtId="166" fontId="21" fillId="3" borderId="5" xfId="0" applyNumberFormat="1" applyFont="1" applyFill="1" applyBorder="1"/>
    <xf numFmtId="3" fontId="3" fillId="3" borderId="0" xfId="0" applyNumberFormat="1" applyFont="1" applyFill="1" applyBorder="1" applyAlignment="1">
      <alignment vertical="top" wrapText="1"/>
    </xf>
    <xf numFmtId="3" fontId="10" fillId="3" borderId="15" xfId="0" applyNumberFormat="1" applyFont="1" applyFill="1" applyBorder="1" applyAlignment="1">
      <alignment vertical="top" wrapText="1"/>
    </xf>
    <xf numFmtId="166" fontId="9" fillId="3" borderId="0" xfId="0" applyNumberFormat="1" applyFont="1" applyFill="1" applyBorder="1" applyAlignment="1">
      <alignment wrapText="1"/>
    </xf>
    <xf numFmtId="166" fontId="9" fillId="3" borderId="5" xfId="0" applyNumberFormat="1" applyFont="1" applyFill="1" applyBorder="1" applyAlignment="1">
      <alignment wrapText="1"/>
    </xf>
    <xf numFmtId="3" fontId="0" fillId="0" borderId="0" xfId="0" applyNumberFormat="1" applyFont="1" applyFill="1" applyBorder="1" applyAlignment="1">
      <alignment vertical="top" wrapText="1"/>
    </xf>
    <xf numFmtId="3" fontId="9" fillId="0" borderId="15" xfId="0" applyNumberFormat="1" applyFont="1" applyFill="1" applyBorder="1" applyAlignment="1">
      <alignment vertical="top" wrapText="1"/>
    </xf>
    <xf numFmtId="0" fontId="10" fillId="3" borderId="26" xfId="0" applyFont="1" applyFill="1" applyBorder="1" applyAlignment="1">
      <alignment vertical="top" wrapText="1"/>
    </xf>
    <xf numFmtId="3" fontId="27" fillId="3" borderId="15" xfId="0" applyNumberFormat="1" applyFont="1" applyFill="1" applyBorder="1" applyAlignment="1">
      <alignment vertical="top" wrapText="1"/>
    </xf>
    <xf numFmtId="3" fontId="9" fillId="0" borderId="15" xfId="0" applyNumberFormat="1" applyFont="1" applyFill="1" applyBorder="1" applyAlignment="1">
      <alignment horizontal="right"/>
    </xf>
    <xf numFmtId="3" fontId="9" fillId="3" borderId="17" xfId="0" applyNumberFormat="1" applyFont="1" applyFill="1" applyBorder="1"/>
    <xf numFmtId="0" fontId="9" fillId="7" borderId="10" xfId="0" applyFont="1" applyFill="1" applyBorder="1" applyAlignment="1">
      <alignment vertical="center"/>
    </xf>
    <xf numFmtId="0" fontId="0" fillId="0" borderId="10" xfId="0" applyFill="1" applyBorder="1" applyAlignment="1">
      <alignment vertical="center" wrapText="1"/>
    </xf>
    <xf numFmtId="166" fontId="9" fillId="3" borderId="37" xfId="0" applyNumberFormat="1" applyFont="1" applyFill="1" applyBorder="1" applyAlignment="1">
      <alignment wrapText="1"/>
    </xf>
    <xf numFmtId="166" fontId="9" fillId="3" borderId="16" xfId="0" applyNumberFormat="1" applyFont="1" applyFill="1" applyBorder="1" applyAlignment="1">
      <alignment wrapText="1"/>
    </xf>
    <xf numFmtId="166" fontId="9" fillId="3" borderId="43" xfId="0" applyNumberFormat="1" applyFont="1" applyFill="1" applyBorder="1" applyAlignment="1">
      <alignment wrapText="1"/>
    </xf>
    <xf numFmtId="3" fontId="0" fillId="3" borderId="16" xfId="0" applyNumberFormat="1" applyFont="1" applyFill="1" applyBorder="1" applyAlignment="1">
      <alignment vertical="top" wrapText="1"/>
    </xf>
    <xf numFmtId="3" fontId="9" fillId="3" borderId="17" xfId="0" applyNumberFormat="1" applyFont="1" applyFill="1" applyBorder="1" applyAlignment="1">
      <alignment vertical="top" wrapText="1"/>
    </xf>
    <xf numFmtId="3" fontId="0" fillId="3" borderId="0" xfId="0" applyNumberFormat="1" applyFont="1" applyFill="1" applyBorder="1" applyAlignment="1">
      <alignment vertical="top" wrapText="1"/>
    </xf>
    <xf numFmtId="3" fontId="9" fillId="3" borderId="15" xfId="0" applyNumberFormat="1" applyFont="1" applyFill="1" applyBorder="1" applyAlignment="1">
      <alignment vertical="top" wrapText="1"/>
    </xf>
    <xf numFmtId="0" fontId="0" fillId="3" borderId="44" xfId="0" applyFill="1" applyBorder="1"/>
    <xf numFmtId="0" fontId="22" fillId="3" borderId="44" xfId="0" applyFont="1" applyFill="1" applyBorder="1"/>
    <xf numFmtId="0" fontId="0" fillId="3" borderId="45" xfId="0" applyFill="1" applyBorder="1"/>
    <xf numFmtId="3" fontId="0" fillId="3" borderId="4" xfId="0" applyNumberFormat="1" applyFont="1" applyFill="1" applyBorder="1"/>
    <xf numFmtId="164" fontId="0" fillId="3" borderId="0" xfId="0" applyNumberFormat="1" applyFont="1" applyFill="1" applyBorder="1"/>
    <xf numFmtId="0" fontId="9" fillId="0" borderId="26" xfId="0" applyFont="1" applyFill="1" applyBorder="1"/>
    <xf numFmtId="167" fontId="0" fillId="0" borderId="4" xfId="0" applyNumberFormat="1" applyFill="1" applyBorder="1" applyAlignment="1">
      <alignment horizontal="left" vertical="top"/>
    </xf>
    <xf numFmtId="0" fontId="3" fillId="0" borderId="7" xfId="0" applyFont="1" applyFill="1" applyBorder="1"/>
    <xf numFmtId="0" fontId="3" fillId="0" borderId="28" xfId="0" applyFont="1" applyFill="1" applyBorder="1"/>
    <xf numFmtId="0" fontId="0" fillId="3" borderId="7" xfId="0" applyFont="1" applyFill="1" applyBorder="1"/>
    <xf numFmtId="0" fontId="0" fillId="3" borderId="7" xfId="0" applyFont="1" applyFill="1" applyBorder="1" applyAlignment="1">
      <alignment horizontal="center"/>
    </xf>
    <xf numFmtId="2" fontId="0" fillId="0" borderId="5" xfId="0" applyNumberFormat="1" applyFill="1" applyBorder="1" applyAlignment="1">
      <alignment vertical="top"/>
    </xf>
    <xf numFmtId="2" fontId="0" fillId="3" borderId="8" xfId="0" applyNumberFormat="1" applyFill="1" applyBorder="1" applyAlignment="1">
      <alignment vertical="center"/>
    </xf>
    <xf numFmtId="2" fontId="0" fillId="3" borderId="16" xfId="0" applyNumberFormat="1" applyFill="1" applyBorder="1"/>
    <xf numFmtId="9" fontId="0" fillId="3" borderId="15" xfId="0" applyNumberFormat="1" applyFill="1" applyBorder="1"/>
    <xf numFmtId="0" fontId="3" fillId="3" borderId="47" xfId="0" applyFont="1" applyFill="1" applyBorder="1"/>
    <xf numFmtId="0" fontId="0" fillId="3" borderId="18" xfId="0" applyFill="1" applyBorder="1"/>
    <xf numFmtId="0" fontId="0" fillId="3" borderId="46" xfId="0" applyFill="1" applyBorder="1"/>
    <xf numFmtId="0" fontId="3" fillId="3" borderId="19" xfId="0" applyFont="1" applyFill="1" applyBorder="1" applyAlignment="1">
      <alignment vertical="top" wrapText="1"/>
    </xf>
    <xf numFmtId="0" fontId="9" fillId="3" borderId="0" xfId="0" applyFont="1" applyFill="1" applyBorder="1" applyAlignment="1">
      <alignment horizontal="left"/>
    </xf>
    <xf numFmtId="0" fontId="10" fillId="3" borderId="7" xfId="0" applyFont="1" applyFill="1" applyBorder="1" applyAlignment="1">
      <alignment horizontal="left"/>
    </xf>
    <xf numFmtId="0" fontId="9" fillId="3" borderId="26" xfId="0" applyFont="1" applyFill="1" applyBorder="1" applyAlignment="1">
      <alignment horizontal="left"/>
    </xf>
    <xf numFmtId="0" fontId="9" fillId="3" borderId="48" xfId="0" applyFont="1" applyFill="1" applyBorder="1" applyAlignment="1">
      <alignment horizontal="left"/>
    </xf>
    <xf numFmtId="0" fontId="0" fillId="3" borderId="49" xfId="0" applyFill="1" applyBorder="1"/>
    <xf numFmtId="0" fontId="0" fillId="12" borderId="27" xfId="0" applyFill="1" applyBorder="1" applyAlignment="1">
      <alignment horizontal="center"/>
    </xf>
    <xf numFmtId="9" fontId="0" fillId="12" borderId="27" xfId="731" applyFont="1" applyFill="1" applyBorder="1" applyAlignment="1">
      <alignment horizontal="center"/>
    </xf>
    <xf numFmtId="167" fontId="11" fillId="0" borderId="4" xfId="0" applyNumberFormat="1" applyFont="1" applyBorder="1" applyAlignment="1">
      <alignment horizontal="left" vertical="top"/>
    </xf>
    <xf numFmtId="0" fontId="11" fillId="0" borderId="0" xfId="0" applyFont="1" applyAlignment="1">
      <alignment wrapText="1"/>
    </xf>
    <xf numFmtId="2" fontId="11" fillId="0" borderId="5" xfId="0" applyNumberFormat="1" applyFont="1" applyBorder="1" applyAlignment="1">
      <alignment vertical="top"/>
    </xf>
    <xf numFmtId="0" fontId="10" fillId="0" borderId="7" xfId="0" applyFont="1" applyFill="1" applyBorder="1"/>
    <xf numFmtId="0" fontId="9" fillId="3" borderId="7" xfId="0" applyFont="1" applyFill="1" applyBorder="1"/>
    <xf numFmtId="0" fontId="9" fillId="3" borderId="27" xfId="0" applyFont="1" applyFill="1" applyBorder="1"/>
    <xf numFmtId="0" fontId="3" fillId="3" borderId="27" xfId="0" applyFont="1" applyFill="1" applyBorder="1"/>
    <xf numFmtId="0" fontId="9" fillId="3" borderId="27" xfId="0" applyFont="1" applyFill="1" applyBorder="1" applyAlignment="1">
      <alignment vertical="top" wrapText="1"/>
    </xf>
    <xf numFmtId="0" fontId="3" fillId="3" borderId="40" xfId="0" applyFont="1" applyFill="1" applyBorder="1" applyAlignment="1">
      <alignment vertical="center" wrapText="1"/>
    </xf>
    <xf numFmtId="0" fontId="9" fillId="0" borderId="10" xfId="0" applyFont="1" applyFill="1" applyBorder="1" applyAlignment="1">
      <alignment vertical="center" wrapText="1"/>
    </xf>
    <xf numFmtId="0" fontId="9" fillId="0" borderId="10" xfId="0" applyFont="1" applyBorder="1" applyAlignment="1">
      <alignment vertical="center" wrapText="1"/>
    </xf>
    <xf numFmtId="0" fontId="9" fillId="0" borderId="5" xfId="0" applyFont="1" applyFill="1" applyBorder="1" applyAlignment="1">
      <alignment vertical="center" wrapText="1"/>
    </xf>
    <xf numFmtId="0" fontId="10" fillId="3" borderId="27" xfId="0" applyFont="1" applyFill="1" applyBorder="1"/>
    <xf numFmtId="0" fontId="9" fillId="3" borderId="27" xfId="0" applyFont="1" applyFill="1" applyBorder="1" applyAlignment="1">
      <alignment horizontal="left" vertical="top" wrapText="1"/>
    </xf>
    <xf numFmtId="0" fontId="13" fillId="3" borderId="28" xfId="0" applyFont="1" applyFill="1" applyBorder="1"/>
    <xf numFmtId="0" fontId="9" fillId="3" borderId="28" xfId="0" applyFont="1" applyFill="1" applyBorder="1" applyAlignment="1">
      <alignment horizontal="left" vertical="top" wrapText="1"/>
    </xf>
    <xf numFmtId="10" fontId="0" fillId="3" borderId="0" xfId="0" applyNumberFormat="1" applyFill="1" applyBorder="1"/>
    <xf numFmtId="10" fontId="0" fillId="3" borderId="0" xfId="0" applyNumberFormat="1" applyFont="1" applyFill="1" applyBorder="1"/>
    <xf numFmtId="10" fontId="0" fillId="3" borderId="8" xfId="0" applyNumberFormat="1" applyFill="1" applyBorder="1"/>
    <xf numFmtId="10" fontId="0" fillId="3" borderId="8" xfId="0" applyNumberFormat="1" applyFont="1" applyFill="1" applyBorder="1"/>
    <xf numFmtId="9" fontId="24" fillId="3" borderId="5" xfId="0" applyNumberFormat="1" applyFont="1" applyFill="1" applyBorder="1"/>
    <xf numFmtId="10" fontId="9" fillId="3" borderId="0" xfId="0" applyNumberFormat="1" applyFont="1" applyFill="1" applyBorder="1"/>
    <xf numFmtId="166" fontId="9" fillId="3" borderId="9" xfId="0" applyNumberFormat="1" applyFont="1" applyFill="1" applyBorder="1"/>
    <xf numFmtId="0" fontId="11" fillId="13" borderId="0" xfId="0" applyFont="1" applyFill="1"/>
    <xf numFmtId="0" fontId="11" fillId="13" borderId="37" xfId="0" applyFont="1" applyFill="1" applyBorder="1" applyAlignment="1">
      <alignment vertical="top"/>
    </xf>
    <xf numFmtId="0" fontId="0" fillId="3" borderId="16" xfId="0" applyFont="1" applyFill="1" applyBorder="1"/>
    <xf numFmtId="0" fontId="0" fillId="3" borderId="16" xfId="0" applyFont="1" applyFill="1" applyBorder="1" applyAlignment="1">
      <alignment horizontal="center"/>
    </xf>
    <xf numFmtId="0" fontId="0" fillId="3" borderId="38" xfId="0" applyFont="1" applyFill="1" applyBorder="1"/>
    <xf numFmtId="0" fontId="11" fillId="13" borderId="31" xfId="0" applyFont="1" applyFill="1" applyBorder="1"/>
    <xf numFmtId="0" fontId="0" fillId="3" borderId="17" xfId="0" applyFont="1" applyFill="1" applyBorder="1"/>
    <xf numFmtId="0" fontId="26" fillId="3" borderId="38" xfId="0" applyFont="1" applyFill="1" applyBorder="1"/>
    <xf numFmtId="9" fontId="24" fillId="3" borderId="43" xfId="0" applyNumberFormat="1" applyFont="1" applyFill="1" applyBorder="1"/>
    <xf numFmtId="166" fontId="15" fillId="0" borderId="7" xfId="0" applyNumberFormat="1" applyFont="1" applyFill="1" applyBorder="1" applyAlignment="1">
      <alignment vertical="top" wrapText="1"/>
    </xf>
    <xf numFmtId="0" fontId="0" fillId="3" borderId="2" xfId="0" applyFill="1" applyBorder="1" applyAlignment="1">
      <alignment horizontal="center"/>
    </xf>
    <xf numFmtId="0" fontId="0" fillId="3" borderId="1" xfId="0" applyFill="1" applyBorder="1"/>
    <xf numFmtId="0" fontId="0" fillId="3" borderId="6" xfId="0" applyFont="1" applyFill="1" applyBorder="1"/>
    <xf numFmtId="0" fontId="0" fillId="3" borderId="51" xfId="0" applyFill="1" applyBorder="1"/>
    <xf numFmtId="0" fontId="14" fillId="3" borderId="50" xfId="0" applyFont="1" applyFill="1" applyBorder="1" applyAlignment="1">
      <alignment vertical="top"/>
    </xf>
    <xf numFmtId="0" fontId="9" fillId="3" borderId="2" xfId="0" applyFont="1" applyFill="1" applyBorder="1"/>
    <xf numFmtId="164" fontId="9" fillId="3" borderId="36" xfId="0" applyNumberFormat="1" applyFont="1" applyFill="1" applyBorder="1"/>
    <xf numFmtId="10" fontId="9" fillId="3" borderId="9" xfId="0" applyNumberFormat="1" applyFont="1" applyFill="1" applyBorder="1"/>
    <xf numFmtId="0" fontId="9" fillId="3" borderId="6" xfId="0" applyFont="1" applyFill="1" applyBorder="1" applyAlignment="1">
      <alignment horizontal="left" vertical="top" wrapText="1"/>
    </xf>
    <xf numFmtId="0" fontId="9" fillId="3" borderId="8" xfId="0" applyFont="1" applyFill="1" applyBorder="1" applyAlignment="1">
      <alignment horizontal="left" vertical="top" wrapText="1"/>
    </xf>
    <xf numFmtId="0" fontId="9" fillId="3" borderId="4" xfId="0" applyFont="1" applyFill="1" applyBorder="1" applyAlignment="1">
      <alignment horizontal="left" vertical="top" wrapText="1"/>
    </xf>
    <xf numFmtId="0" fontId="9" fillId="3" borderId="0" xfId="0" applyFont="1" applyFill="1" applyBorder="1" applyAlignment="1">
      <alignment horizontal="left" vertical="top" wrapText="1"/>
    </xf>
    <xf numFmtId="0" fontId="9" fillId="3" borderId="5" xfId="0" applyFont="1" applyFill="1" applyBorder="1" applyAlignment="1">
      <alignment horizontal="left" vertical="top" wrapText="1"/>
    </xf>
    <xf numFmtId="0" fontId="9" fillId="3" borderId="7" xfId="0" applyFont="1" applyFill="1" applyBorder="1" applyAlignment="1">
      <alignment horizontal="left" vertical="top" wrapText="1"/>
    </xf>
    <xf numFmtId="0" fontId="0" fillId="3" borderId="6" xfId="0" applyFill="1" applyBorder="1" applyAlignment="1">
      <alignment horizontal="left" wrapText="1"/>
    </xf>
    <xf numFmtId="0" fontId="0" fillId="3" borderId="7" xfId="0" applyFill="1" applyBorder="1" applyAlignment="1">
      <alignment horizontal="left"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6"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0" borderId="7" xfId="0" applyBorder="1" applyAlignment="1">
      <alignment horizontal="left" wrapText="1"/>
    </xf>
    <xf numFmtId="0" fontId="0" fillId="0" borderId="8" xfId="0" applyBorder="1" applyAlignment="1">
      <alignment horizontal="left" wrapText="1"/>
    </xf>
    <xf numFmtId="0" fontId="9" fillId="3" borderId="6" xfId="0" applyFont="1" applyFill="1" applyBorder="1" applyAlignment="1">
      <alignment horizontal="left" vertical="center" wrapText="1"/>
    </xf>
    <xf numFmtId="0" fontId="9" fillId="3" borderId="7" xfId="0" applyFont="1" applyFill="1" applyBorder="1" applyAlignment="1">
      <alignment horizontal="left" vertical="center" wrapText="1"/>
    </xf>
    <xf numFmtId="0" fontId="9" fillId="3" borderId="8" xfId="0" applyFont="1" applyFill="1" applyBorder="1" applyAlignment="1">
      <alignment horizontal="left" vertical="center" wrapText="1"/>
    </xf>
  </cellXfs>
  <cellStyles count="29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Normal" xfId="0" builtinId="0"/>
    <cellStyle name="Per cent" xfId="731" builtinId="5"/>
    <cellStyle name="Percent 2" xfId="2520" xr:uid="{00000000-0005-0000-0000-0000690B0000}"/>
  </cellStyles>
  <dxfs count="5">
    <dxf>
      <font>
        <color rgb="FF9C0006"/>
      </font>
      <fill>
        <patternFill>
          <bgColor rgb="FFFFC7CE"/>
        </patternFill>
      </fill>
    </dxf>
    <dxf>
      <font>
        <color rgb="FF9C6500"/>
      </font>
      <fill>
        <patternFill>
          <bgColor rgb="FFFFEB9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9</xdr:col>
      <xdr:colOff>152400</xdr:colOff>
      <xdr:row>8</xdr:row>
      <xdr:rowOff>0</xdr:rowOff>
    </xdr:from>
    <xdr:to>
      <xdr:col>62</xdr:col>
      <xdr:colOff>152400</xdr:colOff>
      <xdr:row>39</xdr:row>
      <xdr:rowOff>0</xdr:rowOff>
    </xdr:to>
    <xdr:sp macro="" textlink="">
      <xdr:nvSpPr>
        <xdr:cNvPr id="2" name="L-Shape 1">
          <a:extLst>
            <a:ext uri="{FF2B5EF4-FFF2-40B4-BE49-F238E27FC236}">
              <a16:creationId xmlns:a16="http://schemas.microsoft.com/office/drawing/2014/main" id="{00000000-0008-0000-0400-000002000000}"/>
            </a:ext>
          </a:extLst>
        </xdr:cNvPr>
        <xdr:cNvSpPr/>
      </xdr:nvSpPr>
      <xdr:spPr>
        <a:xfrm>
          <a:off x="2501900" y="1651000"/>
          <a:ext cx="11442700" cy="5905500"/>
        </a:xfrm>
        <a:prstGeom prst="corner">
          <a:avLst>
            <a:gd name="adj1" fmla="val 8097"/>
            <a:gd name="adj2" fmla="val 33627"/>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21</xdr:col>
      <xdr:colOff>0</xdr:colOff>
      <xdr:row>8</xdr:row>
      <xdr:rowOff>12700</xdr:rowOff>
    </xdr:from>
    <xdr:to>
      <xdr:col>53</xdr:col>
      <xdr:colOff>0</xdr:colOff>
      <xdr:row>35</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4940300" y="1663700"/>
          <a:ext cx="6908800" cy="5130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64</xdr:col>
      <xdr:colOff>0</xdr:colOff>
      <xdr:row>8</xdr:row>
      <xdr:rowOff>0</xdr:rowOff>
    </xdr:from>
    <xdr:to>
      <xdr:col>72</xdr:col>
      <xdr:colOff>0</xdr:colOff>
      <xdr:row>39</xdr:row>
      <xdr:rowOff>0</xdr:rowOff>
    </xdr:to>
    <xdr:sp macro="" textlink="">
      <xdr:nvSpPr>
        <xdr:cNvPr id="4" name="Rectangle 3">
          <a:extLst>
            <a:ext uri="{FF2B5EF4-FFF2-40B4-BE49-F238E27FC236}">
              <a16:creationId xmlns:a16="http://schemas.microsoft.com/office/drawing/2014/main" id="{00000000-0008-0000-0400-000004000000}"/>
            </a:ext>
          </a:extLst>
        </xdr:cNvPr>
        <xdr:cNvSpPr/>
      </xdr:nvSpPr>
      <xdr:spPr>
        <a:xfrm>
          <a:off x="14224000" y="1651000"/>
          <a:ext cx="1727200" cy="59055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55</xdr:col>
      <xdr:colOff>0</xdr:colOff>
      <xdr:row>8</xdr:row>
      <xdr:rowOff>0</xdr:rowOff>
    </xdr:from>
    <xdr:to>
      <xdr:col>63</xdr:col>
      <xdr:colOff>0</xdr:colOff>
      <xdr:row>35</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12280900" y="1651000"/>
          <a:ext cx="1727200" cy="5143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24</xdr:row>
      <xdr:rowOff>139700</xdr:rowOff>
    </xdr:from>
    <xdr:to>
      <xdr:col>18</xdr:col>
      <xdr:colOff>0</xdr:colOff>
      <xdr:row>35</xdr:row>
      <xdr:rowOff>139700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2781300" y="4838700"/>
          <a:ext cx="1511300" cy="2095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12700</xdr:colOff>
      <xdr:row>8</xdr:row>
      <xdr:rowOff>25400</xdr:rowOff>
    </xdr:from>
    <xdr:to>
      <xdr:col>9</xdr:col>
      <xdr:colOff>0</xdr:colOff>
      <xdr:row>24</xdr:row>
      <xdr:rowOff>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635000" y="1676400"/>
          <a:ext cx="1714500" cy="3022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15</xdr:row>
      <xdr:rowOff>165100</xdr:rowOff>
    </xdr:from>
    <xdr:to>
      <xdr:col>8</xdr:col>
      <xdr:colOff>0</xdr:colOff>
      <xdr:row>18</xdr:row>
      <xdr:rowOff>165100</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838200" y="3149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a:t>
          </a:r>
          <a:r>
            <a:rPr lang="en-US" baseline="0"/>
            <a:t> 2</a:t>
          </a:r>
          <a:endParaRPr lang="en-US"/>
        </a:p>
      </xdr:txBody>
    </xdr:sp>
    <xdr:clientData/>
  </xdr:twoCellAnchor>
  <xdr:twoCellAnchor>
    <xdr:from>
      <xdr:col>65</xdr:col>
      <xdr:colOff>0</xdr:colOff>
      <xdr:row>11</xdr:row>
      <xdr:rowOff>165100</xdr:rowOff>
    </xdr:from>
    <xdr:to>
      <xdr:col>71</xdr:col>
      <xdr:colOff>0</xdr:colOff>
      <xdr:row>14</xdr:row>
      <xdr:rowOff>165100</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144399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timecurves</a:t>
          </a:r>
          <a:endParaRPr lang="en-US"/>
        </a:p>
      </xdr:txBody>
    </xdr:sp>
    <xdr:clientData/>
  </xdr:twoCellAnchor>
  <xdr:twoCellAnchor>
    <xdr:from>
      <xdr:col>20</xdr:col>
      <xdr:colOff>12700</xdr:colOff>
      <xdr:row>8</xdr:row>
      <xdr:rowOff>0</xdr:rowOff>
    </xdr:from>
    <xdr:to>
      <xdr:col>20</xdr:col>
      <xdr:colOff>12700</xdr:colOff>
      <xdr:row>35</xdr:row>
      <xdr:rowOff>0</xdr:rowOff>
    </xdr:to>
    <xdr:cxnSp macro="">
      <xdr:nvCxnSpPr>
        <xdr:cNvPr id="10" name="Straight Connector 9">
          <a:extLst>
            <a:ext uri="{FF2B5EF4-FFF2-40B4-BE49-F238E27FC236}">
              <a16:creationId xmlns:a16="http://schemas.microsoft.com/office/drawing/2014/main" id="{00000000-0008-0000-0400-00000A000000}"/>
            </a:ext>
          </a:extLst>
        </xdr:cNvPr>
        <xdr:cNvCxnSpPr/>
      </xdr:nvCxnSpPr>
      <xdr:spPr>
        <a:xfrm>
          <a:off x="47371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114300</xdr:colOff>
      <xdr:row>31</xdr:row>
      <xdr:rowOff>114300</xdr:rowOff>
    </xdr:from>
    <xdr:to>
      <xdr:col>17</xdr:col>
      <xdr:colOff>114300</xdr:colOff>
      <xdr:row>34</xdr:row>
      <xdr:rowOff>114300</xdr:rowOff>
    </xdr:to>
    <xdr:sp macro="" textlink="">
      <xdr:nvSpPr>
        <xdr:cNvPr id="11" name="Rectangle 10">
          <a:extLst>
            <a:ext uri="{FF2B5EF4-FFF2-40B4-BE49-F238E27FC236}">
              <a16:creationId xmlns:a16="http://schemas.microsoft.com/office/drawing/2014/main" id="{00000000-0008-0000-0400-00000B000000}"/>
            </a:ext>
          </a:extLst>
        </xdr:cNvPr>
        <xdr:cNvSpPr/>
      </xdr:nvSpPr>
      <xdr:spPr>
        <a:xfrm>
          <a:off x="2895600" y="6146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Maximum</a:t>
          </a:r>
          <a:r>
            <a:rPr lang="en-US" baseline="0"/>
            <a:t> p</a:t>
          </a:r>
          <a:r>
            <a:rPr lang="en-US"/>
            <a:t>rimary</a:t>
          </a:r>
          <a:r>
            <a:rPr lang="en-US" baseline="0"/>
            <a:t> production</a:t>
          </a:r>
          <a:endParaRPr lang="en-US"/>
        </a:p>
      </xdr:txBody>
    </xdr:sp>
    <xdr:clientData/>
  </xdr:twoCellAnchor>
  <xdr:twoCellAnchor>
    <xdr:from>
      <xdr:col>54</xdr:col>
      <xdr:colOff>0</xdr:colOff>
      <xdr:row>8</xdr:row>
      <xdr:rowOff>0</xdr:rowOff>
    </xdr:from>
    <xdr:to>
      <xdr:col>54</xdr:col>
      <xdr:colOff>0</xdr:colOff>
      <xdr:row>35</xdr:row>
      <xdr:rowOff>0</xdr:rowOff>
    </xdr:to>
    <xdr:cxnSp macro="">
      <xdr:nvCxnSpPr>
        <xdr:cNvPr id="12" name="Straight Connector 11">
          <a:extLst>
            <a:ext uri="{FF2B5EF4-FFF2-40B4-BE49-F238E27FC236}">
              <a16:creationId xmlns:a16="http://schemas.microsoft.com/office/drawing/2014/main" id="{00000000-0008-0000-0400-00000C000000}"/>
            </a:ext>
          </a:extLst>
        </xdr:cNvPr>
        <xdr:cNvCxnSpPr/>
      </xdr:nvCxnSpPr>
      <xdr:spPr>
        <a:xfrm>
          <a:off x="120650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11</xdr:row>
      <xdr:rowOff>165100</xdr:rowOff>
    </xdr:from>
    <xdr:to>
      <xdr:col>8</xdr:col>
      <xdr:colOff>0</xdr:colOff>
      <xdr:row>14</xdr:row>
      <xdr:rowOff>165100</xdr:rowOff>
    </xdr:to>
    <xdr:sp macro="" textlink="">
      <xdr:nvSpPr>
        <xdr:cNvPr id="13" name="Rectangle 12">
          <a:extLst>
            <a:ext uri="{FF2B5EF4-FFF2-40B4-BE49-F238E27FC236}">
              <a16:creationId xmlns:a16="http://schemas.microsoft.com/office/drawing/2014/main" id="{00000000-0008-0000-0400-00000D000000}"/>
            </a:ext>
          </a:extLst>
        </xdr:cNvPr>
        <xdr:cNvSpPr/>
      </xdr:nvSpPr>
      <xdr:spPr>
        <a:xfrm>
          <a:off x="8382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Timecurves</a:t>
          </a:r>
        </a:p>
      </xdr:txBody>
    </xdr:sp>
    <xdr:clientData/>
  </xdr:twoCellAnchor>
  <xdr:twoCellAnchor>
    <xdr:from>
      <xdr:col>65</xdr:col>
      <xdr:colOff>0</xdr:colOff>
      <xdr:row>24</xdr:row>
      <xdr:rowOff>50800</xdr:rowOff>
    </xdr:from>
    <xdr:to>
      <xdr:col>71</xdr:col>
      <xdr:colOff>0</xdr:colOff>
      <xdr:row>27</xdr:row>
      <xdr:rowOff>50800</xdr:rowOff>
    </xdr:to>
    <xdr:sp macro="" textlink="">
      <xdr:nvSpPr>
        <xdr:cNvPr id="14" name="Rectangle 13">
          <a:extLst>
            <a:ext uri="{FF2B5EF4-FFF2-40B4-BE49-F238E27FC236}">
              <a16:creationId xmlns:a16="http://schemas.microsoft.com/office/drawing/2014/main" id="{00000000-0008-0000-0400-00000E000000}"/>
            </a:ext>
          </a:extLst>
        </xdr:cNvPr>
        <xdr:cNvSpPr/>
      </xdr:nvSpPr>
      <xdr:spPr>
        <a:xfrm>
          <a:off x="14439900" y="4749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primary production</a:t>
          </a:r>
        </a:p>
      </xdr:txBody>
    </xdr:sp>
    <xdr:clientData/>
  </xdr:twoCellAnchor>
  <xdr:twoCellAnchor>
    <xdr:from>
      <xdr:col>73</xdr:col>
      <xdr:colOff>50800</xdr:colOff>
      <xdr:row>8</xdr:row>
      <xdr:rowOff>25400</xdr:rowOff>
    </xdr:from>
    <xdr:to>
      <xdr:col>73</xdr:col>
      <xdr:colOff>50800</xdr:colOff>
      <xdr:row>39</xdr:row>
      <xdr:rowOff>25400</xdr:rowOff>
    </xdr:to>
    <xdr:cxnSp macro="">
      <xdr:nvCxnSpPr>
        <xdr:cNvPr id="15" name="Straight Connector 14">
          <a:extLst>
            <a:ext uri="{FF2B5EF4-FFF2-40B4-BE49-F238E27FC236}">
              <a16:creationId xmlns:a16="http://schemas.microsoft.com/office/drawing/2014/main" id="{00000000-0008-0000-0400-00000F000000}"/>
            </a:ext>
          </a:extLst>
        </xdr:cNvPr>
        <xdr:cNvCxnSpPr/>
      </xdr:nvCxnSpPr>
      <xdr:spPr>
        <a:xfrm>
          <a:off x="16217900" y="1676400"/>
          <a:ext cx="0" cy="59055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35</xdr:col>
      <xdr:colOff>101600</xdr:colOff>
      <xdr:row>20</xdr:row>
      <xdr:rowOff>12700</xdr:rowOff>
    </xdr:from>
    <xdr:to>
      <xdr:col>41</xdr:col>
      <xdr:colOff>101600</xdr:colOff>
      <xdr:row>23</xdr:row>
      <xdr:rowOff>38100</xdr:rowOff>
    </xdr:to>
    <xdr:sp macro="" textlink="">
      <xdr:nvSpPr>
        <xdr:cNvPr id="16" name="Rectangle 15">
          <a:extLst>
            <a:ext uri="{FF2B5EF4-FFF2-40B4-BE49-F238E27FC236}">
              <a16:creationId xmlns:a16="http://schemas.microsoft.com/office/drawing/2014/main" id="{00000000-0008-0000-0400-000010000000}"/>
            </a:ext>
          </a:extLst>
        </xdr:cNvPr>
        <xdr:cNvSpPr/>
      </xdr:nvSpPr>
      <xdr:spPr>
        <a:xfrm>
          <a:off x="8064500" y="39497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Greengas analysis</a:t>
          </a:r>
        </a:p>
      </xdr:txBody>
    </xdr:sp>
    <xdr:clientData/>
  </xdr:twoCellAnchor>
  <xdr:twoCellAnchor>
    <xdr:from>
      <xdr:col>35</xdr:col>
      <xdr:colOff>101600</xdr:colOff>
      <xdr:row>24</xdr:row>
      <xdr:rowOff>57150</xdr:rowOff>
    </xdr:from>
    <xdr:to>
      <xdr:col>41</xdr:col>
      <xdr:colOff>101600</xdr:colOff>
      <xdr:row>27</xdr:row>
      <xdr:rowOff>82550</xdr:rowOff>
    </xdr:to>
    <xdr:sp macro="" textlink="">
      <xdr:nvSpPr>
        <xdr:cNvPr id="17" name="Rectangle 16">
          <a:extLst>
            <a:ext uri="{FF2B5EF4-FFF2-40B4-BE49-F238E27FC236}">
              <a16:creationId xmlns:a16="http://schemas.microsoft.com/office/drawing/2014/main" id="{00000000-0008-0000-0400-000011000000}"/>
            </a:ext>
          </a:extLst>
        </xdr:cNvPr>
        <xdr:cNvSpPr/>
      </xdr:nvSpPr>
      <xdr:spPr>
        <a:xfrm>
          <a:off x="8064500" y="475615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Production</a:t>
          </a:r>
          <a:r>
            <a:rPr lang="en-US" baseline="0"/>
            <a:t> analysis</a:t>
          </a:r>
          <a:endParaRPr lang="en-US"/>
        </a:p>
      </xdr:txBody>
    </xdr:sp>
    <xdr:clientData/>
  </xdr:twoCellAnchor>
  <xdr:twoCellAnchor>
    <xdr:from>
      <xdr:col>41</xdr:col>
      <xdr:colOff>101600</xdr:colOff>
      <xdr:row>21</xdr:row>
      <xdr:rowOff>107950</xdr:rowOff>
    </xdr:from>
    <xdr:to>
      <xdr:col>64</xdr:col>
      <xdr:colOff>203200</xdr:colOff>
      <xdr:row>21</xdr:row>
      <xdr:rowOff>120650</xdr:rowOff>
    </xdr:to>
    <xdr:cxnSp macro="">
      <xdr:nvCxnSpPr>
        <xdr:cNvPr id="18" name="Straight Arrow Connector 136">
          <a:extLst>
            <a:ext uri="{FF2B5EF4-FFF2-40B4-BE49-F238E27FC236}">
              <a16:creationId xmlns:a16="http://schemas.microsoft.com/office/drawing/2014/main" id="{00000000-0008-0000-0400-000012000000}"/>
            </a:ext>
          </a:extLst>
        </xdr:cNvPr>
        <xdr:cNvCxnSpPr>
          <a:stCxn id="16" idx="3"/>
          <a:endCxn id="21" idx="1"/>
        </xdr:cNvCxnSpPr>
      </xdr:nvCxnSpPr>
      <xdr:spPr>
        <a:xfrm flipV="1">
          <a:off x="9359900" y="4235450"/>
          <a:ext cx="50673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101600</xdr:colOff>
      <xdr:row>25</xdr:row>
      <xdr:rowOff>146050</xdr:rowOff>
    </xdr:from>
    <xdr:to>
      <xdr:col>65</xdr:col>
      <xdr:colOff>0</xdr:colOff>
      <xdr:row>25</xdr:row>
      <xdr:rowOff>165100</xdr:rowOff>
    </xdr:to>
    <xdr:cxnSp macro="">
      <xdr:nvCxnSpPr>
        <xdr:cNvPr id="19" name="Straight Arrow Connector 136">
          <a:extLst>
            <a:ext uri="{FF2B5EF4-FFF2-40B4-BE49-F238E27FC236}">
              <a16:creationId xmlns:a16="http://schemas.microsoft.com/office/drawing/2014/main" id="{00000000-0008-0000-0400-000013000000}"/>
            </a:ext>
          </a:extLst>
        </xdr:cNvPr>
        <xdr:cNvCxnSpPr>
          <a:stCxn id="17" idx="3"/>
          <a:endCxn id="14" idx="1"/>
        </xdr:cNvCxnSpPr>
      </xdr:nvCxnSpPr>
      <xdr:spPr>
        <a:xfrm flipV="1">
          <a:off x="9359900" y="5035550"/>
          <a:ext cx="5080000" cy="190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65</xdr:col>
      <xdr:colOff>0</xdr:colOff>
      <xdr:row>13</xdr:row>
      <xdr:rowOff>69850</xdr:rowOff>
    </xdr:to>
    <xdr:cxnSp macro="">
      <xdr:nvCxnSpPr>
        <xdr:cNvPr id="20" name="Elbow Connector 70">
          <a:extLst>
            <a:ext uri="{FF2B5EF4-FFF2-40B4-BE49-F238E27FC236}">
              <a16:creationId xmlns:a16="http://schemas.microsoft.com/office/drawing/2014/main" id="{00000000-0008-0000-0400-000014000000}"/>
            </a:ext>
          </a:extLst>
        </xdr:cNvPr>
        <xdr:cNvCxnSpPr>
          <a:stCxn id="13" idx="3"/>
          <a:endCxn id="9" idx="1"/>
        </xdr:cNvCxnSpPr>
      </xdr:nvCxnSpPr>
      <xdr:spPr>
        <a:xfrm>
          <a:off x="2133600" y="2673350"/>
          <a:ext cx="12306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64</xdr:col>
      <xdr:colOff>203200</xdr:colOff>
      <xdr:row>20</xdr:row>
      <xdr:rowOff>12700</xdr:rowOff>
    </xdr:from>
    <xdr:to>
      <xdr:col>70</xdr:col>
      <xdr:colOff>203200</xdr:colOff>
      <xdr:row>23</xdr:row>
      <xdr:rowOff>12700</xdr:rowOff>
    </xdr:to>
    <xdr:sp macro="" textlink="">
      <xdr:nvSpPr>
        <xdr:cNvPr id="21" name="Rectangle 20">
          <a:extLst>
            <a:ext uri="{FF2B5EF4-FFF2-40B4-BE49-F238E27FC236}">
              <a16:creationId xmlns:a16="http://schemas.microsoft.com/office/drawing/2014/main" id="{00000000-0008-0000-0400-000015000000}"/>
            </a:ext>
          </a:extLst>
        </xdr:cNvPr>
        <xdr:cNvSpPr/>
      </xdr:nvSpPr>
      <xdr:spPr>
        <a:xfrm>
          <a:off x="14427200" y="3949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biogas distribution shares</a:t>
          </a:r>
        </a:p>
      </xdr:txBody>
    </xdr:sp>
    <xdr:clientData/>
  </xdr:twoCellAnchor>
  <xdr:twoCellAnchor>
    <xdr:from>
      <xdr:col>1</xdr:col>
      <xdr:colOff>0</xdr:colOff>
      <xdr:row>25</xdr:row>
      <xdr:rowOff>0</xdr:rowOff>
    </xdr:from>
    <xdr:to>
      <xdr:col>9</xdr:col>
      <xdr:colOff>0</xdr:colOff>
      <xdr:row>39</xdr:row>
      <xdr:rowOff>0</xdr:rowOff>
    </xdr:to>
    <xdr:sp macro="" textlink="">
      <xdr:nvSpPr>
        <xdr:cNvPr id="22" name="Rectangle 21">
          <a:extLst>
            <a:ext uri="{FF2B5EF4-FFF2-40B4-BE49-F238E27FC236}">
              <a16:creationId xmlns:a16="http://schemas.microsoft.com/office/drawing/2014/main" id="{00000000-0008-0000-0400-000016000000}"/>
            </a:ext>
          </a:extLst>
        </xdr:cNvPr>
        <xdr:cNvSpPr/>
      </xdr:nvSpPr>
      <xdr:spPr>
        <a:xfrm>
          <a:off x="622300" y="4889500"/>
          <a:ext cx="1727200" cy="26670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11</xdr:col>
      <xdr:colOff>114300</xdr:colOff>
      <xdr:row>27</xdr:row>
      <xdr:rowOff>114300</xdr:rowOff>
    </xdr:from>
    <xdr:to>
      <xdr:col>17</xdr:col>
      <xdr:colOff>114300</xdr:colOff>
      <xdr:row>30</xdr:row>
      <xdr:rowOff>114300</xdr:rowOff>
    </xdr:to>
    <xdr:sp macro="" textlink="">
      <xdr:nvSpPr>
        <xdr:cNvPr id="23" name="Rectangle 22">
          <a:extLst>
            <a:ext uri="{FF2B5EF4-FFF2-40B4-BE49-F238E27FC236}">
              <a16:creationId xmlns:a16="http://schemas.microsoft.com/office/drawing/2014/main" id="{00000000-0008-0000-0400-000017000000}"/>
            </a:ext>
          </a:extLst>
        </xdr:cNvPr>
        <xdr:cNvSpPr/>
      </xdr:nvSpPr>
      <xdr:spPr>
        <a:xfrm>
          <a:off x="2895600" y="5384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Primary</a:t>
          </a:r>
          <a:r>
            <a:rPr lang="en-US" baseline="0"/>
            <a:t> production</a:t>
          </a:r>
          <a:endParaRPr lang="en-US"/>
        </a:p>
      </xdr:txBody>
    </xdr:sp>
    <xdr:clientData/>
  </xdr:twoCellAnchor>
  <xdr:twoCellAnchor>
    <xdr:from>
      <xdr:col>10</xdr:col>
      <xdr:colOff>25400</xdr:colOff>
      <xdr:row>8</xdr:row>
      <xdr:rowOff>0</xdr:rowOff>
    </xdr:from>
    <xdr:to>
      <xdr:col>19</xdr:col>
      <xdr:colOff>0</xdr:colOff>
      <xdr:row>9</xdr:row>
      <xdr:rowOff>152400</xdr:rowOff>
    </xdr:to>
    <xdr:sp macro="" textlink="">
      <xdr:nvSpPr>
        <xdr:cNvPr id="25" name="TextBox 24">
          <a:extLst>
            <a:ext uri="{FF2B5EF4-FFF2-40B4-BE49-F238E27FC236}">
              <a16:creationId xmlns:a16="http://schemas.microsoft.com/office/drawing/2014/main" id="{00000000-0008-0000-0400-000019000000}"/>
            </a:ext>
          </a:extLst>
        </xdr:cNvPr>
        <xdr:cNvSpPr txBox="1"/>
      </xdr:nvSpPr>
      <xdr:spPr>
        <a:xfrm>
          <a:off x="2590800" y="16510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33</xdr:col>
      <xdr:colOff>25400</xdr:colOff>
      <xdr:row>36</xdr:row>
      <xdr:rowOff>165100</xdr:rowOff>
    </xdr:from>
    <xdr:to>
      <xdr:col>42</xdr:col>
      <xdr:colOff>0</xdr:colOff>
      <xdr:row>38</xdr:row>
      <xdr:rowOff>127000</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7556500" y="71501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xdr:txBody>
    </xdr:sp>
    <xdr:clientData/>
  </xdr:twoCellAnchor>
  <xdr:twoCellAnchor>
    <xdr:from>
      <xdr:col>37</xdr:col>
      <xdr:colOff>0</xdr:colOff>
      <xdr:row>35</xdr:row>
      <xdr:rowOff>0</xdr:rowOff>
    </xdr:from>
    <xdr:to>
      <xdr:col>37</xdr:col>
      <xdr:colOff>0</xdr:colOff>
      <xdr:row>36</xdr:row>
      <xdr:rowOff>103188</xdr:rowOff>
    </xdr:to>
    <xdr:cxnSp macro="">
      <xdr:nvCxnSpPr>
        <xdr:cNvPr id="27" name="Straight Arrow Connector 136">
          <a:extLst>
            <a:ext uri="{FF2B5EF4-FFF2-40B4-BE49-F238E27FC236}">
              <a16:creationId xmlns:a16="http://schemas.microsoft.com/office/drawing/2014/main" id="{00000000-0008-0000-0400-00001B000000}"/>
            </a:ext>
          </a:extLst>
        </xdr:cNvPr>
        <xdr:cNvCxnSpPr>
          <a:stCxn id="3" idx="2"/>
        </xdr:cNvCxnSpPr>
      </xdr:nvCxnSpPr>
      <xdr:spPr>
        <a:xfrm>
          <a:off x="8394700" y="6794500"/>
          <a:ext cx="0" cy="293688"/>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29</xdr:row>
      <xdr:rowOff>114300</xdr:rowOff>
    </xdr:from>
    <xdr:to>
      <xdr:col>8</xdr:col>
      <xdr:colOff>0</xdr:colOff>
      <xdr:row>32</xdr:row>
      <xdr:rowOff>114300</xdr:rowOff>
    </xdr:to>
    <xdr:sp macro="" textlink="">
      <xdr:nvSpPr>
        <xdr:cNvPr id="28" name="Rectangle 27">
          <a:extLst>
            <a:ext uri="{FF2B5EF4-FFF2-40B4-BE49-F238E27FC236}">
              <a16:creationId xmlns:a16="http://schemas.microsoft.com/office/drawing/2014/main" id="{00000000-0008-0000-0400-00001C000000}"/>
            </a:ext>
          </a:extLst>
        </xdr:cNvPr>
        <xdr:cNvSpPr/>
      </xdr:nvSpPr>
      <xdr:spPr>
        <a:xfrm>
          <a:off x="838200" y="5765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 (e.g. CBS)</a:t>
          </a:r>
        </a:p>
      </xdr:txBody>
    </xdr:sp>
    <xdr:clientData/>
  </xdr:twoCellAnchor>
  <xdr:twoCellAnchor>
    <xdr:from>
      <xdr:col>8</xdr:col>
      <xdr:colOff>0</xdr:colOff>
      <xdr:row>29</xdr:row>
      <xdr:rowOff>19050</xdr:rowOff>
    </xdr:from>
    <xdr:to>
      <xdr:col>11</xdr:col>
      <xdr:colOff>114300</xdr:colOff>
      <xdr:row>31</xdr:row>
      <xdr:rowOff>19050</xdr:rowOff>
    </xdr:to>
    <xdr:cxnSp macro="">
      <xdr:nvCxnSpPr>
        <xdr:cNvPr id="29" name="Elbow Connector 28">
          <a:extLst>
            <a:ext uri="{FF2B5EF4-FFF2-40B4-BE49-F238E27FC236}">
              <a16:creationId xmlns:a16="http://schemas.microsoft.com/office/drawing/2014/main" id="{00000000-0008-0000-0400-00001D000000}"/>
            </a:ext>
          </a:extLst>
        </xdr:cNvPr>
        <xdr:cNvCxnSpPr>
          <a:stCxn id="28" idx="3"/>
          <a:endCxn id="23" idx="1"/>
        </xdr:cNvCxnSpPr>
      </xdr:nvCxnSpPr>
      <xdr:spPr>
        <a:xfrm flipV="1">
          <a:off x="2133600" y="5670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31</xdr:row>
      <xdr:rowOff>19050</xdr:rowOff>
    </xdr:from>
    <xdr:to>
      <xdr:col>11</xdr:col>
      <xdr:colOff>114300</xdr:colOff>
      <xdr:row>33</xdr:row>
      <xdr:rowOff>19050</xdr:rowOff>
    </xdr:to>
    <xdr:cxnSp macro="">
      <xdr:nvCxnSpPr>
        <xdr:cNvPr id="30" name="Elbow Connector 29">
          <a:extLst>
            <a:ext uri="{FF2B5EF4-FFF2-40B4-BE49-F238E27FC236}">
              <a16:creationId xmlns:a16="http://schemas.microsoft.com/office/drawing/2014/main" id="{00000000-0008-0000-0400-00001E000000}"/>
            </a:ext>
          </a:extLst>
        </xdr:cNvPr>
        <xdr:cNvCxnSpPr>
          <a:stCxn id="28" idx="3"/>
          <a:endCxn id="11" idx="1"/>
        </xdr:cNvCxnSpPr>
      </xdr:nvCxnSpPr>
      <xdr:spPr>
        <a:xfrm>
          <a:off x="2133600" y="6051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20</xdr:row>
      <xdr:rowOff>38100</xdr:rowOff>
    </xdr:from>
    <xdr:to>
      <xdr:col>8</xdr:col>
      <xdr:colOff>0</xdr:colOff>
      <xdr:row>23</xdr:row>
      <xdr:rowOff>38100</xdr:rowOff>
    </xdr:to>
    <xdr:sp macro="" textlink="">
      <xdr:nvSpPr>
        <xdr:cNvPr id="31" name="Rectangle 30">
          <a:extLst>
            <a:ext uri="{FF2B5EF4-FFF2-40B4-BE49-F238E27FC236}">
              <a16:creationId xmlns:a16="http://schemas.microsoft.com/office/drawing/2014/main" id="{00000000-0008-0000-0400-00001F000000}"/>
            </a:ext>
          </a:extLst>
        </xdr:cNvPr>
        <xdr:cNvSpPr/>
      </xdr:nvSpPr>
      <xdr:spPr>
        <a:xfrm>
          <a:off x="838200" y="3975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17</xdr:col>
      <xdr:colOff>114300</xdr:colOff>
      <xdr:row>27</xdr:row>
      <xdr:rowOff>82550</xdr:rowOff>
    </xdr:from>
    <xdr:to>
      <xdr:col>38</xdr:col>
      <xdr:colOff>101600</xdr:colOff>
      <xdr:row>33</xdr:row>
      <xdr:rowOff>19050</xdr:rowOff>
    </xdr:to>
    <xdr:cxnSp macro="">
      <xdr:nvCxnSpPr>
        <xdr:cNvPr id="35" name="Elbow Connector 34">
          <a:extLst>
            <a:ext uri="{FF2B5EF4-FFF2-40B4-BE49-F238E27FC236}">
              <a16:creationId xmlns:a16="http://schemas.microsoft.com/office/drawing/2014/main" id="{00000000-0008-0000-0400-000023000000}"/>
            </a:ext>
          </a:extLst>
        </xdr:cNvPr>
        <xdr:cNvCxnSpPr>
          <a:stCxn id="11" idx="3"/>
          <a:endCxn id="17" idx="2"/>
        </xdr:cNvCxnSpPr>
      </xdr:nvCxnSpPr>
      <xdr:spPr>
        <a:xfrm flipV="1">
          <a:off x="4191000" y="5353050"/>
          <a:ext cx="4521200" cy="1079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114300</xdr:colOff>
      <xdr:row>27</xdr:row>
      <xdr:rowOff>82550</xdr:rowOff>
    </xdr:from>
    <xdr:to>
      <xdr:col>38</xdr:col>
      <xdr:colOff>101600</xdr:colOff>
      <xdr:row>29</xdr:row>
      <xdr:rowOff>19050</xdr:rowOff>
    </xdr:to>
    <xdr:cxnSp macro="">
      <xdr:nvCxnSpPr>
        <xdr:cNvPr id="36" name="Elbow Connector 35">
          <a:extLst>
            <a:ext uri="{FF2B5EF4-FFF2-40B4-BE49-F238E27FC236}">
              <a16:creationId xmlns:a16="http://schemas.microsoft.com/office/drawing/2014/main" id="{00000000-0008-0000-0400-000024000000}"/>
            </a:ext>
          </a:extLst>
        </xdr:cNvPr>
        <xdr:cNvCxnSpPr>
          <a:stCxn id="23" idx="3"/>
          <a:endCxn id="17" idx="2"/>
        </xdr:cNvCxnSpPr>
      </xdr:nvCxnSpPr>
      <xdr:spPr>
        <a:xfrm flipV="1">
          <a:off x="4191000" y="5353050"/>
          <a:ext cx="4521200" cy="317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35</xdr:col>
      <xdr:colOff>101600</xdr:colOff>
      <xdr:row>15</xdr:row>
      <xdr:rowOff>177800</xdr:rowOff>
    </xdr:from>
    <xdr:to>
      <xdr:col>41</xdr:col>
      <xdr:colOff>101600</xdr:colOff>
      <xdr:row>19</xdr:row>
      <xdr:rowOff>12700</xdr:rowOff>
    </xdr:to>
    <xdr:sp macro="" textlink="">
      <xdr:nvSpPr>
        <xdr:cNvPr id="37" name="Rectangle 36">
          <a:extLst>
            <a:ext uri="{FF2B5EF4-FFF2-40B4-BE49-F238E27FC236}">
              <a16:creationId xmlns:a16="http://schemas.microsoft.com/office/drawing/2014/main" id="{00000000-0008-0000-0400-000025000000}"/>
            </a:ext>
          </a:extLst>
        </xdr:cNvPr>
        <xdr:cNvSpPr/>
      </xdr:nvSpPr>
      <xdr:spPr>
        <a:xfrm>
          <a:off x="8064500" y="31623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Waste</a:t>
          </a:r>
          <a:r>
            <a:rPr lang="en-US" baseline="0"/>
            <a:t> analysis</a:t>
          </a:r>
          <a:endParaRPr lang="en-US"/>
        </a:p>
      </xdr:txBody>
    </xdr:sp>
    <xdr:clientData/>
  </xdr:twoCellAnchor>
  <xdr:twoCellAnchor>
    <xdr:from>
      <xdr:col>64</xdr:col>
      <xdr:colOff>203200</xdr:colOff>
      <xdr:row>16</xdr:row>
      <xdr:rowOff>0</xdr:rowOff>
    </xdr:from>
    <xdr:to>
      <xdr:col>70</xdr:col>
      <xdr:colOff>203200</xdr:colOff>
      <xdr:row>19</xdr:row>
      <xdr:rowOff>0</xdr:rowOff>
    </xdr:to>
    <xdr:sp macro="" textlink="">
      <xdr:nvSpPr>
        <xdr:cNvPr id="38" name="Rectangle 37">
          <a:extLst>
            <a:ext uri="{FF2B5EF4-FFF2-40B4-BE49-F238E27FC236}">
              <a16:creationId xmlns:a16="http://schemas.microsoft.com/office/drawing/2014/main" id="{00000000-0008-0000-0400-000026000000}"/>
            </a:ext>
          </a:extLst>
        </xdr:cNvPr>
        <xdr:cNvSpPr/>
      </xdr:nvSpPr>
      <xdr:spPr>
        <a:xfrm>
          <a:off x="14427200" y="317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waste distribution</a:t>
          </a:r>
          <a:r>
            <a:rPr lang="en-US" baseline="0"/>
            <a:t> shares </a:t>
          </a:r>
          <a:endParaRPr lang="en-US"/>
        </a:p>
      </xdr:txBody>
    </xdr:sp>
    <xdr:clientData/>
  </xdr:twoCellAnchor>
  <xdr:twoCellAnchor>
    <xdr:from>
      <xdr:col>41</xdr:col>
      <xdr:colOff>101600</xdr:colOff>
      <xdr:row>17</xdr:row>
      <xdr:rowOff>95250</xdr:rowOff>
    </xdr:from>
    <xdr:to>
      <xdr:col>64</xdr:col>
      <xdr:colOff>203200</xdr:colOff>
      <xdr:row>17</xdr:row>
      <xdr:rowOff>95250</xdr:rowOff>
    </xdr:to>
    <xdr:cxnSp macro="">
      <xdr:nvCxnSpPr>
        <xdr:cNvPr id="39" name="Straight Arrow Connector 136">
          <a:extLst>
            <a:ext uri="{FF2B5EF4-FFF2-40B4-BE49-F238E27FC236}">
              <a16:creationId xmlns:a16="http://schemas.microsoft.com/office/drawing/2014/main" id="{00000000-0008-0000-0400-000027000000}"/>
            </a:ext>
          </a:extLst>
        </xdr:cNvPr>
        <xdr:cNvCxnSpPr>
          <a:stCxn id="37" idx="3"/>
          <a:endCxn id="38" idx="1"/>
        </xdr:cNvCxnSpPr>
      </xdr:nvCxnSpPr>
      <xdr:spPr>
        <a:xfrm>
          <a:off x="9359900" y="3460750"/>
          <a:ext cx="5067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35</xdr:col>
      <xdr:colOff>101600</xdr:colOff>
      <xdr:row>25</xdr:row>
      <xdr:rowOff>165100</xdr:rowOff>
    </xdr:to>
    <xdr:cxnSp macro="">
      <xdr:nvCxnSpPr>
        <xdr:cNvPr id="24" name="Elbow Connector 23">
          <a:extLst>
            <a:ext uri="{FF2B5EF4-FFF2-40B4-BE49-F238E27FC236}">
              <a16:creationId xmlns:a16="http://schemas.microsoft.com/office/drawing/2014/main" id="{00000000-0008-0000-0400-000018000000}"/>
            </a:ext>
          </a:extLst>
        </xdr:cNvPr>
        <xdr:cNvCxnSpPr>
          <a:stCxn id="13" idx="3"/>
          <a:endCxn id="17" idx="1"/>
        </xdr:cNvCxnSpPr>
      </xdr:nvCxnSpPr>
      <xdr:spPr>
        <a:xfrm>
          <a:off x="2133600" y="2673350"/>
          <a:ext cx="5930900" cy="2381250"/>
        </a:xfrm>
        <a:prstGeom prst="bentConnector3">
          <a:avLst>
            <a:gd name="adj1" fmla="val 5406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21</xdr:row>
      <xdr:rowOff>120650</xdr:rowOff>
    </xdr:from>
    <xdr:to>
      <xdr:col>35</xdr:col>
      <xdr:colOff>101600</xdr:colOff>
      <xdr:row>21</xdr:row>
      <xdr:rowOff>133350</xdr:rowOff>
    </xdr:to>
    <xdr:cxnSp macro="">
      <xdr:nvCxnSpPr>
        <xdr:cNvPr id="32" name="Elbow Connector 31">
          <a:extLst>
            <a:ext uri="{FF2B5EF4-FFF2-40B4-BE49-F238E27FC236}">
              <a16:creationId xmlns:a16="http://schemas.microsoft.com/office/drawing/2014/main" id="{00000000-0008-0000-0400-000020000000}"/>
            </a:ext>
          </a:extLst>
        </xdr:cNvPr>
        <xdr:cNvCxnSpPr>
          <a:stCxn id="31" idx="3"/>
          <a:endCxn id="16" idx="1"/>
        </xdr:cNvCxnSpPr>
      </xdr:nvCxnSpPr>
      <xdr:spPr>
        <a:xfrm flipV="1">
          <a:off x="2133600" y="4248150"/>
          <a:ext cx="5930900" cy="12700"/>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31</xdr:col>
      <xdr:colOff>0</xdr:colOff>
      <xdr:row>17</xdr:row>
      <xdr:rowOff>82550</xdr:rowOff>
    </xdr:from>
    <xdr:to>
      <xdr:col>35</xdr:col>
      <xdr:colOff>101600</xdr:colOff>
      <xdr:row>21</xdr:row>
      <xdr:rowOff>120650</xdr:rowOff>
    </xdr:to>
    <xdr:cxnSp macro="">
      <xdr:nvCxnSpPr>
        <xdr:cNvPr id="33" name="Elbow Connector 23">
          <a:extLst>
            <a:ext uri="{FF2B5EF4-FFF2-40B4-BE49-F238E27FC236}">
              <a16:creationId xmlns:a16="http://schemas.microsoft.com/office/drawing/2014/main" id="{00000000-0008-0000-0400-000021000000}"/>
            </a:ext>
          </a:extLst>
        </xdr:cNvPr>
        <xdr:cNvCxnSpPr>
          <a:stCxn id="41" idx="3"/>
          <a:endCxn id="16" idx="1"/>
        </xdr:cNvCxnSpPr>
      </xdr:nvCxnSpPr>
      <xdr:spPr>
        <a:xfrm>
          <a:off x="7099300" y="3448050"/>
          <a:ext cx="965200" cy="80010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17</xdr:row>
      <xdr:rowOff>69850</xdr:rowOff>
    </xdr:from>
    <xdr:to>
      <xdr:col>25</xdr:col>
      <xdr:colOff>0</xdr:colOff>
      <xdr:row>17</xdr:row>
      <xdr:rowOff>82550</xdr:rowOff>
    </xdr:to>
    <xdr:cxnSp macro="">
      <xdr:nvCxnSpPr>
        <xdr:cNvPr id="40" name="Elbow Connector 39">
          <a:extLst>
            <a:ext uri="{FF2B5EF4-FFF2-40B4-BE49-F238E27FC236}">
              <a16:creationId xmlns:a16="http://schemas.microsoft.com/office/drawing/2014/main" id="{00000000-0008-0000-0400-000028000000}"/>
            </a:ext>
          </a:extLst>
        </xdr:cNvPr>
        <xdr:cNvCxnSpPr>
          <a:stCxn id="8" idx="3"/>
          <a:endCxn id="41" idx="1"/>
        </xdr:cNvCxnSpPr>
      </xdr:nvCxnSpPr>
      <xdr:spPr>
        <a:xfrm>
          <a:off x="2133600" y="3435350"/>
          <a:ext cx="36703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25</xdr:col>
      <xdr:colOff>0</xdr:colOff>
      <xdr:row>15</xdr:row>
      <xdr:rowOff>165100</xdr:rowOff>
    </xdr:from>
    <xdr:to>
      <xdr:col>31</xdr:col>
      <xdr:colOff>0</xdr:colOff>
      <xdr:row>19</xdr:row>
      <xdr:rowOff>0</xdr:rowOff>
    </xdr:to>
    <xdr:sp macro="" textlink="">
      <xdr:nvSpPr>
        <xdr:cNvPr id="41" name="Rectangle 40">
          <a:extLst>
            <a:ext uri="{FF2B5EF4-FFF2-40B4-BE49-F238E27FC236}">
              <a16:creationId xmlns:a16="http://schemas.microsoft.com/office/drawing/2014/main" id="{00000000-0008-0000-0400-000029000000}"/>
            </a:ext>
          </a:extLst>
        </xdr:cNvPr>
        <xdr:cNvSpPr/>
      </xdr:nvSpPr>
      <xdr:spPr>
        <a:xfrm>
          <a:off x="5803900" y="31496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a:t>
          </a:r>
        </a:p>
      </xdr:txBody>
    </xdr:sp>
    <xdr:clientData/>
  </xdr:twoCellAnchor>
  <xdr:twoCellAnchor>
    <xdr:from>
      <xdr:col>31</xdr:col>
      <xdr:colOff>0</xdr:colOff>
      <xdr:row>17</xdr:row>
      <xdr:rowOff>82550</xdr:rowOff>
    </xdr:from>
    <xdr:to>
      <xdr:col>35</xdr:col>
      <xdr:colOff>101600</xdr:colOff>
      <xdr:row>25</xdr:row>
      <xdr:rowOff>165100</xdr:rowOff>
    </xdr:to>
    <xdr:cxnSp macro="">
      <xdr:nvCxnSpPr>
        <xdr:cNvPr id="57" name="Elbow Connector 23">
          <a:extLst>
            <a:ext uri="{FF2B5EF4-FFF2-40B4-BE49-F238E27FC236}">
              <a16:creationId xmlns:a16="http://schemas.microsoft.com/office/drawing/2014/main" id="{00000000-0008-0000-0400-000039000000}"/>
            </a:ext>
          </a:extLst>
        </xdr:cNvPr>
        <xdr:cNvCxnSpPr>
          <a:stCxn id="41" idx="3"/>
          <a:endCxn id="17" idx="1"/>
        </xdr:cNvCxnSpPr>
      </xdr:nvCxnSpPr>
      <xdr:spPr>
        <a:xfrm>
          <a:off x="7099300" y="3448050"/>
          <a:ext cx="965200" cy="16065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31</xdr:col>
      <xdr:colOff>0</xdr:colOff>
      <xdr:row>17</xdr:row>
      <xdr:rowOff>82550</xdr:rowOff>
    </xdr:from>
    <xdr:to>
      <xdr:col>35</xdr:col>
      <xdr:colOff>101600</xdr:colOff>
      <xdr:row>17</xdr:row>
      <xdr:rowOff>95250</xdr:rowOff>
    </xdr:to>
    <xdr:cxnSp macro="">
      <xdr:nvCxnSpPr>
        <xdr:cNvPr id="60" name="Elbow Connector 39">
          <a:extLst>
            <a:ext uri="{FF2B5EF4-FFF2-40B4-BE49-F238E27FC236}">
              <a16:creationId xmlns:a16="http://schemas.microsoft.com/office/drawing/2014/main" id="{00000000-0008-0000-0400-00003C000000}"/>
            </a:ext>
          </a:extLst>
        </xdr:cNvPr>
        <xdr:cNvCxnSpPr>
          <a:stCxn id="41" idx="3"/>
          <a:endCxn id="37" idx="1"/>
        </xdr:cNvCxnSpPr>
      </xdr:nvCxnSpPr>
      <xdr:spPr>
        <a:xfrm>
          <a:off x="7099300" y="3448050"/>
          <a:ext cx="9652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2</xdr:row>
          <xdr:rowOff>12700</xdr:rowOff>
        </xdr:from>
        <xdr:to>
          <xdr:col>12</xdr:col>
          <xdr:colOff>3187700</xdr:colOff>
          <xdr:row>3</xdr:row>
          <xdr:rowOff>38100</xdr:rowOff>
        </xdr:to>
        <xdr:sp macro="" textlink="">
          <xdr:nvSpPr>
            <xdr:cNvPr id="2049" name="import_data" hidden="1">
              <a:extLst>
                <a:ext uri="{63B3BB69-23CF-44E3-9099-C40C66FF867C}">
                  <a14:compatExt spid="_x0000_s2049"/>
                </a:ext>
                <a:ext uri="{FF2B5EF4-FFF2-40B4-BE49-F238E27FC236}">
                  <a16:creationId xmlns:a16="http://schemas.microsoft.com/office/drawing/2014/main" id="{00000000-0008-0000-0600-000001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88900</xdr:colOff>
          <xdr:row>5</xdr:row>
          <xdr:rowOff>88900</xdr:rowOff>
        </xdr:from>
        <xdr:to>
          <xdr:col>12</xdr:col>
          <xdr:colOff>3200400</xdr:colOff>
          <xdr:row>6</xdr:row>
          <xdr:rowOff>114300</xdr:rowOff>
        </xdr:to>
        <xdr:sp macro="" textlink="">
          <xdr:nvSpPr>
            <xdr:cNvPr id="2050" name="export_data" hidden="1">
              <a:extLst>
                <a:ext uri="{63B3BB69-23CF-44E3-9099-C40C66FF867C}">
                  <a14:compatExt spid="_x0000_s2050"/>
                </a:ext>
                <a:ext uri="{FF2B5EF4-FFF2-40B4-BE49-F238E27FC236}">
                  <a16:creationId xmlns:a16="http://schemas.microsoft.com/office/drawing/2014/main" id="{00000000-0008-0000-0600-000002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2260600</xdr:colOff>
          <xdr:row>3</xdr:row>
          <xdr:rowOff>139700</xdr:rowOff>
        </xdr:from>
        <xdr:to>
          <xdr:col>12</xdr:col>
          <xdr:colOff>3213100</xdr:colOff>
          <xdr:row>4</xdr:row>
          <xdr:rowOff>165100</xdr:rowOff>
        </xdr:to>
        <xdr:sp macro="" textlink="">
          <xdr:nvSpPr>
            <xdr:cNvPr id="2055" name="select_dashboard" hidden="1">
              <a:extLst>
                <a:ext uri="{63B3BB69-23CF-44E3-9099-C40C66FF867C}">
                  <a14:compatExt spid="_x0000_s2055"/>
                </a:ext>
                <a:ext uri="{FF2B5EF4-FFF2-40B4-BE49-F238E27FC236}">
                  <a16:creationId xmlns:a16="http://schemas.microsoft.com/office/drawing/2014/main" id="{00000000-0008-0000-0600-000007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different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ieldenhaan/Projects/etdataset/analyses/Excel%20analysis/V2/20130715%20CHP%20analysis%20v2.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9%20Industry%20analysis%20v1.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4%20Industry%20analysis%20v1.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Empty%20Commercial%20and%20Public%20services%20sheet%20V1.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sheetName val="CSV CHP demands"/>
      <sheetName val="CSV CHPs fuel mix"/>
      <sheetName val="CSV heater inpu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9">
          <cell r="C49">
            <v>0</v>
          </cell>
        </row>
        <row r="91">
          <cell r="C91">
            <v>1</v>
          </cell>
        </row>
        <row r="133">
          <cell r="C133">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s>
    <sheetDataSet>
      <sheetData sheetId="0"/>
      <sheetData sheetId="1"/>
      <sheetData sheetId="2"/>
      <sheetData sheetId="3"/>
      <sheetData sheetId="4"/>
      <sheetData sheetId="5"/>
      <sheetData sheetId="6">
        <row r="13">
          <cell r="E13" t="str">
            <v>Netherlands</v>
          </cell>
        </row>
        <row r="14">
          <cell r="E14">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 val="csv_industry_edges"/>
      <sheetName val="csv_industry_nodes"/>
    </sheetNames>
    <sheetDataSet>
      <sheetData sheetId="0"/>
      <sheetData sheetId="1"/>
      <sheetData sheetId="2"/>
      <sheetData sheetId="3"/>
      <sheetData sheetId="4"/>
      <sheetData sheetId="5"/>
      <sheetData sheetId="6">
        <row r="11">
          <cell r="E11" t="str">
            <v>Netherlands</v>
          </cell>
        </row>
        <row r="12">
          <cell r="E12">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B2:H39"/>
  <sheetViews>
    <sheetView workbookViewId="0"/>
  </sheetViews>
  <sheetFormatPr baseColWidth="10" defaultRowHeight="16" x14ac:dyDescent="0.2"/>
  <cols>
    <col min="1" max="1" width="10.83203125" style="2"/>
    <col min="2" max="2" width="13.33203125" style="2" customWidth="1"/>
    <col min="3" max="3" width="44" style="2" customWidth="1"/>
    <col min="4" max="13" width="10.83203125" style="2" customWidth="1"/>
    <col min="14" max="16384" width="10.83203125" style="2"/>
  </cols>
  <sheetData>
    <row r="2" spans="2:8" ht="21" x14ac:dyDescent="0.25">
      <c r="B2" s="22" t="s">
        <v>203</v>
      </c>
    </row>
    <row r="4" spans="2:8" x14ac:dyDescent="0.2">
      <c r="B4" s="3" t="s">
        <v>5</v>
      </c>
      <c r="C4" s="4" t="s">
        <v>299</v>
      </c>
      <c r="D4" s="5"/>
      <c r="F4" s="18"/>
      <c r="G4" s="9"/>
      <c r="H4" s="18"/>
    </row>
    <row r="5" spans="2:8" x14ac:dyDescent="0.2">
      <c r="B5" s="230" t="s">
        <v>1</v>
      </c>
      <c r="C5" s="7">
        <f>MAX(Changelog!D:D)</f>
        <v>1.18</v>
      </c>
      <c r="D5" s="8"/>
      <c r="F5" s="9"/>
      <c r="G5" s="9"/>
      <c r="H5" s="9"/>
    </row>
    <row r="6" spans="2:8" x14ac:dyDescent="0.2">
      <c r="B6" s="230" t="s">
        <v>216</v>
      </c>
      <c r="C6" s="7">
        <f>country</f>
        <v>0</v>
      </c>
      <c r="D6" s="8"/>
      <c r="F6" s="9"/>
      <c r="G6" s="9"/>
      <c r="H6" s="9"/>
    </row>
    <row r="7" spans="2:8" x14ac:dyDescent="0.2">
      <c r="B7" s="230" t="s">
        <v>219</v>
      </c>
      <c r="C7" s="7">
        <f>base_year</f>
        <v>0</v>
      </c>
      <c r="D7" s="8"/>
      <c r="F7" s="9"/>
      <c r="G7" s="9"/>
      <c r="H7" s="9"/>
    </row>
    <row r="8" spans="2:8" x14ac:dyDescent="0.2">
      <c r="B8" s="230" t="s">
        <v>2</v>
      </c>
      <c r="C8" s="121">
        <f>MAX(Changelog!B:B)</f>
        <v>42300</v>
      </c>
      <c r="D8" s="8"/>
      <c r="F8" s="9"/>
      <c r="G8" s="9"/>
      <c r="H8" s="9"/>
    </row>
    <row r="9" spans="2:8" x14ac:dyDescent="0.2">
      <c r="B9" s="230" t="s">
        <v>3</v>
      </c>
      <c r="C9" s="9" t="s">
        <v>6</v>
      </c>
      <c r="D9" s="8"/>
      <c r="F9" s="9"/>
      <c r="G9" s="9"/>
      <c r="H9" s="9"/>
    </row>
    <row r="10" spans="2:8" x14ac:dyDescent="0.2">
      <c r="B10" s="231" t="s">
        <v>4</v>
      </c>
      <c r="C10" s="10" t="s">
        <v>7</v>
      </c>
      <c r="D10" s="11"/>
      <c r="F10" s="9"/>
      <c r="G10" s="9"/>
      <c r="H10" s="9"/>
    </row>
    <row r="12" spans="2:8" x14ac:dyDescent="0.2">
      <c r="B12" s="3" t="s">
        <v>35</v>
      </c>
      <c r="C12" s="4"/>
      <c r="D12" s="5"/>
    </row>
    <row r="13" spans="2:8" x14ac:dyDescent="0.2">
      <c r="B13" s="20"/>
      <c r="C13" s="9"/>
      <c r="D13" s="8"/>
    </row>
    <row r="14" spans="2:8" x14ac:dyDescent="0.2">
      <c r="B14" s="20" t="s">
        <v>36</v>
      </c>
      <c r="C14" s="17" t="s">
        <v>37</v>
      </c>
      <c r="D14" s="8"/>
    </row>
    <row r="15" spans="2:8" ht="17" thickBot="1" x14ac:dyDescent="0.25">
      <c r="B15" s="20"/>
      <c r="C15" s="18" t="s">
        <v>11</v>
      </c>
      <c r="D15" s="8"/>
    </row>
    <row r="16" spans="2:8" ht="17" thickBot="1" x14ac:dyDescent="0.25">
      <c r="B16" s="20"/>
      <c r="C16" s="19" t="s">
        <v>13</v>
      </c>
      <c r="D16" s="8"/>
    </row>
    <row r="17" spans="2:4" x14ac:dyDescent="0.2">
      <c r="B17" s="20"/>
      <c r="C17" s="9" t="s">
        <v>15</v>
      </c>
      <c r="D17" s="8"/>
    </row>
    <row r="18" spans="2:4" x14ac:dyDescent="0.2">
      <c r="B18" s="20"/>
      <c r="C18" s="9"/>
      <c r="D18" s="8"/>
    </row>
    <row r="19" spans="2:4" x14ac:dyDescent="0.2">
      <c r="B19" s="20" t="s">
        <v>254</v>
      </c>
      <c r="C19" s="23" t="s">
        <v>212</v>
      </c>
      <c r="D19" s="8"/>
    </row>
    <row r="20" spans="2:4" x14ac:dyDescent="0.2">
      <c r="B20" s="20"/>
      <c r="C20" s="83" t="s">
        <v>29</v>
      </c>
      <c r="D20" s="8"/>
    </row>
    <row r="21" spans="2:4" x14ac:dyDescent="0.2">
      <c r="B21" s="20"/>
      <c r="C21" s="27" t="s">
        <v>197</v>
      </c>
      <c r="D21" s="8"/>
    </row>
    <row r="22" spans="2:4" x14ac:dyDescent="0.2">
      <c r="B22" s="20"/>
      <c r="C22" s="54" t="s">
        <v>17</v>
      </c>
      <c r="D22" s="8"/>
    </row>
    <row r="23" spans="2:4" x14ac:dyDescent="0.2">
      <c r="B23" s="15"/>
      <c r="C23" s="24" t="s">
        <v>12</v>
      </c>
      <c r="D23" s="8"/>
    </row>
    <row r="24" spans="2:4" x14ac:dyDescent="0.2">
      <c r="B24" s="15"/>
      <c r="C24" s="25" t="s">
        <v>14</v>
      </c>
      <c r="D24" s="8"/>
    </row>
    <row r="25" spans="2:4" x14ac:dyDescent="0.2">
      <c r="B25" s="15"/>
      <c r="C25" s="26" t="s">
        <v>16</v>
      </c>
      <c r="D25" s="8"/>
    </row>
    <row r="26" spans="2:4" x14ac:dyDescent="0.2">
      <c r="B26" s="15"/>
      <c r="C26" s="76" t="s">
        <v>18</v>
      </c>
      <c r="D26" s="8"/>
    </row>
    <row r="27" spans="2:4" x14ac:dyDescent="0.2">
      <c r="B27" s="16"/>
      <c r="C27" s="10"/>
      <c r="D27" s="11"/>
    </row>
    <row r="29" spans="2:4" x14ac:dyDescent="0.2">
      <c r="B29" s="3" t="s">
        <v>19</v>
      </c>
      <c r="C29" s="4"/>
      <c r="D29" s="5"/>
    </row>
    <row r="30" spans="2:4" x14ac:dyDescent="0.2">
      <c r="B30" s="15"/>
      <c r="C30" s="9"/>
      <c r="D30" s="8"/>
    </row>
    <row r="31" spans="2:4" x14ac:dyDescent="0.2">
      <c r="B31" s="15"/>
      <c r="C31" s="9"/>
      <c r="D31" s="8"/>
    </row>
    <row r="32" spans="2:4" x14ac:dyDescent="0.2">
      <c r="B32" s="15"/>
      <c r="C32" s="9"/>
      <c r="D32" s="8"/>
    </row>
    <row r="33" spans="2:4" x14ac:dyDescent="0.2">
      <c r="B33" s="15"/>
      <c r="C33" s="9"/>
      <c r="D33" s="8"/>
    </row>
    <row r="34" spans="2:4" x14ac:dyDescent="0.2">
      <c r="B34" s="15"/>
      <c r="C34" s="9"/>
      <c r="D34" s="8"/>
    </row>
    <row r="35" spans="2:4" x14ac:dyDescent="0.2">
      <c r="B35" s="15"/>
      <c r="C35" s="9"/>
      <c r="D35" s="8"/>
    </row>
    <row r="36" spans="2:4" x14ac:dyDescent="0.2">
      <c r="B36" s="15"/>
      <c r="C36" s="9"/>
      <c r="D36" s="8"/>
    </row>
    <row r="37" spans="2:4" x14ac:dyDescent="0.2">
      <c r="B37" s="15"/>
      <c r="C37" s="9"/>
      <c r="D37" s="8"/>
    </row>
    <row r="38" spans="2:4" x14ac:dyDescent="0.2">
      <c r="B38" s="15"/>
      <c r="C38" s="9"/>
      <c r="D38" s="8"/>
    </row>
    <row r="39" spans="2:4" x14ac:dyDescent="0.2">
      <c r="B39" s="16"/>
      <c r="C39" s="10"/>
      <c r="D39"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tint="0.39997558519241921"/>
  </sheetPr>
  <dimension ref="B2:E16"/>
  <sheetViews>
    <sheetView workbookViewId="0">
      <selection activeCell="D11" sqref="D11"/>
    </sheetView>
  </sheetViews>
  <sheetFormatPr baseColWidth="10" defaultRowHeight="16" x14ac:dyDescent="0.2"/>
  <cols>
    <col min="1" max="1" width="10.83203125" style="2"/>
    <col min="2" max="2" width="24.83203125" style="2" bestFit="1" customWidth="1"/>
    <col min="3" max="5" width="23.33203125" style="2" customWidth="1"/>
    <col min="6" max="16384" width="10.83203125" style="2"/>
  </cols>
  <sheetData>
    <row r="2" spans="2:5" ht="21" x14ac:dyDescent="0.25">
      <c r="B2" s="22" t="s">
        <v>297</v>
      </c>
    </row>
    <row r="4" spans="2:5" x14ac:dyDescent="0.2">
      <c r="B4" s="3" t="s">
        <v>38</v>
      </c>
      <c r="C4" s="4"/>
      <c r="D4" s="4"/>
      <c r="E4" s="5"/>
    </row>
    <row r="5" spans="2:5" x14ac:dyDescent="0.2">
      <c r="B5" s="342" t="s">
        <v>337</v>
      </c>
      <c r="C5" s="343"/>
      <c r="D5" s="343"/>
      <c r="E5" s="344"/>
    </row>
    <row r="6" spans="2:5" ht="17" thickBot="1" x14ac:dyDescent="0.25">
      <c r="B6" s="9"/>
      <c r="C6" s="9"/>
      <c r="D6" s="9"/>
      <c r="E6" s="9"/>
    </row>
    <row r="7" spans="2:5" x14ac:dyDescent="0.2">
      <c r="B7" s="94" t="s">
        <v>198</v>
      </c>
      <c r="C7" s="194"/>
      <c r="D7" s="197"/>
      <c r="E7" s="95"/>
    </row>
    <row r="8" spans="2:5" x14ac:dyDescent="0.2">
      <c r="B8" s="96"/>
      <c r="C8" s="107"/>
      <c r="D8" s="102"/>
      <c r="E8" s="97"/>
    </row>
    <row r="9" spans="2:5" ht="31" customHeight="1" x14ac:dyDescent="0.2">
      <c r="B9" s="201" t="s">
        <v>39</v>
      </c>
      <c r="C9" s="202" t="s">
        <v>40</v>
      </c>
      <c r="D9" s="203" t="s">
        <v>238</v>
      </c>
      <c r="E9" s="254" t="s">
        <v>239</v>
      </c>
    </row>
    <row r="10" spans="2:5" x14ac:dyDescent="0.2">
      <c r="B10" s="187" t="str">
        <f>"Domestic production in "&amp;base_year</f>
        <v xml:space="preserve">Domestic production in </v>
      </c>
      <c r="C10" s="193"/>
      <c r="D10" s="198"/>
      <c r="E10" s="255"/>
    </row>
    <row r="11" spans="2:5" ht="15" customHeight="1" x14ac:dyDescent="0.2">
      <c r="B11" s="112"/>
      <c r="C11" s="153" t="s">
        <v>201</v>
      </c>
      <c r="D11" s="199">
        <f>IF(ISNUMBER(Dashboard!E17),Dashboard!E17,"-")</f>
        <v>0</v>
      </c>
      <c r="E11" s="256" t="str">
        <f>IF(ISNUMBER(Dashboard!E24),Dashboard!E24,"-")</f>
        <v>-</v>
      </c>
    </row>
    <row r="12" spans="2:5" ht="15" customHeight="1" x14ac:dyDescent="0.2">
      <c r="B12" s="112"/>
      <c r="C12" s="153" t="s">
        <v>217</v>
      </c>
      <c r="D12" s="199">
        <f>IF(ISNUMBER(Dashboard!E18),Dashboard!E18,"-")</f>
        <v>0</v>
      </c>
      <c r="E12" s="256" t="str">
        <f>IF(ISNUMBER(Dashboard!E25),Dashboard!E25,"-")</f>
        <v>-</v>
      </c>
    </row>
    <row r="13" spans="2:5" ht="15" customHeight="1" x14ac:dyDescent="0.2">
      <c r="B13" s="112"/>
      <c r="C13" s="153" t="s">
        <v>423</v>
      </c>
      <c r="D13" s="199" t="str">
        <f>IF(ISNUMBER(Dashboard!E19),Dashboard!E19,"-")</f>
        <v>-</v>
      </c>
      <c r="E13" s="256" t="str">
        <f>IF(ISNUMBER(Dashboard!E26),Dashboard!E26,"-")</f>
        <v>-</v>
      </c>
    </row>
    <row r="14" spans="2:5" ht="15" customHeight="1" x14ac:dyDescent="0.2">
      <c r="B14" s="112"/>
      <c r="C14" s="153" t="s">
        <v>424</v>
      </c>
      <c r="D14" s="199" t="str">
        <f>IF(ISNUMBER(Dashboard!E20),Dashboard!E20,"-")</f>
        <v>-</v>
      </c>
      <c r="E14" s="256" t="str">
        <f>IF(ISNUMBER(Dashboard!E27),Dashboard!E27,"-")</f>
        <v>-</v>
      </c>
    </row>
    <row r="15" spans="2:5" ht="15" customHeight="1" x14ac:dyDescent="0.2">
      <c r="B15" s="112"/>
      <c r="C15" s="153" t="s">
        <v>425</v>
      </c>
      <c r="D15" s="199" t="str">
        <f>IF(ISNUMBER(Dashboard!E21),Dashboard!E21,"-")</f>
        <v>-</v>
      </c>
      <c r="E15" s="256" t="str">
        <f>IF(ISNUMBER(Dashboard!E28),Dashboard!E28,"-")</f>
        <v>-</v>
      </c>
    </row>
    <row r="16" spans="2:5" ht="17" thickBot="1" x14ac:dyDescent="0.25">
      <c r="B16" s="98"/>
      <c r="C16" s="179"/>
      <c r="D16" s="200"/>
      <c r="E16" s="257"/>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8" tint="0.39997558519241921"/>
  </sheetPr>
  <dimension ref="B2:G43"/>
  <sheetViews>
    <sheetView workbookViewId="0">
      <selection activeCell="D41" sqref="D41"/>
    </sheetView>
  </sheetViews>
  <sheetFormatPr baseColWidth="10" defaultRowHeight="16" x14ac:dyDescent="0.2"/>
  <cols>
    <col min="1" max="1" width="10.83203125" style="2"/>
    <col min="2" max="2" width="62.5" style="2" bestFit="1" customWidth="1"/>
    <col min="3" max="3" width="2.83203125" style="2" customWidth="1"/>
    <col min="4" max="5" width="13.33203125" style="2" customWidth="1"/>
    <col min="6" max="6" width="2.83203125" style="2" customWidth="1"/>
    <col min="7" max="7" width="54" style="2" customWidth="1"/>
    <col min="8" max="16384" width="10.83203125" style="2"/>
  </cols>
  <sheetData>
    <row r="2" spans="2:7" ht="21" x14ac:dyDescent="0.25">
      <c r="B2" s="22" t="s">
        <v>392</v>
      </c>
    </row>
    <row r="4" spans="2:7" x14ac:dyDescent="0.2">
      <c r="B4" s="3" t="s">
        <v>38</v>
      </c>
      <c r="C4" s="4"/>
      <c r="D4" s="4"/>
      <c r="E4" s="5"/>
      <c r="F4" s="9"/>
    </row>
    <row r="5" spans="2:7" x14ac:dyDescent="0.2">
      <c r="B5" s="345" t="s">
        <v>400</v>
      </c>
      <c r="C5" s="346"/>
      <c r="D5" s="346"/>
      <c r="E5" s="347"/>
      <c r="F5" s="7"/>
    </row>
    <row r="6" spans="2:7" ht="17" thickBot="1" x14ac:dyDescent="0.25"/>
    <row r="7" spans="2:7" x14ac:dyDescent="0.2">
      <c r="B7" s="55" t="s">
        <v>225</v>
      </c>
      <c r="C7" s="56"/>
      <c r="D7" s="212"/>
      <c r="E7" s="56"/>
      <c r="F7" s="157"/>
      <c r="G7" s="57"/>
    </row>
    <row r="8" spans="2:7" x14ac:dyDescent="0.2">
      <c r="B8" s="60"/>
      <c r="C8" s="18"/>
      <c r="D8" s="213"/>
      <c r="E8" s="18"/>
      <c r="F8" s="20"/>
      <c r="G8" s="59"/>
    </row>
    <row r="9" spans="2:7" x14ac:dyDescent="0.2">
      <c r="B9" s="67" t="s">
        <v>39</v>
      </c>
      <c r="C9" s="140"/>
      <c r="D9" s="214" t="s">
        <v>224</v>
      </c>
      <c r="E9" s="140" t="s">
        <v>226</v>
      </c>
      <c r="F9" s="141"/>
      <c r="G9" s="118" t="s">
        <v>19</v>
      </c>
    </row>
    <row r="10" spans="2:7" x14ac:dyDescent="0.2">
      <c r="B10" s="58"/>
      <c r="C10" s="9"/>
      <c r="D10" s="211"/>
      <c r="E10" s="9"/>
      <c r="F10" s="15"/>
      <c r="G10" s="59"/>
    </row>
    <row r="11" spans="2:7" x14ac:dyDescent="0.2">
      <c r="B11" s="58" t="s">
        <v>284</v>
      </c>
      <c r="C11" s="9"/>
      <c r="D11" s="211">
        <f>'Fuel aggregation'!K13</f>
        <v>0</v>
      </c>
      <c r="E11" s="9"/>
      <c r="F11" s="15"/>
      <c r="G11" s="59"/>
    </row>
    <row r="12" spans="2:7" x14ac:dyDescent="0.2">
      <c r="B12" s="204" t="s">
        <v>285</v>
      </c>
      <c r="C12" s="159" t="s">
        <v>265</v>
      </c>
      <c r="D12" s="215">
        <f>-'Fuel aggregation'!K16</f>
        <v>0</v>
      </c>
      <c r="E12" s="205"/>
      <c r="F12" s="206"/>
      <c r="G12" s="59"/>
    </row>
    <row r="13" spans="2:7" x14ac:dyDescent="0.2">
      <c r="B13" s="58" t="s">
        <v>223</v>
      </c>
      <c r="C13" s="9"/>
      <c r="D13" s="213">
        <f>D11-D12</f>
        <v>0</v>
      </c>
      <c r="E13" s="196"/>
      <c r="F13" s="195"/>
      <c r="G13" s="59" t="s">
        <v>257</v>
      </c>
    </row>
    <row r="14" spans="2:7" x14ac:dyDescent="0.2">
      <c r="B14" s="58"/>
      <c r="C14" s="9"/>
      <c r="D14" s="211"/>
      <c r="E14" s="196"/>
      <c r="F14" s="195"/>
      <c r="G14" s="59"/>
    </row>
    <row r="15" spans="2:7" x14ac:dyDescent="0.2">
      <c r="B15" s="58"/>
      <c r="C15" s="9"/>
      <c r="D15" s="211"/>
      <c r="E15" s="9"/>
      <c r="F15" s="15"/>
      <c r="G15" s="59"/>
    </row>
    <row r="16" spans="2:7" x14ac:dyDescent="0.2">
      <c r="B16" s="58" t="s">
        <v>223</v>
      </c>
      <c r="C16" s="9"/>
      <c r="D16" s="218">
        <f>D13</f>
        <v>0</v>
      </c>
      <c r="E16" s="9"/>
      <c r="F16" s="15"/>
      <c r="G16" s="59"/>
    </row>
    <row r="17" spans="2:7" x14ac:dyDescent="0.2">
      <c r="B17" s="204" t="s">
        <v>293</v>
      </c>
      <c r="C17" s="10"/>
      <c r="D17" s="217">
        <f>technical_specs!F11</f>
        <v>0</v>
      </c>
      <c r="E17" s="11"/>
      <c r="F17" s="15"/>
      <c r="G17" s="59"/>
    </row>
    <row r="18" spans="2:7" x14ac:dyDescent="0.2">
      <c r="B18" s="58" t="s">
        <v>294</v>
      </c>
      <c r="C18" s="9"/>
      <c r="D18" s="213" t="e">
        <f>D16/D17</f>
        <v>#DIV/0!</v>
      </c>
      <c r="E18" s="9"/>
      <c r="F18" s="15"/>
      <c r="G18" s="59" t="s">
        <v>255</v>
      </c>
    </row>
    <row r="19" spans="2:7" x14ac:dyDescent="0.2">
      <c r="B19" s="58"/>
      <c r="C19" s="9"/>
      <c r="D19" s="211"/>
      <c r="E19" s="9"/>
      <c r="F19" s="15"/>
      <c r="G19" s="59"/>
    </row>
    <row r="20" spans="2:7" x14ac:dyDescent="0.2">
      <c r="B20" s="58"/>
      <c r="C20" s="9"/>
      <c r="D20" s="211"/>
      <c r="E20" s="9"/>
      <c r="F20" s="15"/>
      <c r="G20" s="59"/>
    </row>
    <row r="21" spans="2:7" x14ac:dyDescent="0.2">
      <c r="B21" s="58" t="s">
        <v>222</v>
      </c>
      <c r="C21" s="9"/>
      <c r="D21" s="218">
        <f>D12</f>
        <v>0</v>
      </c>
      <c r="E21" s="220" t="e">
        <f>IF(SUM(D21:D22)=0,0,D21/SUM(D21:D22))</f>
        <v>#DIV/0!</v>
      </c>
      <c r="F21" s="15"/>
      <c r="G21" s="59"/>
    </row>
    <row r="22" spans="2:7" x14ac:dyDescent="0.2">
      <c r="B22" s="204" t="s">
        <v>294</v>
      </c>
      <c r="C22" s="10"/>
      <c r="D22" s="219" t="e">
        <f>D18</f>
        <v>#DIV/0!</v>
      </c>
      <c r="E22" s="221" t="e">
        <f>IF(SUM(D21:D22)=0,0,D22/SUM(D21:D22))</f>
        <v>#DIV/0!</v>
      </c>
      <c r="F22" s="15"/>
      <c r="G22" s="59"/>
    </row>
    <row r="23" spans="2:7" x14ac:dyDescent="0.2">
      <c r="B23" s="58" t="s">
        <v>295</v>
      </c>
      <c r="C23" s="9"/>
      <c r="D23" s="270" t="e">
        <f>D21+D22</f>
        <v>#DIV/0!</v>
      </c>
      <c r="E23" s="271"/>
      <c r="F23" s="15"/>
      <c r="G23" s="59" t="s">
        <v>256</v>
      </c>
    </row>
    <row r="24" spans="2:7" ht="17" thickBot="1" x14ac:dyDescent="0.25">
      <c r="B24" s="62"/>
      <c r="C24" s="63"/>
      <c r="D24" s="216"/>
      <c r="E24" s="63"/>
      <c r="F24" s="75"/>
      <c r="G24" s="64"/>
    </row>
    <row r="27" spans="2:7" x14ac:dyDescent="0.2">
      <c r="B27" s="3" t="s">
        <v>38</v>
      </c>
      <c r="C27" s="4"/>
      <c r="D27" s="4"/>
      <c r="E27" s="5"/>
    </row>
    <row r="28" spans="2:7" x14ac:dyDescent="0.2">
      <c r="B28" s="345" t="s">
        <v>401</v>
      </c>
      <c r="C28" s="346"/>
      <c r="D28" s="346"/>
      <c r="E28" s="347"/>
    </row>
    <row r="29" spans="2:7" ht="17" thickBot="1" x14ac:dyDescent="0.25"/>
    <row r="30" spans="2:7" x14ac:dyDescent="0.2">
      <c r="B30" s="55" t="s">
        <v>225</v>
      </c>
      <c r="C30" s="56"/>
      <c r="D30" s="212"/>
      <c r="E30" s="56"/>
      <c r="F30" s="157"/>
      <c r="G30" s="57"/>
    </row>
    <row r="31" spans="2:7" x14ac:dyDescent="0.2">
      <c r="B31" s="60"/>
      <c r="C31" s="18"/>
      <c r="D31" s="213"/>
      <c r="E31" s="18"/>
      <c r="F31" s="20"/>
      <c r="G31" s="59"/>
    </row>
    <row r="32" spans="2:7" x14ac:dyDescent="0.2">
      <c r="B32" s="67" t="s">
        <v>39</v>
      </c>
      <c r="C32" s="140"/>
      <c r="D32" s="214" t="s">
        <v>224</v>
      </c>
      <c r="E32" s="140" t="s">
        <v>226</v>
      </c>
      <c r="F32" s="141"/>
      <c r="G32" s="118" t="s">
        <v>19</v>
      </c>
    </row>
    <row r="33" spans="2:7" x14ac:dyDescent="0.2">
      <c r="B33" s="58"/>
      <c r="C33" s="9"/>
      <c r="D33" s="211"/>
      <c r="E33" s="9"/>
      <c r="F33" s="15"/>
      <c r="G33" s="59"/>
    </row>
    <row r="34" spans="2:7" x14ac:dyDescent="0.2">
      <c r="B34" s="58" t="s">
        <v>395</v>
      </c>
      <c r="C34" s="9"/>
      <c r="D34" s="211">
        <f>Dashboard!E31</f>
        <v>0</v>
      </c>
      <c r="E34" s="309">
        <f>IF(D36=0,0,D34/D36)</f>
        <v>0</v>
      </c>
      <c r="F34" s="15"/>
      <c r="G34" s="59"/>
    </row>
    <row r="35" spans="2:7" x14ac:dyDescent="0.2">
      <c r="B35" s="204" t="s">
        <v>42</v>
      </c>
      <c r="C35" s="159" t="s">
        <v>265</v>
      </c>
      <c r="D35" s="215">
        <f>D36-D34</f>
        <v>0</v>
      </c>
      <c r="E35" s="311">
        <f>IF(D36=0,1,D35/D36)</f>
        <v>1</v>
      </c>
      <c r="F35" s="206"/>
      <c r="G35" s="59"/>
    </row>
    <row r="36" spans="2:7" x14ac:dyDescent="0.2">
      <c r="B36" s="58" t="s">
        <v>397</v>
      </c>
      <c r="C36" s="9"/>
      <c r="D36" s="213">
        <f>'Fuel aggregation'!G13</f>
        <v>0</v>
      </c>
      <c r="E36" s="309">
        <f>SUM(E34:E35)</f>
        <v>1</v>
      </c>
      <c r="F36" s="195"/>
      <c r="G36" s="59"/>
    </row>
    <row r="37" spans="2:7" x14ac:dyDescent="0.2">
      <c r="B37" s="58"/>
      <c r="C37" s="9"/>
      <c r="D37" s="211"/>
      <c r="E37" s="196"/>
      <c r="F37" s="195"/>
      <c r="G37" s="59"/>
    </row>
    <row r="38" spans="2:7" x14ac:dyDescent="0.2">
      <c r="B38" s="58" t="s">
        <v>396</v>
      </c>
      <c r="C38" s="9"/>
      <c r="D38" s="213">
        <f>D13</f>
        <v>0</v>
      </c>
      <c r="E38" s="309">
        <v>1</v>
      </c>
      <c r="F38" s="15"/>
      <c r="G38" s="59"/>
    </row>
    <row r="39" spans="2:7" x14ac:dyDescent="0.2">
      <c r="B39" s="58"/>
      <c r="C39" s="9"/>
      <c r="D39" s="213"/>
      <c r="E39" s="9"/>
      <c r="F39" s="15"/>
      <c r="G39" s="59"/>
    </row>
    <row r="40" spans="2:7" x14ac:dyDescent="0.2">
      <c r="B40" s="58" t="s">
        <v>398</v>
      </c>
      <c r="C40" s="9"/>
      <c r="D40" s="211">
        <f>D36</f>
        <v>0</v>
      </c>
      <c r="E40" s="310">
        <f>IF(D42=0,1,D40/D42)</f>
        <v>1</v>
      </c>
      <c r="F40" s="15"/>
      <c r="G40" s="59"/>
    </row>
    <row r="41" spans="2:7" x14ac:dyDescent="0.2">
      <c r="B41" s="204" t="s">
        <v>399</v>
      </c>
      <c r="C41" s="10"/>
      <c r="D41" s="215">
        <f>D38</f>
        <v>0</v>
      </c>
      <c r="E41" s="312">
        <f>IF(D42=0,0,D41/D42)</f>
        <v>0</v>
      </c>
      <c r="F41" s="15"/>
      <c r="G41" s="59"/>
    </row>
    <row r="42" spans="2:7" x14ac:dyDescent="0.2">
      <c r="B42" s="58" t="s">
        <v>402</v>
      </c>
      <c r="C42" s="9"/>
      <c r="D42" s="270">
        <f>SUM(D40:D41)</f>
        <v>0</v>
      </c>
      <c r="E42" s="310">
        <f>SUM(E40:E41)</f>
        <v>1</v>
      </c>
      <c r="F42" s="15"/>
      <c r="G42" s="59"/>
    </row>
    <row r="43" spans="2:7" ht="17" thickBot="1" x14ac:dyDescent="0.25">
      <c r="B43" s="62"/>
      <c r="C43" s="63"/>
      <c r="D43" s="216"/>
      <c r="E43" s="63"/>
      <c r="F43" s="75"/>
      <c r="G43" s="64"/>
    </row>
  </sheetData>
  <mergeCells count="2">
    <mergeCell ref="B5:E5"/>
    <mergeCell ref="B28:E2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tint="0.39997558519241921"/>
  </sheetPr>
  <dimension ref="B2:G13"/>
  <sheetViews>
    <sheetView workbookViewId="0">
      <selection activeCell="E13" sqref="E13"/>
    </sheetView>
  </sheetViews>
  <sheetFormatPr baseColWidth="10" defaultRowHeight="16" x14ac:dyDescent="0.2"/>
  <cols>
    <col min="1" max="5" width="10.83203125" style="2"/>
    <col min="6" max="6" width="3.5" style="2" customWidth="1"/>
    <col min="7" max="16384" width="10.83203125" style="2"/>
  </cols>
  <sheetData>
    <row r="2" spans="2:7" ht="21" x14ac:dyDescent="0.25">
      <c r="B2" s="22" t="s">
        <v>303</v>
      </c>
    </row>
    <row r="4" spans="2:7" x14ac:dyDescent="0.2">
      <c r="B4" s="3" t="s">
        <v>38</v>
      </c>
      <c r="C4" s="4"/>
      <c r="D4" s="4"/>
      <c r="E4" s="5"/>
      <c r="F4" s="9"/>
    </row>
    <row r="5" spans="2:7" ht="30" customHeight="1" x14ac:dyDescent="0.2">
      <c r="B5" s="340" t="s">
        <v>346</v>
      </c>
      <c r="C5" s="348"/>
      <c r="D5" s="348"/>
      <c r="E5" s="349"/>
      <c r="F5" s="7"/>
    </row>
    <row r="6" spans="2:7" ht="17" thickBot="1" x14ac:dyDescent="0.25"/>
    <row r="7" spans="2:7" x14ac:dyDescent="0.2">
      <c r="B7" s="55" t="s">
        <v>225</v>
      </c>
      <c r="C7" s="56"/>
      <c r="D7" s="212"/>
      <c r="E7" s="56"/>
      <c r="F7" s="157"/>
      <c r="G7" s="57"/>
    </row>
    <row r="8" spans="2:7" x14ac:dyDescent="0.2">
      <c r="B8" s="60"/>
      <c r="C8" s="18"/>
      <c r="D8" s="213"/>
      <c r="E8" s="18"/>
      <c r="F8" s="20"/>
      <c r="G8" s="59"/>
    </row>
    <row r="9" spans="2:7" x14ac:dyDescent="0.2">
      <c r="B9" s="67" t="s">
        <v>39</v>
      </c>
      <c r="C9" s="140"/>
      <c r="D9" s="214" t="s">
        <v>224</v>
      </c>
      <c r="E9" s="140" t="s">
        <v>226</v>
      </c>
      <c r="F9" s="141"/>
      <c r="G9" s="118" t="s">
        <v>19</v>
      </c>
    </row>
    <row r="10" spans="2:7" x14ac:dyDescent="0.2">
      <c r="B10" s="58"/>
      <c r="C10" s="9"/>
      <c r="D10" s="211"/>
      <c r="E10" s="9"/>
      <c r="F10" s="15"/>
      <c r="G10" s="59"/>
    </row>
    <row r="11" spans="2:7" x14ac:dyDescent="0.2">
      <c r="B11" s="58" t="s">
        <v>304</v>
      </c>
      <c r="C11" s="9"/>
      <c r="D11" s="211">
        <f>-'Fuel aggregation'!I15</f>
        <v>0</v>
      </c>
      <c r="E11" s="220">
        <f>IF(SUM($D$11:$D$12)=0,0,D11/SUM($D$11:$D$12))</f>
        <v>0</v>
      </c>
      <c r="F11" s="15"/>
      <c r="G11" s="59"/>
    </row>
    <row r="12" spans="2:7" x14ac:dyDescent="0.2">
      <c r="B12" s="58" t="s">
        <v>305</v>
      </c>
      <c r="C12" s="136"/>
      <c r="D12" s="211">
        <f>-'Fuel aggregation'!J15</f>
        <v>0</v>
      </c>
      <c r="E12" s="220">
        <f>IF(SUM($D$11:$D$12)=0,1,D12/SUM($D$11:$D$12))</f>
        <v>1</v>
      </c>
      <c r="F12" s="206"/>
      <c r="G12" s="59"/>
    </row>
    <row r="13" spans="2:7" ht="17" thickBot="1" x14ac:dyDescent="0.25">
      <c r="B13" s="62"/>
      <c r="C13" s="63"/>
      <c r="D13" s="216"/>
      <c r="E13" s="63"/>
      <c r="F13" s="75"/>
      <c r="G13" s="64"/>
    </row>
  </sheetData>
  <mergeCells count="1">
    <mergeCell ref="B5:E5"/>
  </mergeCell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tint="0.79998168889431442"/>
  </sheetPr>
  <dimension ref="B2:O17"/>
  <sheetViews>
    <sheetView workbookViewId="0">
      <selection activeCell="N17" sqref="N17"/>
    </sheetView>
  </sheetViews>
  <sheetFormatPr baseColWidth="10" defaultRowHeight="16" x14ac:dyDescent="0.2"/>
  <cols>
    <col min="1" max="1" width="10.83203125" style="100"/>
    <col min="2" max="3" width="30.5" style="100" customWidth="1"/>
    <col min="4" max="4" width="2.83203125" style="100" customWidth="1"/>
    <col min="5" max="15" width="15.83203125" style="100" customWidth="1"/>
    <col min="16" max="16384" width="10.83203125" style="100"/>
  </cols>
  <sheetData>
    <row r="2" spans="2:15" ht="21" x14ac:dyDescent="0.25">
      <c r="B2" s="207" t="s">
        <v>323</v>
      </c>
      <c r="C2" s="207"/>
      <c r="D2" s="207"/>
      <c r="E2" s="9"/>
      <c r="F2" s="9"/>
      <c r="G2" s="9"/>
      <c r="H2" s="9"/>
      <c r="I2" s="9"/>
    </row>
    <row r="3" spans="2:15" x14ac:dyDescent="0.2">
      <c r="B3" s="2"/>
      <c r="C3" s="2"/>
      <c r="D3" s="2"/>
      <c r="E3" s="9"/>
      <c r="F3" s="9"/>
      <c r="G3" s="9"/>
      <c r="H3" s="9"/>
      <c r="I3" s="9"/>
    </row>
    <row r="4" spans="2:15" x14ac:dyDescent="0.2">
      <c r="B4" s="3" t="s">
        <v>38</v>
      </c>
      <c r="C4" s="13"/>
      <c r="D4" s="13"/>
      <c r="E4" s="4"/>
      <c r="F4" s="4"/>
      <c r="G4" s="4"/>
      <c r="H4" s="5"/>
    </row>
    <row r="5" spans="2:15" ht="30" customHeight="1" x14ac:dyDescent="0.2">
      <c r="B5" s="350" t="s">
        <v>341</v>
      </c>
      <c r="C5" s="351"/>
      <c r="D5" s="351"/>
      <c r="E5" s="351"/>
      <c r="F5" s="351"/>
      <c r="G5" s="351"/>
      <c r="H5" s="352"/>
    </row>
    <row r="6" spans="2:15" ht="17" thickBot="1" x14ac:dyDescent="0.25"/>
    <row r="7" spans="2:15" x14ac:dyDescent="0.2">
      <c r="B7" s="55" t="s">
        <v>324</v>
      </c>
      <c r="C7" s="56"/>
      <c r="D7" s="237"/>
      <c r="E7" s="56"/>
      <c r="F7" s="66"/>
      <c r="G7" s="66"/>
      <c r="H7" s="66"/>
      <c r="I7" s="66"/>
      <c r="J7" s="66"/>
      <c r="K7" s="66"/>
      <c r="L7" s="66"/>
      <c r="M7" s="66"/>
      <c r="N7" s="66"/>
      <c r="O7" s="95"/>
    </row>
    <row r="8" spans="2:15" x14ac:dyDescent="0.2">
      <c r="B8" s="58"/>
      <c r="C8" s="9"/>
      <c r="D8" s="8"/>
      <c r="E8" s="238"/>
      <c r="F8" s="238"/>
      <c r="G8" s="238"/>
      <c r="H8" s="238"/>
      <c r="I8" s="238"/>
      <c r="J8" s="238"/>
      <c r="K8" s="238"/>
      <c r="L8" s="238"/>
      <c r="M8" s="238"/>
      <c r="N8" s="238"/>
      <c r="O8" s="239"/>
    </row>
    <row r="9" spans="2:15" ht="34" x14ac:dyDescent="0.2">
      <c r="B9" s="240" t="s">
        <v>266</v>
      </c>
      <c r="C9" s="241"/>
      <c r="D9" s="242"/>
      <c r="E9" s="243" t="s">
        <v>325</v>
      </c>
      <c r="F9" s="243" t="s">
        <v>329</v>
      </c>
      <c r="G9" s="243" t="s">
        <v>326</v>
      </c>
      <c r="H9" s="243" t="s">
        <v>327</v>
      </c>
      <c r="I9" s="243" t="s">
        <v>331</v>
      </c>
      <c r="J9" s="243" t="s">
        <v>332</v>
      </c>
      <c r="K9" s="243" t="s">
        <v>340</v>
      </c>
      <c r="L9" s="325" t="s">
        <v>333</v>
      </c>
      <c r="M9" s="325" t="s">
        <v>334</v>
      </c>
      <c r="N9" s="325" t="s">
        <v>335</v>
      </c>
      <c r="O9" s="244" t="s">
        <v>347</v>
      </c>
    </row>
    <row r="10" spans="2:15" x14ac:dyDescent="0.2">
      <c r="B10" s="245"/>
      <c r="C10" s="246"/>
      <c r="D10" s="247"/>
      <c r="E10" s="248"/>
      <c r="F10" s="248"/>
      <c r="G10" s="248"/>
      <c r="H10" s="248"/>
      <c r="I10" s="248"/>
      <c r="J10" s="248"/>
      <c r="K10" s="248"/>
      <c r="L10" s="248"/>
      <c r="M10" s="248"/>
      <c r="N10" s="248"/>
      <c r="O10" s="249"/>
    </row>
    <row r="11" spans="2:15" x14ac:dyDescent="0.2">
      <c r="B11" s="245" t="s">
        <v>47</v>
      </c>
      <c r="C11" s="250"/>
      <c r="D11" s="251"/>
      <c r="E11" s="252">
        <f>SUM('Corrected energy balance step 2'!C9:H9,'Corrected energy balance step 2'!J9:N9,'Corrected energy balance step 2'!S9)</f>
        <v>0</v>
      </c>
      <c r="F11" s="252">
        <f>'Corrected energy balance step 2'!I9</f>
        <v>0</v>
      </c>
      <c r="G11" s="252">
        <f>'Corrected energy balance step 2'!T9</f>
        <v>0</v>
      </c>
      <c r="H11" s="252">
        <f>SUM('Corrected energy balance step 2'!U9:AQ9)</f>
        <v>0</v>
      </c>
      <c r="I11" s="252">
        <f>'Corrected energy balance step 2'!AS9</f>
        <v>0</v>
      </c>
      <c r="J11" s="252">
        <f>SUM('Corrected energy balance step 2'!AR9,'Corrected energy balance step 2'!AT9)</f>
        <v>0</v>
      </c>
      <c r="K11" s="252">
        <f>'Corrected energy balance step 2'!AV9</f>
        <v>0</v>
      </c>
      <c r="L11" s="252">
        <f>'Corrected energy balance step 2'!AW9</f>
        <v>0</v>
      </c>
      <c r="M11" s="252">
        <f>'Corrected energy balance step 2'!AX9</f>
        <v>0</v>
      </c>
      <c r="N11" s="252">
        <f>'Corrected energy balance step 2'!AU9+'Corrected energy balance step 2'!AZ9</f>
        <v>0</v>
      </c>
      <c r="O11" s="253"/>
    </row>
    <row r="12" spans="2:15" x14ac:dyDescent="0.2">
      <c r="B12" s="245"/>
      <c r="C12" s="250"/>
      <c r="D12" s="251"/>
      <c r="E12" s="265"/>
      <c r="F12" s="265"/>
      <c r="G12" s="265"/>
      <c r="H12" s="265"/>
      <c r="I12" s="265"/>
      <c r="J12" s="265"/>
      <c r="K12" s="265"/>
      <c r="L12" s="265"/>
      <c r="M12" s="265"/>
      <c r="N12" s="265"/>
      <c r="O12" s="266"/>
    </row>
    <row r="13" spans="2:15" x14ac:dyDescent="0.2">
      <c r="B13" s="245" t="s">
        <v>53</v>
      </c>
      <c r="C13" s="250"/>
      <c r="D13" s="251"/>
      <c r="E13" s="252"/>
      <c r="F13" s="252"/>
      <c r="G13" s="252">
        <f>'Corrected energy balance step 2'!T15</f>
        <v>0</v>
      </c>
      <c r="H13" s="252"/>
      <c r="I13" s="252"/>
      <c r="J13" s="252"/>
      <c r="K13" s="252">
        <f>'Corrected energy balance step 2'!AV15</f>
        <v>0</v>
      </c>
      <c r="L13" s="252"/>
      <c r="M13" s="252"/>
      <c r="N13" s="252"/>
      <c r="O13" s="253">
        <f>'Corrected energy balance step 2'!BD15</f>
        <v>0</v>
      </c>
    </row>
    <row r="14" spans="2:15" x14ac:dyDescent="0.2">
      <c r="B14" s="245"/>
      <c r="C14" s="250"/>
      <c r="D14" s="251"/>
      <c r="E14" s="265"/>
      <c r="F14" s="265"/>
      <c r="G14" s="265"/>
      <c r="H14" s="265"/>
      <c r="I14" s="265"/>
      <c r="J14" s="265"/>
      <c r="K14" s="265"/>
      <c r="L14" s="265"/>
      <c r="M14" s="265"/>
      <c r="N14" s="265"/>
      <c r="O14" s="266"/>
    </row>
    <row r="15" spans="2:15" ht="17" x14ac:dyDescent="0.2">
      <c r="B15" s="245" t="s">
        <v>328</v>
      </c>
      <c r="C15" s="250" t="s">
        <v>193</v>
      </c>
      <c r="D15" s="251"/>
      <c r="E15" s="252"/>
      <c r="F15" s="252"/>
      <c r="G15" s="252"/>
      <c r="H15" s="252"/>
      <c r="I15" s="252">
        <f>'Corrected energy balance step 2'!AS18</f>
        <v>0</v>
      </c>
      <c r="J15" s="252">
        <f>SUM('Corrected energy balance step 2'!AR18,'Corrected energy balance step 2'!AT18)</f>
        <v>0</v>
      </c>
      <c r="K15" s="252">
        <f>'Corrected energy balance step 2'!AV18</f>
        <v>0</v>
      </c>
      <c r="L15" s="252"/>
      <c r="M15" s="252"/>
      <c r="N15" s="252"/>
      <c r="O15" s="253"/>
    </row>
    <row r="16" spans="2:15" ht="17" x14ac:dyDescent="0.2">
      <c r="B16" s="87"/>
      <c r="C16" s="250" t="s">
        <v>60</v>
      </c>
      <c r="D16" s="251"/>
      <c r="E16" s="252"/>
      <c r="F16" s="252"/>
      <c r="G16" s="252"/>
      <c r="H16" s="252"/>
      <c r="I16" s="252"/>
      <c r="J16" s="252"/>
      <c r="K16" s="252">
        <f>'Corrected energy balance step 2'!AV22</f>
        <v>0</v>
      </c>
      <c r="L16" s="252"/>
      <c r="M16" s="252"/>
      <c r="N16" s="252"/>
      <c r="O16" s="253"/>
    </row>
    <row r="17" spans="2:15" ht="17" thickBot="1" x14ac:dyDescent="0.25">
      <c r="B17" s="260"/>
      <c r="C17" s="261"/>
      <c r="D17" s="262"/>
      <c r="E17" s="263"/>
      <c r="F17" s="263"/>
      <c r="G17" s="263"/>
      <c r="H17" s="263"/>
      <c r="I17" s="263"/>
      <c r="J17" s="263"/>
      <c r="K17" s="263"/>
      <c r="L17" s="263"/>
      <c r="M17" s="263"/>
      <c r="N17" s="263"/>
      <c r="O17" s="264"/>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39997558519241921"/>
  </sheetPr>
  <dimension ref="A1:C55"/>
  <sheetViews>
    <sheetView workbookViewId="0">
      <selection activeCell="C8" sqref="C8"/>
    </sheetView>
  </sheetViews>
  <sheetFormatPr baseColWidth="10" defaultRowHeight="16" x14ac:dyDescent="0.2"/>
  <cols>
    <col min="1" max="1" width="51.5" customWidth="1"/>
  </cols>
  <sheetData>
    <row r="1" spans="1:3" x14ac:dyDescent="0.2">
      <c r="A1" t="s">
        <v>253</v>
      </c>
    </row>
    <row r="2" spans="1:3" x14ac:dyDescent="0.2">
      <c r="A2" t="s">
        <v>218</v>
      </c>
      <c r="B2" t="s">
        <v>196</v>
      </c>
      <c r="C2" t="s">
        <v>235</v>
      </c>
    </row>
    <row r="3" spans="1:3" x14ac:dyDescent="0.2">
      <c r="A3" s="50" t="s">
        <v>403</v>
      </c>
      <c r="B3" s="88">
        <f>Network_gas_analysis!D41</f>
        <v>0</v>
      </c>
    </row>
    <row r="4" spans="1:3" x14ac:dyDescent="0.2">
      <c r="A4" s="50" t="s">
        <v>237</v>
      </c>
      <c r="B4" s="88">
        <f>IF(ISNUMBER('Production analysis'!D11),'Production analysis'!D11,"")</f>
        <v>0</v>
      </c>
      <c r="C4" t="str">
        <f>IF(ISNUMBER('Production analysis'!E11),'Production analysis'!E11,"")</f>
        <v/>
      </c>
    </row>
    <row r="5" spans="1:3" x14ac:dyDescent="0.2">
      <c r="A5" s="50" t="s">
        <v>236</v>
      </c>
      <c r="B5" s="88">
        <f>IF(ISNUMBER('Production analysis'!D12),'Production analysis'!D12,"")</f>
        <v>0</v>
      </c>
      <c r="C5" t="str">
        <f>IF(ISNUMBER('Production analysis'!E12),'Production analysis'!E12,"")</f>
        <v/>
      </c>
    </row>
    <row r="6" spans="1:3" x14ac:dyDescent="0.2">
      <c r="A6" s="50" t="s">
        <v>426</v>
      </c>
      <c r="B6" s="88" t="str">
        <f>IF(ISNUMBER('Production analysis'!D13),'Production analysis'!D13,"")</f>
        <v/>
      </c>
      <c r="C6" t="str">
        <f>IF(ISNUMBER('Production analysis'!E13),'Production analysis'!E13,"")</f>
        <v/>
      </c>
    </row>
    <row r="7" spans="1:3" x14ac:dyDescent="0.2">
      <c r="A7" s="50" t="s">
        <v>427</v>
      </c>
      <c r="B7" s="88" t="str">
        <f>IF(ISNUMBER('Production analysis'!D14),'Production analysis'!D14,"")</f>
        <v/>
      </c>
      <c r="C7" t="str">
        <f>IF(ISNUMBER('Production analysis'!E14),'Production analysis'!E14,"")</f>
        <v/>
      </c>
    </row>
    <row r="8" spans="1:3" x14ac:dyDescent="0.2">
      <c r="A8" s="50" t="s">
        <v>428</v>
      </c>
      <c r="B8" s="88" t="str">
        <f>IF(ISNUMBER('Production analysis'!D15),'Production analysis'!D15,"")</f>
        <v/>
      </c>
      <c r="C8" t="str">
        <f>IF(ISNUMBER('Production analysis'!E15),'Production analysis'!E15,"")</f>
        <v/>
      </c>
    </row>
    <row r="9" spans="1:3" x14ac:dyDescent="0.2">
      <c r="B9" s="88"/>
    </row>
    <row r="10" spans="1:3" x14ac:dyDescent="0.2">
      <c r="A10" s="50"/>
      <c r="B10" s="88"/>
    </row>
    <row r="11" spans="1:3" x14ac:dyDescent="0.2">
      <c r="A11" s="50"/>
      <c r="B11" s="88"/>
    </row>
    <row r="12" spans="1:3" x14ac:dyDescent="0.2">
      <c r="A12" s="50"/>
      <c r="B12" s="88"/>
    </row>
    <row r="13" spans="1:3" x14ac:dyDescent="0.2">
      <c r="A13" s="50"/>
      <c r="B13" s="88"/>
    </row>
    <row r="14" spans="1:3" x14ac:dyDescent="0.2">
      <c r="A14" s="50"/>
      <c r="B14" s="88"/>
    </row>
    <row r="15" spans="1:3" x14ac:dyDescent="0.2">
      <c r="A15" s="50"/>
      <c r="B15" s="88"/>
    </row>
    <row r="16" spans="1:3" x14ac:dyDescent="0.2">
      <c r="A16" s="50"/>
      <c r="B16" s="88"/>
    </row>
    <row r="17" spans="1:2" x14ac:dyDescent="0.2">
      <c r="A17" s="50"/>
      <c r="B17" s="88"/>
    </row>
    <row r="18" spans="1:2" x14ac:dyDescent="0.2">
      <c r="A18" s="50"/>
      <c r="B18" s="88"/>
    </row>
    <row r="19" spans="1:2" x14ac:dyDescent="0.2">
      <c r="A19" s="50"/>
      <c r="B19" s="88"/>
    </row>
    <row r="20" spans="1:2" x14ac:dyDescent="0.2">
      <c r="A20" s="50"/>
      <c r="B20" s="88"/>
    </row>
    <row r="21" spans="1:2" x14ac:dyDescent="0.2">
      <c r="A21" s="50"/>
      <c r="B21" s="88"/>
    </row>
    <row r="22" spans="1:2" x14ac:dyDescent="0.2">
      <c r="A22" s="50"/>
      <c r="B22" s="88"/>
    </row>
    <row r="23" spans="1:2" x14ac:dyDescent="0.2">
      <c r="A23" s="50"/>
      <c r="B23" s="88"/>
    </row>
    <row r="24" spans="1:2" x14ac:dyDescent="0.2">
      <c r="A24" s="50"/>
      <c r="B24" s="88"/>
    </row>
    <row r="25" spans="1:2" x14ac:dyDescent="0.2">
      <c r="A25" s="50"/>
      <c r="B25" s="88"/>
    </row>
    <row r="26" spans="1:2" x14ac:dyDescent="0.2">
      <c r="A26" s="50"/>
      <c r="B26" s="88"/>
    </row>
    <row r="27" spans="1:2" x14ac:dyDescent="0.2">
      <c r="A27" s="50"/>
      <c r="B27" s="88"/>
    </row>
    <row r="28" spans="1:2" x14ac:dyDescent="0.2">
      <c r="A28" s="50"/>
      <c r="B28" s="88"/>
    </row>
    <row r="29" spans="1:2" x14ac:dyDescent="0.2">
      <c r="A29" s="50"/>
      <c r="B29" s="88"/>
    </row>
    <row r="30" spans="1:2" x14ac:dyDescent="0.2">
      <c r="A30" s="50"/>
      <c r="B30" s="88"/>
    </row>
    <row r="31" spans="1:2" x14ac:dyDescent="0.2">
      <c r="A31" s="50"/>
      <c r="B31" s="88"/>
    </row>
    <row r="32" spans="1:2" x14ac:dyDescent="0.2">
      <c r="A32" s="50"/>
      <c r="B32" s="88"/>
    </row>
    <row r="33" spans="1:2" x14ac:dyDescent="0.2">
      <c r="A33" s="50"/>
      <c r="B33" s="88"/>
    </row>
    <row r="34" spans="1:2" x14ac:dyDescent="0.2">
      <c r="A34" s="50"/>
      <c r="B34" s="88"/>
    </row>
    <row r="35" spans="1:2" x14ac:dyDescent="0.2">
      <c r="A35" s="50"/>
      <c r="B35" s="88"/>
    </row>
    <row r="36" spans="1:2" x14ac:dyDescent="0.2">
      <c r="A36" s="50"/>
      <c r="B36" s="88"/>
    </row>
    <row r="37" spans="1:2" x14ac:dyDescent="0.2">
      <c r="A37" s="50"/>
      <c r="B37" s="88"/>
    </row>
    <row r="38" spans="1:2" x14ac:dyDescent="0.2">
      <c r="A38" s="99"/>
      <c r="B38" s="119"/>
    </row>
    <row r="39" spans="1:2" x14ac:dyDescent="0.2">
      <c r="A39" s="99"/>
      <c r="B39" s="119"/>
    </row>
    <row r="40" spans="1:2" x14ac:dyDescent="0.2">
      <c r="A40" s="99"/>
      <c r="B40" s="119"/>
    </row>
    <row r="41" spans="1:2" x14ac:dyDescent="0.2">
      <c r="A41" s="99"/>
      <c r="B41" s="119"/>
    </row>
    <row r="42" spans="1:2" x14ac:dyDescent="0.2">
      <c r="A42" s="99"/>
      <c r="B42" s="119"/>
    </row>
    <row r="43" spans="1:2" x14ac:dyDescent="0.2">
      <c r="A43" s="99"/>
      <c r="B43" s="119"/>
    </row>
    <row r="44" spans="1:2" x14ac:dyDescent="0.2">
      <c r="A44" s="99"/>
      <c r="B44" s="119"/>
    </row>
    <row r="45" spans="1:2" x14ac:dyDescent="0.2">
      <c r="A45" s="99"/>
      <c r="B45" s="119"/>
    </row>
    <row r="46" spans="1:2" x14ac:dyDescent="0.2">
      <c r="A46" s="99"/>
      <c r="B46" s="119"/>
    </row>
    <row r="47" spans="1:2" x14ac:dyDescent="0.2">
      <c r="A47" s="99"/>
      <c r="B47" s="119"/>
    </row>
    <row r="48" spans="1:2" x14ac:dyDescent="0.2">
      <c r="A48" s="99"/>
      <c r="B48" s="119"/>
    </row>
    <row r="49" spans="1:2" x14ac:dyDescent="0.2">
      <c r="A49" s="99"/>
      <c r="B49" s="119"/>
    </row>
    <row r="50" spans="1:2" x14ac:dyDescent="0.2">
      <c r="A50" s="99"/>
      <c r="B50" s="119"/>
    </row>
    <row r="51" spans="1:2" x14ac:dyDescent="0.2">
      <c r="A51" s="99"/>
      <c r="B51" s="119"/>
    </row>
    <row r="52" spans="1:2" x14ac:dyDescent="0.2">
      <c r="A52" s="99"/>
      <c r="B52" s="119"/>
    </row>
    <row r="53" spans="1:2" x14ac:dyDescent="0.2">
      <c r="A53" s="99"/>
      <c r="B53" s="119"/>
    </row>
    <row r="54" spans="1:2" x14ac:dyDescent="0.2">
      <c r="A54" s="99"/>
      <c r="B54" s="119"/>
    </row>
    <row r="55" spans="1:2" x14ac:dyDescent="0.2">
      <c r="A55" s="99"/>
      <c r="B55" s="11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4194E-7A8F-A243-9F52-8680976AFEC2}">
  <sheetPr>
    <tabColor theme="7" tint="0.39997558519241921"/>
  </sheetPr>
  <dimension ref="A1:B5"/>
  <sheetViews>
    <sheetView workbookViewId="0">
      <selection activeCell="U57" sqref="U57"/>
    </sheetView>
  </sheetViews>
  <sheetFormatPr baseColWidth="10" defaultRowHeight="16" x14ac:dyDescent="0.2"/>
  <cols>
    <col min="1" max="1" width="41.1640625" customWidth="1"/>
  </cols>
  <sheetData>
    <row r="1" spans="1:2" x14ac:dyDescent="0.2">
      <c r="A1" t="s">
        <v>435</v>
      </c>
    </row>
    <row r="2" spans="1:2" x14ac:dyDescent="0.2">
      <c r="A2" t="s">
        <v>218</v>
      </c>
      <c r="B2" t="s">
        <v>227</v>
      </c>
    </row>
    <row r="3" spans="1:2" x14ac:dyDescent="0.2">
      <c r="A3" t="s">
        <v>433</v>
      </c>
      <c r="B3">
        <f>Dashboard!E34</f>
        <v>1</v>
      </c>
    </row>
    <row r="4" spans="1:2" x14ac:dyDescent="0.2">
      <c r="A4" t="s">
        <v>437</v>
      </c>
      <c r="B4">
        <f>Dashboard!E35</f>
        <v>0</v>
      </c>
    </row>
    <row r="5" spans="1:2" x14ac:dyDescent="0.2">
      <c r="A5" t="s">
        <v>436</v>
      </c>
      <c r="B5">
        <f>Dashboard!E36</f>
        <v>0</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7" tint="0.39997558519241921"/>
  </sheetPr>
  <dimension ref="A1:B4"/>
  <sheetViews>
    <sheetView workbookViewId="0">
      <selection activeCell="L74" sqref="L74"/>
    </sheetView>
  </sheetViews>
  <sheetFormatPr baseColWidth="10" defaultRowHeight="16" x14ac:dyDescent="0.2"/>
  <sheetData>
    <row r="1" spans="1:2" x14ac:dyDescent="0.2">
      <c r="A1" t="s">
        <v>306</v>
      </c>
    </row>
    <row r="2" spans="1:2" x14ac:dyDescent="0.2">
      <c r="A2" t="s">
        <v>218</v>
      </c>
      <c r="B2" t="s">
        <v>227</v>
      </c>
    </row>
    <row r="3" spans="1:2" x14ac:dyDescent="0.2">
      <c r="A3" t="s">
        <v>307</v>
      </c>
      <c r="B3">
        <f>'Waste analysis'!E12</f>
        <v>1</v>
      </c>
    </row>
    <row r="4" spans="1:2" x14ac:dyDescent="0.2">
      <c r="A4" t="s">
        <v>308</v>
      </c>
      <c r="B4">
        <f>'Waste analysis'!E11</f>
        <v>0</v>
      </c>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7" tint="0.39997558519241921"/>
  </sheetPr>
  <dimension ref="A1:B4"/>
  <sheetViews>
    <sheetView workbookViewId="0">
      <selection activeCell="B4" sqref="B4"/>
    </sheetView>
  </sheetViews>
  <sheetFormatPr baseColWidth="10" defaultRowHeight="16" x14ac:dyDescent="0.2"/>
  <cols>
    <col min="1" max="1" width="51.5" customWidth="1"/>
  </cols>
  <sheetData>
    <row r="1" spans="1:2" x14ac:dyDescent="0.2">
      <c r="A1" t="s">
        <v>408</v>
      </c>
    </row>
    <row r="2" spans="1:2" x14ac:dyDescent="0.2">
      <c r="A2" t="s">
        <v>218</v>
      </c>
      <c r="B2" t="s">
        <v>227</v>
      </c>
    </row>
    <row r="3" spans="1:2" x14ac:dyDescent="0.2">
      <c r="A3" s="50" t="s">
        <v>404</v>
      </c>
      <c r="B3" s="88">
        <f>Network_gas_analysis!E34</f>
        <v>0</v>
      </c>
    </row>
    <row r="4" spans="1:2" x14ac:dyDescent="0.2">
      <c r="A4" s="50" t="s">
        <v>405</v>
      </c>
      <c r="B4" s="88">
        <f>Network_gas_analysis!E35</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sheetPr>
  <dimension ref="B2:D45"/>
  <sheetViews>
    <sheetView topLeftCell="B1" workbookViewId="0">
      <selection activeCell="D36" sqref="D36"/>
    </sheetView>
  </sheetViews>
  <sheetFormatPr baseColWidth="10" defaultRowHeight="16" x14ac:dyDescent="0.2"/>
  <cols>
    <col min="1" max="1" width="10.83203125" style="2"/>
    <col min="2" max="2" width="17.6640625" style="2" bestFit="1" customWidth="1"/>
    <col min="3" max="3" width="59.5" style="2" customWidth="1"/>
    <col min="4" max="16384" width="10.83203125" style="2"/>
  </cols>
  <sheetData>
    <row r="2" spans="2:4" ht="21" x14ac:dyDescent="0.25">
      <c r="B2" s="22" t="s">
        <v>0</v>
      </c>
    </row>
    <row r="4" spans="2:4" x14ac:dyDescent="0.2">
      <c r="B4" s="12" t="s">
        <v>2</v>
      </c>
      <c r="C4" s="13" t="s">
        <v>8</v>
      </c>
      <c r="D4" s="14" t="s">
        <v>9</v>
      </c>
    </row>
    <row r="5" spans="2:4" x14ac:dyDescent="0.2">
      <c r="B5" s="6"/>
      <c r="C5" s="18"/>
      <c r="D5" s="21"/>
    </row>
    <row r="6" spans="2:4" x14ac:dyDescent="0.2">
      <c r="B6" s="122">
        <v>41487</v>
      </c>
      <c r="C6" s="222" t="s">
        <v>10</v>
      </c>
      <c r="D6" s="227">
        <v>0.1</v>
      </c>
    </row>
    <row r="7" spans="2:4" x14ac:dyDescent="0.2">
      <c r="B7" s="223">
        <v>41488</v>
      </c>
      <c r="C7" s="222" t="s">
        <v>276</v>
      </c>
      <c r="D7" s="227">
        <v>0.2</v>
      </c>
    </row>
    <row r="8" spans="2:4" x14ac:dyDescent="0.2">
      <c r="B8" s="223">
        <v>41491</v>
      </c>
      <c r="C8" s="222" t="s">
        <v>251</v>
      </c>
      <c r="D8" s="227">
        <v>0.3</v>
      </c>
    </row>
    <row r="9" spans="2:4" x14ac:dyDescent="0.2">
      <c r="B9" s="223">
        <v>41492</v>
      </c>
      <c r="C9" s="222" t="s">
        <v>260</v>
      </c>
      <c r="D9" s="227">
        <v>0.4</v>
      </c>
    </row>
    <row r="10" spans="2:4" x14ac:dyDescent="0.2">
      <c r="B10" s="223">
        <v>41494</v>
      </c>
      <c r="C10" s="222" t="s">
        <v>261</v>
      </c>
      <c r="D10" s="227">
        <v>0.5</v>
      </c>
    </row>
    <row r="11" spans="2:4" x14ac:dyDescent="0.2">
      <c r="B11" s="223">
        <v>41498</v>
      </c>
      <c r="C11" s="222" t="s">
        <v>277</v>
      </c>
      <c r="D11" s="227">
        <v>0.6</v>
      </c>
    </row>
    <row r="12" spans="2:4" x14ac:dyDescent="0.2">
      <c r="B12" s="223">
        <v>41499</v>
      </c>
      <c r="C12" s="222" t="s">
        <v>273</v>
      </c>
      <c r="D12" s="227">
        <v>0.7</v>
      </c>
    </row>
    <row r="13" spans="2:4" x14ac:dyDescent="0.2">
      <c r="B13" s="223">
        <v>41500</v>
      </c>
      <c r="C13" s="222" t="s">
        <v>275</v>
      </c>
      <c r="D13" s="227">
        <v>0.8</v>
      </c>
    </row>
    <row r="14" spans="2:4" ht="51" x14ac:dyDescent="0.2">
      <c r="B14" s="223">
        <v>41500</v>
      </c>
      <c r="C14" s="224" t="s">
        <v>296</v>
      </c>
      <c r="D14" s="227">
        <v>0.9</v>
      </c>
    </row>
    <row r="15" spans="2:4" x14ac:dyDescent="0.2">
      <c r="B15" s="223">
        <v>41500</v>
      </c>
      <c r="C15" s="222" t="s">
        <v>301</v>
      </c>
      <c r="D15" s="227">
        <v>1</v>
      </c>
    </row>
    <row r="16" spans="2:4" ht="17" x14ac:dyDescent="0.2">
      <c r="B16" s="228">
        <v>41500</v>
      </c>
      <c r="C16" s="229" t="s">
        <v>302</v>
      </c>
      <c r="D16" s="227">
        <v>1.01</v>
      </c>
    </row>
    <row r="17" spans="2:4" x14ac:dyDescent="0.2">
      <c r="B17" s="223">
        <v>41501</v>
      </c>
      <c r="C17" s="222" t="s">
        <v>314</v>
      </c>
      <c r="D17" s="227">
        <v>1.02</v>
      </c>
    </row>
    <row r="18" spans="2:4" ht="34" x14ac:dyDescent="0.2">
      <c r="B18" s="223">
        <v>41502</v>
      </c>
      <c r="C18" s="224" t="s">
        <v>315</v>
      </c>
      <c r="D18" s="227">
        <v>1.03</v>
      </c>
    </row>
    <row r="19" spans="2:4" x14ac:dyDescent="0.2">
      <c r="B19" s="223">
        <v>41505</v>
      </c>
      <c r="C19" s="222" t="s">
        <v>321</v>
      </c>
      <c r="D19" s="227">
        <v>1.04</v>
      </c>
    </row>
    <row r="20" spans="2:4" x14ac:dyDescent="0.2">
      <c r="B20" s="223">
        <v>41505</v>
      </c>
      <c r="C20" s="222" t="s">
        <v>338</v>
      </c>
      <c r="D20" s="227">
        <v>1.05</v>
      </c>
    </row>
    <row r="21" spans="2:4" ht="34" x14ac:dyDescent="0.2">
      <c r="B21" s="223">
        <v>41506</v>
      </c>
      <c r="C21" s="224" t="s">
        <v>348</v>
      </c>
      <c r="D21" s="227">
        <v>1.06</v>
      </c>
    </row>
    <row r="22" spans="2:4" ht="17" x14ac:dyDescent="0.2">
      <c r="B22" s="273">
        <v>41507</v>
      </c>
      <c r="C22" s="229" t="s">
        <v>349</v>
      </c>
      <c r="D22" s="278">
        <v>1.07</v>
      </c>
    </row>
    <row r="23" spans="2:4" ht="17" x14ac:dyDescent="0.2">
      <c r="B23" s="273">
        <v>41509</v>
      </c>
      <c r="C23" s="229" t="s">
        <v>350</v>
      </c>
      <c r="D23" s="278">
        <v>1.08</v>
      </c>
    </row>
    <row r="24" spans="2:4" ht="34" x14ac:dyDescent="0.2">
      <c r="B24" s="273">
        <v>41514</v>
      </c>
      <c r="C24" s="229" t="s">
        <v>351</v>
      </c>
      <c r="D24" s="278">
        <v>1.0900000000000001</v>
      </c>
    </row>
    <row r="25" spans="2:4" ht="34" x14ac:dyDescent="0.2">
      <c r="B25" s="273">
        <v>41519</v>
      </c>
      <c r="C25" s="229" t="s">
        <v>353</v>
      </c>
      <c r="D25" s="278">
        <v>1.1000000000000001</v>
      </c>
    </row>
    <row r="26" spans="2:4" ht="17" x14ac:dyDescent="0.2">
      <c r="B26" s="273">
        <v>41520</v>
      </c>
      <c r="C26" s="229" t="s">
        <v>354</v>
      </c>
      <c r="D26" s="278">
        <v>1.1100000000000001</v>
      </c>
    </row>
    <row r="27" spans="2:4" ht="34" x14ac:dyDescent="0.2">
      <c r="B27" s="273">
        <v>41521</v>
      </c>
      <c r="C27" s="229" t="s">
        <v>355</v>
      </c>
      <c r="D27" s="278">
        <v>1.1200000000000001</v>
      </c>
    </row>
    <row r="28" spans="2:4" ht="17" x14ac:dyDescent="0.2">
      <c r="B28" s="273">
        <v>41521</v>
      </c>
      <c r="C28" s="229" t="s">
        <v>356</v>
      </c>
      <c r="D28" s="278">
        <v>1.1299999999999999</v>
      </c>
    </row>
    <row r="29" spans="2:4" ht="34" x14ac:dyDescent="0.2">
      <c r="B29" s="273">
        <v>41534</v>
      </c>
      <c r="C29" s="229" t="s">
        <v>360</v>
      </c>
      <c r="D29" s="278" t="s">
        <v>265</v>
      </c>
    </row>
    <row r="30" spans="2:4" ht="51" x14ac:dyDescent="0.2">
      <c r="B30" s="273">
        <v>41555</v>
      </c>
      <c r="C30" s="229" t="s">
        <v>363</v>
      </c>
      <c r="D30" s="278" t="s">
        <v>265</v>
      </c>
    </row>
    <row r="31" spans="2:4" ht="17" x14ac:dyDescent="0.2">
      <c r="B31" s="293" t="s">
        <v>364</v>
      </c>
      <c r="C31" s="294" t="s">
        <v>365</v>
      </c>
      <c r="D31" s="295">
        <v>1.1399999999999999</v>
      </c>
    </row>
    <row r="32" spans="2:4" ht="34" x14ac:dyDescent="0.2">
      <c r="B32" s="273">
        <v>41681</v>
      </c>
      <c r="C32" s="229" t="s">
        <v>367</v>
      </c>
      <c r="D32" s="278">
        <v>1.1499999999999999</v>
      </c>
    </row>
    <row r="33" spans="2:4" ht="17" x14ac:dyDescent="0.2">
      <c r="B33" s="273">
        <v>41688</v>
      </c>
      <c r="C33" s="229" t="s">
        <v>374</v>
      </c>
      <c r="D33" s="278">
        <v>1.1599999999999999</v>
      </c>
    </row>
    <row r="34" spans="2:4" ht="17" x14ac:dyDescent="0.2">
      <c r="B34" s="273">
        <v>42300</v>
      </c>
      <c r="C34" s="229" t="s">
        <v>389</v>
      </c>
      <c r="D34" s="278">
        <v>1.17</v>
      </c>
    </row>
    <row r="35" spans="2:4" ht="17" x14ac:dyDescent="0.2">
      <c r="B35" s="273" t="s">
        <v>415</v>
      </c>
      <c r="C35" s="229" t="s">
        <v>416</v>
      </c>
      <c r="D35" s="278">
        <v>1.18</v>
      </c>
    </row>
    <row r="36" spans="2:4" x14ac:dyDescent="0.2">
      <c r="B36" s="223"/>
      <c r="C36" s="222"/>
      <c r="D36" s="227"/>
    </row>
    <row r="37" spans="2:4" x14ac:dyDescent="0.2">
      <c r="B37" s="225"/>
      <c r="C37" s="226"/>
      <c r="D37" s="279"/>
    </row>
    <row r="38" spans="2:4" x14ac:dyDescent="0.2">
      <c r="D38" s="208"/>
    </row>
    <row r="39" spans="2:4" x14ac:dyDescent="0.2">
      <c r="D39" s="208"/>
    </row>
    <row r="40" spans="2:4" x14ac:dyDescent="0.2">
      <c r="D40" s="208"/>
    </row>
    <row r="41" spans="2:4" x14ac:dyDescent="0.2">
      <c r="D41" s="208"/>
    </row>
    <row r="42" spans="2:4" x14ac:dyDescent="0.2">
      <c r="D42" s="208"/>
    </row>
    <row r="43" spans="2:4" x14ac:dyDescent="0.2">
      <c r="D43" s="208"/>
    </row>
    <row r="44" spans="2:4" x14ac:dyDescent="0.2">
      <c r="D44" s="208"/>
    </row>
    <row r="45" spans="2:4" x14ac:dyDescent="0.2">
      <c r="D45" s="20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sheetPr>
  <dimension ref="B2:C32"/>
  <sheetViews>
    <sheetView workbookViewId="0">
      <selection activeCell="C29" sqref="C29"/>
    </sheetView>
  </sheetViews>
  <sheetFormatPr baseColWidth="10" defaultRowHeight="16" x14ac:dyDescent="0.2"/>
  <cols>
    <col min="1" max="1" width="8.6640625" style="2" customWidth="1"/>
    <col min="2" max="2" width="35.83203125" style="2" customWidth="1"/>
    <col min="3" max="3" width="100.83203125" style="2" customWidth="1"/>
    <col min="4" max="16384" width="10.83203125" style="2"/>
  </cols>
  <sheetData>
    <row r="2" spans="2:3" ht="21" x14ac:dyDescent="0.25">
      <c r="B2" s="22" t="s">
        <v>22</v>
      </c>
    </row>
    <row r="4" spans="2:3" ht="30" customHeight="1" x14ac:dyDescent="0.2">
      <c r="B4" s="84" t="s">
        <v>213</v>
      </c>
      <c r="C4" s="301" t="s">
        <v>23</v>
      </c>
    </row>
    <row r="5" spans="2:3" s="167" customFormat="1" ht="30" customHeight="1" x14ac:dyDescent="0.2">
      <c r="B5" s="166" t="s">
        <v>203</v>
      </c>
      <c r="C5" s="302" t="s">
        <v>214</v>
      </c>
    </row>
    <row r="6" spans="2:3" s="167" customFormat="1" ht="30" customHeight="1" x14ac:dyDescent="0.2">
      <c r="B6" s="168" t="s">
        <v>0</v>
      </c>
      <c r="C6" s="304" t="s">
        <v>375</v>
      </c>
    </row>
    <row r="7" spans="2:3" s="167" customFormat="1" ht="30" customHeight="1" x14ac:dyDescent="0.2">
      <c r="B7" s="168" t="s">
        <v>22</v>
      </c>
      <c r="C7" s="302" t="s">
        <v>376</v>
      </c>
    </row>
    <row r="8" spans="2:3" s="167" customFormat="1" ht="30" customHeight="1" x14ac:dyDescent="0.2">
      <c r="B8" s="168" t="s">
        <v>20</v>
      </c>
      <c r="C8" s="302" t="s">
        <v>379</v>
      </c>
    </row>
    <row r="9" spans="2:3" s="167" customFormat="1" ht="30" customHeight="1" x14ac:dyDescent="0.2">
      <c r="B9" s="168" t="s">
        <v>207</v>
      </c>
      <c r="C9" s="302" t="s">
        <v>377</v>
      </c>
    </row>
    <row r="10" spans="2:3" s="167" customFormat="1" ht="30" customHeight="1" x14ac:dyDescent="0.2">
      <c r="B10" s="168" t="s">
        <v>24</v>
      </c>
      <c r="C10" s="302" t="s">
        <v>378</v>
      </c>
    </row>
    <row r="11" spans="2:3" s="167" customFormat="1" ht="30" customHeight="1" x14ac:dyDescent="0.2">
      <c r="B11" s="169" t="s">
        <v>29</v>
      </c>
      <c r="C11" s="302" t="s">
        <v>380</v>
      </c>
    </row>
    <row r="12" spans="2:3" s="167" customFormat="1" ht="30" customHeight="1" x14ac:dyDescent="0.2">
      <c r="B12" s="170" t="s">
        <v>274</v>
      </c>
      <c r="C12" s="302" t="s">
        <v>381</v>
      </c>
    </row>
    <row r="13" spans="2:3" s="167" customFormat="1" ht="30" customHeight="1" x14ac:dyDescent="0.2">
      <c r="B13" s="170" t="s">
        <v>230</v>
      </c>
      <c r="C13" s="259" t="s">
        <v>385</v>
      </c>
    </row>
    <row r="14" spans="2:3" s="167" customFormat="1" ht="30" customHeight="1" x14ac:dyDescent="0.2">
      <c r="B14" s="170" t="s">
        <v>361</v>
      </c>
      <c r="C14" s="259" t="s">
        <v>290</v>
      </c>
    </row>
    <row r="15" spans="2:3" s="167" customFormat="1" ht="30" customHeight="1" x14ac:dyDescent="0.2">
      <c r="B15" s="171" t="s">
        <v>297</v>
      </c>
      <c r="C15" s="302" t="s">
        <v>247</v>
      </c>
    </row>
    <row r="16" spans="2:3" s="167" customFormat="1" ht="30" customHeight="1" x14ac:dyDescent="0.2">
      <c r="B16" s="171" t="s">
        <v>411</v>
      </c>
      <c r="C16" s="302" t="s">
        <v>412</v>
      </c>
    </row>
    <row r="17" spans="2:3" s="167" customFormat="1" ht="30" customHeight="1" x14ac:dyDescent="0.2">
      <c r="B17" s="171" t="s">
        <v>303</v>
      </c>
      <c r="C17" s="302" t="s">
        <v>382</v>
      </c>
    </row>
    <row r="18" spans="2:3" s="167" customFormat="1" ht="30" customHeight="1" x14ac:dyDescent="0.2">
      <c r="B18" s="171" t="s">
        <v>417</v>
      </c>
      <c r="C18" s="302" t="s">
        <v>418</v>
      </c>
    </row>
    <row r="19" spans="2:3" s="167" customFormat="1" ht="30" customHeight="1" x14ac:dyDescent="0.2">
      <c r="B19" s="258" t="s">
        <v>324</v>
      </c>
      <c r="C19" s="259" t="s">
        <v>339</v>
      </c>
    </row>
    <row r="20" spans="2:3" s="167" customFormat="1" ht="30" customHeight="1" x14ac:dyDescent="0.2">
      <c r="B20" s="172" t="s">
        <v>240</v>
      </c>
      <c r="C20" s="302" t="s">
        <v>241</v>
      </c>
    </row>
    <row r="21" spans="2:3" s="167" customFormat="1" ht="30" customHeight="1" x14ac:dyDescent="0.2">
      <c r="B21" s="172" t="s">
        <v>316</v>
      </c>
      <c r="C21" s="302" t="s">
        <v>242</v>
      </c>
    </row>
    <row r="22" spans="2:3" s="167" customFormat="1" ht="30" customHeight="1" x14ac:dyDescent="0.2">
      <c r="B22" s="172" t="s">
        <v>317</v>
      </c>
      <c r="C22" s="302" t="s">
        <v>243</v>
      </c>
    </row>
    <row r="23" spans="2:3" s="167" customFormat="1" ht="30" customHeight="1" x14ac:dyDescent="0.2">
      <c r="B23" s="172" t="s">
        <v>318</v>
      </c>
      <c r="C23" s="302" t="s">
        <v>244</v>
      </c>
    </row>
    <row r="24" spans="2:3" s="167" customFormat="1" ht="30" customHeight="1" x14ac:dyDescent="0.2">
      <c r="B24" s="172" t="s">
        <v>319</v>
      </c>
      <c r="C24" s="302" t="s">
        <v>245</v>
      </c>
    </row>
    <row r="25" spans="2:3" s="167" customFormat="1" ht="30" customHeight="1" x14ac:dyDescent="0.2">
      <c r="B25" s="172" t="s">
        <v>320</v>
      </c>
      <c r="C25" s="302" t="s">
        <v>246</v>
      </c>
    </row>
    <row r="26" spans="2:3" s="167" customFormat="1" ht="30" customHeight="1" x14ac:dyDescent="0.2">
      <c r="B26" s="172" t="s">
        <v>386</v>
      </c>
      <c r="C26" s="303" t="s">
        <v>387</v>
      </c>
    </row>
    <row r="27" spans="2:3" s="167" customFormat="1" ht="30" customHeight="1" x14ac:dyDescent="0.2">
      <c r="B27" s="172" t="s">
        <v>298</v>
      </c>
      <c r="C27" s="303" t="s">
        <v>300</v>
      </c>
    </row>
    <row r="28" spans="2:3" ht="31" customHeight="1" x14ac:dyDescent="0.2">
      <c r="B28" s="172" t="s">
        <v>310</v>
      </c>
      <c r="C28" s="303" t="s">
        <v>309</v>
      </c>
    </row>
    <row r="29" spans="2:3" ht="30" customHeight="1" x14ac:dyDescent="0.2">
      <c r="B29" s="172" t="s">
        <v>406</v>
      </c>
      <c r="C29" s="303" t="s">
        <v>409</v>
      </c>
    </row>
    <row r="30" spans="2:3" ht="31" customHeight="1" x14ac:dyDescent="0.2">
      <c r="B30" s="172" t="s">
        <v>407</v>
      </c>
      <c r="C30" s="303" t="s">
        <v>410</v>
      </c>
    </row>
    <row r="31" spans="2:3" ht="33" customHeight="1" x14ac:dyDescent="0.2">
      <c r="B31" s="172" t="s">
        <v>419</v>
      </c>
      <c r="C31" s="303" t="s">
        <v>421</v>
      </c>
    </row>
    <row r="32" spans="2:3" ht="31" customHeight="1" x14ac:dyDescent="0.2">
      <c r="B32" s="172" t="s">
        <v>420</v>
      </c>
      <c r="C32" s="303" t="s">
        <v>422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2"/>
  </sheetPr>
  <dimension ref="B2:C33"/>
  <sheetViews>
    <sheetView workbookViewId="0">
      <selection activeCell="E7" sqref="E7"/>
    </sheetView>
  </sheetViews>
  <sheetFormatPr baseColWidth="10" defaultRowHeight="16" x14ac:dyDescent="0.2"/>
  <cols>
    <col min="1" max="1" width="10.83203125" style="2" customWidth="1"/>
    <col min="2" max="2" width="140.83203125" style="2" customWidth="1"/>
    <col min="3" max="3" width="20.33203125" style="2" customWidth="1"/>
    <col min="4" max="16384" width="10.83203125" style="2"/>
  </cols>
  <sheetData>
    <row r="2" spans="2:3" ht="21" x14ac:dyDescent="0.25">
      <c r="B2" s="22" t="s">
        <v>20</v>
      </c>
    </row>
    <row r="4" spans="2:3" x14ac:dyDescent="0.2">
      <c r="B4" s="164" t="s">
        <v>21</v>
      </c>
      <c r="C4" s="9"/>
    </row>
    <row r="5" spans="2:3" x14ac:dyDescent="0.2">
      <c r="B5" s="305"/>
      <c r="C5" s="9"/>
    </row>
    <row r="6" spans="2:3" ht="170" x14ac:dyDescent="0.2">
      <c r="B6" s="306" t="s">
        <v>384</v>
      </c>
      <c r="C6" s="9"/>
    </row>
    <row r="7" spans="2:3" x14ac:dyDescent="0.2">
      <c r="B7" s="308"/>
      <c r="C7" s="9"/>
    </row>
    <row r="8" spans="2:3" ht="15" customHeight="1" x14ac:dyDescent="0.2">
      <c r="B8" s="101"/>
      <c r="C8" s="9"/>
    </row>
    <row r="9" spans="2:3" ht="15" customHeight="1" x14ac:dyDescent="0.2">
      <c r="B9" s="164" t="s">
        <v>209</v>
      </c>
      <c r="C9" s="9"/>
    </row>
    <row r="10" spans="2:3" ht="15" customHeight="1" x14ac:dyDescent="0.2">
      <c r="B10" s="305"/>
      <c r="C10" s="9"/>
    </row>
    <row r="11" spans="2:3" ht="15" customHeight="1" x14ac:dyDescent="0.2">
      <c r="B11" s="298" t="s">
        <v>368</v>
      </c>
      <c r="C11" s="9"/>
    </row>
    <row r="12" spans="2:3" ht="15" customHeight="1" x14ac:dyDescent="0.2">
      <c r="B12" s="298" t="s">
        <v>369</v>
      </c>
      <c r="C12" s="9"/>
    </row>
    <row r="13" spans="2:3" ht="15" customHeight="1" x14ac:dyDescent="0.2">
      <c r="B13" s="298" t="s">
        <v>342</v>
      </c>
      <c r="C13" s="9"/>
    </row>
    <row r="14" spans="2:3" ht="15" customHeight="1" x14ac:dyDescent="0.2">
      <c r="B14" s="298" t="s">
        <v>343</v>
      </c>
      <c r="C14" s="9"/>
    </row>
    <row r="15" spans="2:3" ht="15" customHeight="1" x14ac:dyDescent="0.2">
      <c r="B15" s="298" t="s">
        <v>344</v>
      </c>
      <c r="C15" s="9"/>
    </row>
    <row r="16" spans="2:3" ht="30" customHeight="1" x14ac:dyDescent="0.2">
      <c r="B16" s="306" t="s">
        <v>345</v>
      </c>
      <c r="C16" s="9"/>
    </row>
    <row r="17" spans="2:3" ht="15" customHeight="1" x14ac:dyDescent="0.2">
      <c r="B17" s="298" t="s">
        <v>370</v>
      </c>
      <c r="C17" s="9"/>
    </row>
    <row r="18" spans="2:3" ht="15" customHeight="1" x14ac:dyDescent="0.2">
      <c r="B18" s="298" t="s">
        <v>371</v>
      </c>
      <c r="C18" s="9"/>
    </row>
    <row r="19" spans="2:3" ht="15" customHeight="1" x14ac:dyDescent="0.2">
      <c r="B19" s="307"/>
      <c r="C19" s="9"/>
    </row>
    <row r="20" spans="2:3" x14ac:dyDescent="0.2">
      <c r="B20" s="90"/>
    </row>
    <row r="21" spans="2:3" x14ac:dyDescent="0.2">
      <c r="B21" s="173" t="s">
        <v>372</v>
      </c>
    </row>
    <row r="22" spans="2:3" x14ac:dyDescent="0.2">
      <c r="B22" s="299"/>
    </row>
    <row r="23" spans="2:3" ht="102" x14ac:dyDescent="0.2">
      <c r="B23" s="300" t="s">
        <v>373</v>
      </c>
    </row>
    <row r="24" spans="2:3" x14ac:dyDescent="0.2">
      <c r="B24" s="165"/>
    </row>
    <row r="27" spans="2:3" ht="15" customHeight="1" x14ac:dyDescent="0.2"/>
    <row r="33" ht="30" customHeight="1" x14ac:dyDescent="0.2"/>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BZ9"/>
  <sheetViews>
    <sheetView workbookViewId="0">
      <selection activeCell="Z54" sqref="Z54"/>
    </sheetView>
  </sheetViews>
  <sheetFormatPr baseColWidth="10" defaultColWidth="2.83203125" defaultRowHeight="16" x14ac:dyDescent="0.2"/>
  <cols>
    <col min="1" max="1" width="8.1640625" style="2" customWidth="1"/>
    <col min="2" max="16384" width="2.83203125" style="2"/>
  </cols>
  <sheetData>
    <row r="2" spans="2:78" ht="21" customHeight="1" x14ac:dyDescent="0.2">
      <c r="B2" s="82" t="s">
        <v>252</v>
      </c>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row>
    <row r="3" spans="2:78" ht="15" customHeight="1" x14ac:dyDescent="0.2">
      <c r="B3" s="82"/>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row>
    <row r="4" spans="2:78" ht="15" customHeight="1" x14ac:dyDescent="0.2">
      <c r="B4" s="84" t="s">
        <v>38</v>
      </c>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6"/>
      <c r="AV4" s="77"/>
      <c r="AW4" s="77"/>
      <c r="AX4" s="77"/>
      <c r="AY4" s="77"/>
      <c r="AZ4" s="77"/>
      <c r="BA4" s="77"/>
      <c r="BB4" s="77"/>
      <c r="BC4" s="77"/>
      <c r="BD4" s="77"/>
      <c r="BE4" s="77"/>
      <c r="BF4" s="77"/>
      <c r="BG4" s="77"/>
      <c r="BH4" s="77"/>
      <c r="BI4" s="77"/>
      <c r="BJ4" s="77"/>
    </row>
    <row r="5" spans="2:78" ht="15" customHeight="1" x14ac:dyDescent="0.2">
      <c r="B5" s="103" t="s">
        <v>220</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2"/>
      <c r="AV5" s="77"/>
      <c r="AW5" s="77"/>
      <c r="AX5" s="77"/>
      <c r="AY5" s="77"/>
      <c r="AZ5" s="77"/>
      <c r="BA5" s="77"/>
      <c r="BB5" s="77"/>
      <c r="BC5" s="77"/>
      <c r="BD5" s="77"/>
      <c r="BE5" s="77"/>
      <c r="BF5" s="77"/>
      <c r="BG5" s="77"/>
      <c r="BH5" s="77"/>
      <c r="BI5" s="77"/>
      <c r="BJ5" s="77"/>
    </row>
    <row r="6" spans="2:78" ht="15" customHeight="1" x14ac:dyDescent="0.2">
      <c r="B6" s="7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row>
    <row r="7" spans="2:78" ht="19" customHeight="1" x14ac:dyDescent="0.25">
      <c r="B7" s="78"/>
      <c r="D7" s="78"/>
      <c r="E7" s="78"/>
      <c r="F7" s="78"/>
      <c r="G7" s="78"/>
      <c r="H7" s="79" t="s">
        <v>204</v>
      </c>
      <c r="I7" s="80"/>
      <c r="J7" s="80"/>
      <c r="K7" s="80"/>
      <c r="L7" s="80"/>
      <c r="M7" s="80"/>
      <c r="N7" s="80"/>
      <c r="O7" s="80"/>
      <c r="P7" s="80"/>
      <c r="Q7" s="80"/>
      <c r="R7" s="80"/>
      <c r="S7" s="80"/>
      <c r="T7" s="80"/>
      <c r="U7" s="80"/>
      <c r="V7" s="80"/>
      <c r="W7" s="80"/>
      <c r="X7" s="80"/>
      <c r="Y7" s="80"/>
      <c r="Z7" s="80"/>
      <c r="AA7" s="80"/>
      <c r="AB7" s="80"/>
      <c r="AC7" s="80"/>
      <c r="AD7" s="80"/>
      <c r="AE7" s="80"/>
      <c r="AF7" s="80"/>
      <c r="AG7" s="80"/>
      <c r="AH7" s="79" t="s">
        <v>205</v>
      </c>
      <c r="AI7" s="80"/>
      <c r="AJ7" s="80"/>
      <c r="AK7" s="80"/>
      <c r="AM7" s="81"/>
      <c r="AN7" s="80"/>
      <c r="AO7" s="80"/>
      <c r="AP7" s="80"/>
      <c r="AQ7" s="80"/>
      <c r="AR7" s="80"/>
      <c r="AS7" s="80"/>
      <c r="AT7" s="80"/>
      <c r="AU7" s="80"/>
      <c r="AV7" s="80"/>
      <c r="AW7" s="80"/>
      <c r="AX7" s="80"/>
      <c r="AY7" s="80"/>
      <c r="AZ7" s="80"/>
      <c r="BA7" s="80"/>
      <c r="BB7" s="80"/>
      <c r="BC7" s="80"/>
      <c r="BD7" s="80"/>
      <c r="BE7" s="81"/>
      <c r="BF7" s="80"/>
      <c r="BG7" s="80"/>
      <c r="BH7" s="80"/>
      <c r="BI7" s="79" t="s">
        <v>206</v>
      </c>
      <c r="BK7" s="81"/>
      <c r="BL7" s="81"/>
      <c r="BM7" s="81"/>
      <c r="BN7" s="81"/>
      <c r="BO7" s="81"/>
      <c r="BP7" s="81"/>
      <c r="BQ7" s="81"/>
      <c r="BR7" s="81"/>
      <c r="BS7" s="81"/>
      <c r="BT7" s="81"/>
      <c r="BU7" s="81"/>
      <c r="BV7" s="81"/>
      <c r="BW7" s="81"/>
      <c r="BX7" s="81"/>
    </row>
    <row r="9" spans="2:78" x14ac:dyDescent="0.2">
      <c r="BZ9" s="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sheetPr>
  <dimension ref="A2:F93"/>
  <sheetViews>
    <sheetView workbookViewId="0">
      <selection activeCell="C13" sqref="C13"/>
    </sheetView>
  </sheetViews>
  <sheetFormatPr baseColWidth="10" defaultRowHeight="16" x14ac:dyDescent="0.2"/>
  <cols>
    <col min="1" max="1" width="10.83203125" style="2"/>
    <col min="2" max="2" width="25.83203125" style="2" customWidth="1"/>
    <col min="3" max="4" width="75.83203125" style="2" customWidth="1"/>
    <col min="5" max="16384" width="10.83203125" style="2"/>
  </cols>
  <sheetData>
    <row r="2" spans="1:6" ht="21" x14ac:dyDescent="0.25">
      <c r="B2" s="22" t="s">
        <v>24</v>
      </c>
      <c r="C2" s="22"/>
    </row>
    <row r="3" spans="1:6" x14ac:dyDescent="0.2">
      <c r="A3" s="100"/>
      <c r="B3" s="100"/>
      <c r="C3" s="100"/>
      <c r="D3" s="100"/>
    </row>
    <row r="4" spans="1:6" x14ac:dyDescent="0.2">
      <c r="A4" s="100"/>
      <c r="B4" s="46" t="s">
        <v>38</v>
      </c>
      <c r="C4" s="105"/>
      <c r="D4" s="100"/>
    </row>
    <row r="5" spans="1:6" ht="79" customHeight="1" x14ac:dyDescent="0.2">
      <c r="A5" s="100"/>
      <c r="B5" s="334" t="s">
        <v>211</v>
      </c>
      <c r="C5" s="335"/>
      <c r="D5" s="100"/>
    </row>
    <row r="6" spans="1:6" ht="17" thickBot="1" x14ac:dyDescent="0.25">
      <c r="A6" s="100"/>
      <c r="B6" s="100"/>
      <c r="C6" s="100"/>
      <c r="D6" s="100"/>
    </row>
    <row r="7" spans="1:6" x14ac:dyDescent="0.2">
      <c r="A7" s="100"/>
      <c r="B7" s="94" t="s">
        <v>25</v>
      </c>
      <c r="C7" s="106"/>
      <c r="D7" s="95"/>
    </row>
    <row r="8" spans="1:6" x14ac:dyDescent="0.2">
      <c r="A8" s="100"/>
      <c r="B8" s="96"/>
      <c r="C8" s="107"/>
      <c r="D8" s="97"/>
      <c r="F8" s="72"/>
    </row>
    <row r="9" spans="1:6" x14ac:dyDescent="0.2">
      <c r="A9" s="100"/>
      <c r="B9" s="108" t="s">
        <v>39</v>
      </c>
      <c r="C9" s="175" t="s">
        <v>27</v>
      </c>
      <c r="D9" s="116" t="s">
        <v>208</v>
      </c>
    </row>
    <row r="10" spans="1:6" x14ac:dyDescent="0.2">
      <c r="A10" s="100"/>
      <c r="B10" s="111" t="s">
        <v>44</v>
      </c>
      <c r="C10" s="109"/>
      <c r="D10" s="110"/>
    </row>
    <row r="11" spans="1:6" ht="31" customHeight="1" x14ac:dyDescent="0.2">
      <c r="A11" s="100"/>
      <c r="B11" s="112"/>
      <c r="C11" s="114" t="s">
        <v>248</v>
      </c>
      <c r="D11" s="113"/>
    </row>
    <row r="12" spans="1:6" ht="31" customHeight="1" x14ac:dyDescent="0.2">
      <c r="B12" s="112"/>
      <c r="C12" s="65" t="s">
        <v>249</v>
      </c>
      <c r="D12" s="189" t="s">
        <v>250</v>
      </c>
    </row>
    <row r="13" spans="1:6" ht="31" customHeight="1" x14ac:dyDescent="0.2">
      <c r="B13" s="70"/>
      <c r="C13" s="114" t="s">
        <v>388</v>
      </c>
      <c r="D13" s="189" t="s">
        <v>250</v>
      </c>
    </row>
    <row r="14" spans="1:6" ht="34" x14ac:dyDescent="0.2">
      <c r="B14" s="70"/>
      <c r="C14" s="114" t="s">
        <v>283</v>
      </c>
      <c r="D14" s="174"/>
      <c r="F14" s="89"/>
    </row>
    <row r="15" spans="1:6" ht="34" x14ac:dyDescent="0.2">
      <c r="B15" s="70"/>
      <c r="C15" s="114" t="s">
        <v>362</v>
      </c>
      <c r="D15" s="174"/>
      <c r="F15" s="89"/>
    </row>
    <row r="16" spans="1:6" ht="17" thickBot="1" x14ac:dyDescent="0.25">
      <c r="B16" s="93"/>
      <c r="C16" s="176"/>
      <c r="D16" s="177"/>
    </row>
    <row r="17" spans="2:4" ht="17" thickBot="1" x14ac:dyDescent="0.25">
      <c r="B17" s="100"/>
      <c r="C17" s="100"/>
      <c r="D17" s="100"/>
    </row>
    <row r="18" spans="2:4" x14ac:dyDescent="0.2">
      <c r="B18" s="94" t="s">
        <v>26</v>
      </c>
      <c r="C18" s="106"/>
      <c r="D18" s="95"/>
    </row>
    <row r="19" spans="2:4" x14ac:dyDescent="0.2">
      <c r="B19" s="96"/>
      <c r="C19" s="107"/>
      <c r="D19" s="97"/>
    </row>
    <row r="20" spans="2:4" x14ac:dyDescent="0.2">
      <c r="B20" s="108" t="s">
        <v>39</v>
      </c>
      <c r="C20" s="175" t="s">
        <v>27</v>
      </c>
      <c r="D20" s="116" t="s">
        <v>210</v>
      </c>
    </row>
    <row r="21" spans="2:4" x14ac:dyDescent="0.2">
      <c r="B21" s="111" t="s">
        <v>228</v>
      </c>
      <c r="C21" s="181" t="s">
        <v>281</v>
      </c>
      <c r="D21" s="110"/>
    </row>
    <row r="22" spans="2:4" x14ac:dyDescent="0.2">
      <c r="B22" s="111"/>
      <c r="C22" s="182" t="s">
        <v>279</v>
      </c>
      <c r="D22" s="74"/>
    </row>
    <row r="23" spans="2:4" ht="17" x14ac:dyDescent="0.2">
      <c r="B23" s="112"/>
      <c r="C23" s="114" t="s">
        <v>280</v>
      </c>
      <c r="D23" s="183"/>
    </row>
    <row r="24" spans="2:4" ht="17" x14ac:dyDescent="0.2">
      <c r="B24" s="112"/>
      <c r="C24" s="114" t="s">
        <v>366</v>
      </c>
      <c r="D24" s="174"/>
    </row>
    <row r="25" spans="2:4" x14ac:dyDescent="0.2">
      <c r="B25" s="184"/>
      <c r="C25" s="185"/>
      <c r="D25" s="186"/>
    </row>
    <row r="26" spans="2:4" x14ac:dyDescent="0.2">
      <c r="B26" s="187" t="s">
        <v>234</v>
      </c>
      <c r="C26" s="181" t="s">
        <v>282</v>
      </c>
      <c r="D26" s="188"/>
    </row>
    <row r="27" spans="2:4" x14ac:dyDescent="0.2">
      <c r="B27" s="187"/>
      <c r="C27" s="182" t="s">
        <v>312</v>
      </c>
      <c r="D27" s="174"/>
    </row>
    <row r="28" spans="2:4" x14ac:dyDescent="0.2">
      <c r="B28" s="187"/>
      <c r="C28" s="182" t="s">
        <v>313</v>
      </c>
      <c r="D28" s="174"/>
    </row>
    <row r="29" spans="2:4" x14ac:dyDescent="0.2">
      <c r="B29" s="184"/>
      <c r="C29" s="185"/>
      <c r="D29" s="186"/>
    </row>
    <row r="30" spans="2:4" x14ac:dyDescent="0.2">
      <c r="B30" s="187" t="s">
        <v>278</v>
      </c>
      <c r="C30" s="182" t="s">
        <v>268</v>
      </c>
      <c r="D30" s="183"/>
    </row>
    <row r="31" spans="2:4" x14ac:dyDescent="0.2">
      <c r="B31" s="112"/>
      <c r="C31" s="182" t="s">
        <v>269</v>
      </c>
      <c r="D31" s="183"/>
    </row>
    <row r="32" spans="2:4" ht="17" thickBot="1" x14ac:dyDescent="0.25">
      <c r="B32" s="98"/>
      <c r="C32" s="179"/>
      <c r="D32" s="180"/>
    </row>
    <row r="33" spans="2:4" ht="17" thickBot="1" x14ac:dyDescent="0.25">
      <c r="B33" s="100"/>
      <c r="C33" s="100"/>
      <c r="D33" s="100"/>
    </row>
    <row r="34" spans="2:4" x14ac:dyDescent="0.2">
      <c r="B34" s="94" t="s">
        <v>200</v>
      </c>
      <c r="C34" s="95"/>
      <c r="D34" s="90"/>
    </row>
    <row r="35" spans="2:4" x14ac:dyDescent="0.2">
      <c r="B35" s="96"/>
      <c r="C35" s="97"/>
      <c r="D35" s="90"/>
    </row>
    <row r="36" spans="2:4" x14ac:dyDescent="0.2">
      <c r="B36" s="108" t="s">
        <v>271</v>
      </c>
      <c r="C36" s="116" t="s">
        <v>272</v>
      </c>
      <c r="D36" s="90"/>
    </row>
    <row r="37" spans="2:4" x14ac:dyDescent="0.2">
      <c r="B37" s="111" t="s">
        <v>41</v>
      </c>
      <c r="C37" s="74" t="s">
        <v>130</v>
      </c>
      <c r="D37" s="90"/>
    </row>
    <row r="38" spans="2:4" x14ac:dyDescent="0.2">
      <c r="B38" s="96"/>
      <c r="C38" s="74" t="s">
        <v>131</v>
      </c>
      <c r="D38" s="90"/>
    </row>
    <row r="39" spans="2:4" x14ac:dyDescent="0.2">
      <c r="B39" s="96"/>
      <c r="C39" s="74" t="s">
        <v>132</v>
      </c>
      <c r="D39" s="90"/>
    </row>
    <row r="40" spans="2:4" x14ac:dyDescent="0.2">
      <c r="B40" s="96"/>
      <c r="C40" s="74" t="s">
        <v>133</v>
      </c>
      <c r="D40" s="90"/>
    </row>
    <row r="41" spans="2:4" x14ac:dyDescent="0.2">
      <c r="B41" s="96"/>
      <c r="C41" s="74" t="s">
        <v>134</v>
      </c>
      <c r="D41" s="90"/>
    </row>
    <row r="42" spans="2:4" x14ac:dyDescent="0.2">
      <c r="B42" s="96"/>
      <c r="C42" s="74" t="s">
        <v>135</v>
      </c>
      <c r="D42" s="90"/>
    </row>
    <row r="43" spans="2:4" x14ac:dyDescent="0.2">
      <c r="B43" s="96"/>
      <c r="C43" s="74" t="s">
        <v>146</v>
      </c>
      <c r="D43" s="90"/>
    </row>
    <row r="44" spans="2:4" x14ac:dyDescent="0.2">
      <c r="B44" s="96"/>
      <c r="C44" s="74" t="s">
        <v>137</v>
      </c>
      <c r="D44" s="90"/>
    </row>
    <row r="45" spans="2:4" x14ac:dyDescent="0.2">
      <c r="B45" s="96"/>
      <c r="C45" s="74" t="s">
        <v>138</v>
      </c>
      <c r="D45" s="90"/>
    </row>
    <row r="46" spans="2:4" x14ac:dyDescent="0.2">
      <c r="B46" s="96"/>
      <c r="C46" s="74" t="s">
        <v>139</v>
      </c>
      <c r="D46" s="90"/>
    </row>
    <row r="47" spans="2:4" x14ac:dyDescent="0.2">
      <c r="B47" s="96"/>
      <c r="C47" s="74" t="s">
        <v>140</v>
      </c>
      <c r="D47" s="90"/>
    </row>
    <row r="48" spans="2:4" x14ac:dyDescent="0.2">
      <c r="B48" s="96"/>
      <c r="C48" s="74" t="s">
        <v>141</v>
      </c>
      <c r="D48" s="90"/>
    </row>
    <row r="49" spans="2:4" x14ac:dyDescent="0.2">
      <c r="B49" s="115"/>
      <c r="C49" s="178"/>
      <c r="D49" s="90"/>
    </row>
    <row r="50" spans="2:4" x14ac:dyDescent="0.2">
      <c r="B50" s="111" t="s">
        <v>136</v>
      </c>
      <c r="C50" s="74" t="s">
        <v>136</v>
      </c>
      <c r="D50" s="90"/>
    </row>
    <row r="51" spans="2:4" x14ac:dyDescent="0.2">
      <c r="B51" s="117"/>
      <c r="C51" s="178"/>
      <c r="D51" s="90"/>
    </row>
    <row r="52" spans="2:4" x14ac:dyDescent="0.2">
      <c r="B52" s="111" t="s">
        <v>330</v>
      </c>
      <c r="C52" s="74" t="s">
        <v>42</v>
      </c>
      <c r="D52" s="90"/>
    </row>
    <row r="53" spans="2:4" x14ac:dyDescent="0.2">
      <c r="B53" s="117"/>
      <c r="C53" s="178"/>
      <c r="D53" s="90"/>
    </row>
    <row r="54" spans="2:4" x14ac:dyDescent="0.2">
      <c r="B54" s="111" t="s">
        <v>149</v>
      </c>
      <c r="C54" s="74" t="s">
        <v>148</v>
      </c>
      <c r="D54" s="90"/>
    </row>
    <row r="55" spans="2:4" x14ac:dyDescent="0.2">
      <c r="B55" s="111"/>
      <c r="C55" s="74" t="s">
        <v>149</v>
      </c>
      <c r="D55" s="90"/>
    </row>
    <row r="56" spans="2:4" x14ac:dyDescent="0.2">
      <c r="B56" s="96"/>
      <c r="C56" s="74" t="s">
        <v>150</v>
      </c>
      <c r="D56" s="90"/>
    </row>
    <row r="57" spans="2:4" x14ac:dyDescent="0.2">
      <c r="B57" s="96"/>
      <c r="C57" s="74" t="s">
        <v>151</v>
      </c>
      <c r="D57" s="90"/>
    </row>
    <row r="58" spans="2:4" x14ac:dyDescent="0.2">
      <c r="B58" s="96"/>
      <c r="C58" s="74" t="s">
        <v>152</v>
      </c>
      <c r="D58" s="90"/>
    </row>
    <row r="59" spans="2:4" x14ac:dyDescent="0.2">
      <c r="B59" s="96"/>
      <c r="C59" s="74" t="s">
        <v>153</v>
      </c>
      <c r="D59" s="90"/>
    </row>
    <row r="60" spans="2:4" x14ac:dyDescent="0.2">
      <c r="B60" s="96"/>
      <c r="C60" s="74" t="s">
        <v>154</v>
      </c>
      <c r="D60" s="90"/>
    </row>
    <row r="61" spans="2:4" x14ac:dyDescent="0.2">
      <c r="B61" s="96"/>
      <c r="C61" s="74" t="s">
        <v>155</v>
      </c>
      <c r="D61" s="90"/>
    </row>
    <row r="62" spans="2:4" x14ac:dyDescent="0.2">
      <c r="B62" s="96"/>
      <c r="C62" s="74" t="s">
        <v>156</v>
      </c>
      <c r="D62" s="90"/>
    </row>
    <row r="63" spans="2:4" x14ac:dyDescent="0.2">
      <c r="B63" s="96"/>
      <c r="C63" s="74" t="s">
        <v>157</v>
      </c>
      <c r="D63" s="90"/>
    </row>
    <row r="64" spans="2:4" x14ac:dyDescent="0.2">
      <c r="B64" s="96"/>
      <c r="C64" s="74" t="s">
        <v>158</v>
      </c>
      <c r="D64" s="90"/>
    </row>
    <row r="65" spans="2:4" x14ac:dyDescent="0.2">
      <c r="B65" s="96"/>
      <c r="C65" s="74" t="s">
        <v>159</v>
      </c>
      <c r="D65" s="90"/>
    </row>
    <row r="66" spans="2:4" x14ac:dyDescent="0.2">
      <c r="B66" s="96"/>
      <c r="C66" s="74" t="s">
        <v>160</v>
      </c>
      <c r="D66" s="90"/>
    </row>
    <row r="67" spans="2:4" x14ac:dyDescent="0.2">
      <c r="B67" s="96"/>
      <c r="C67" s="74" t="s">
        <v>161</v>
      </c>
      <c r="D67" s="90"/>
    </row>
    <row r="68" spans="2:4" x14ac:dyDescent="0.2">
      <c r="B68" s="96"/>
      <c r="C68" s="74" t="s">
        <v>162</v>
      </c>
      <c r="D68" s="90"/>
    </row>
    <row r="69" spans="2:4" x14ac:dyDescent="0.2">
      <c r="B69" s="96"/>
      <c r="C69" s="74" t="s">
        <v>163</v>
      </c>
      <c r="D69" s="90"/>
    </row>
    <row r="70" spans="2:4" x14ac:dyDescent="0.2">
      <c r="B70" s="96"/>
      <c r="C70" s="74" t="s">
        <v>164</v>
      </c>
      <c r="D70" s="90"/>
    </row>
    <row r="71" spans="2:4" x14ac:dyDescent="0.2">
      <c r="B71" s="96"/>
      <c r="C71" s="74" t="s">
        <v>165</v>
      </c>
      <c r="D71" s="90"/>
    </row>
    <row r="72" spans="2:4" x14ac:dyDescent="0.2">
      <c r="B72" s="96"/>
      <c r="C72" s="74" t="s">
        <v>166</v>
      </c>
      <c r="D72" s="90"/>
    </row>
    <row r="73" spans="2:4" x14ac:dyDescent="0.2">
      <c r="B73" s="96"/>
      <c r="C73" s="74" t="s">
        <v>167</v>
      </c>
      <c r="D73" s="90"/>
    </row>
    <row r="74" spans="2:4" x14ac:dyDescent="0.2">
      <c r="B74" s="96"/>
      <c r="C74" s="74" t="s">
        <v>168</v>
      </c>
      <c r="D74" s="90"/>
    </row>
    <row r="75" spans="2:4" x14ac:dyDescent="0.2">
      <c r="B75" s="96"/>
      <c r="C75" s="74" t="s">
        <v>169</v>
      </c>
      <c r="D75" s="90"/>
    </row>
    <row r="76" spans="2:4" x14ac:dyDescent="0.2">
      <c r="B76" s="96"/>
      <c r="C76" s="74" t="s">
        <v>170</v>
      </c>
      <c r="D76" s="90"/>
    </row>
    <row r="77" spans="2:4" x14ac:dyDescent="0.2">
      <c r="B77" s="115"/>
      <c r="C77" s="178"/>
      <c r="D77" s="90"/>
    </row>
    <row r="78" spans="2:4" x14ac:dyDescent="0.2">
      <c r="B78" s="111" t="s">
        <v>201</v>
      </c>
      <c r="C78" s="74" t="s">
        <v>172</v>
      </c>
      <c r="D78" s="90"/>
    </row>
    <row r="79" spans="2:4" x14ac:dyDescent="0.2">
      <c r="B79" s="117"/>
      <c r="C79" s="178"/>
      <c r="D79" s="90"/>
    </row>
    <row r="80" spans="2:4" x14ac:dyDescent="0.2">
      <c r="B80" s="111" t="s">
        <v>202</v>
      </c>
      <c r="C80" s="74" t="s">
        <v>171</v>
      </c>
      <c r="D80" s="90"/>
    </row>
    <row r="81" spans="2:4" x14ac:dyDescent="0.2">
      <c r="B81" s="111"/>
      <c r="C81" s="74" t="s">
        <v>173</v>
      </c>
      <c r="D81" s="90"/>
    </row>
    <row r="82" spans="2:4" x14ac:dyDescent="0.2">
      <c r="B82" s="117"/>
      <c r="C82" s="178"/>
      <c r="D82" s="90"/>
    </row>
    <row r="83" spans="2:4" x14ac:dyDescent="0.2">
      <c r="B83" s="111" t="s">
        <v>231</v>
      </c>
      <c r="C83" s="74" t="s">
        <v>176</v>
      </c>
      <c r="D83" s="90"/>
    </row>
    <row r="84" spans="2:4" x14ac:dyDescent="0.2">
      <c r="B84" s="117"/>
      <c r="C84" s="178"/>
      <c r="D84" s="90"/>
    </row>
    <row r="85" spans="2:4" x14ac:dyDescent="0.2">
      <c r="B85" s="111" t="s">
        <v>232</v>
      </c>
      <c r="C85" s="74" t="s">
        <v>177</v>
      </c>
      <c r="D85" s="90"/>
    </row>
    <row r="86" spans="2:4" x14ac:dyDescent="0.2">
      <c r="B86" s="117"/>
      <c r="C86" s="178"/>
      <c r="D86" s="90"/>
    </row>
    <row r="87" spans="2:4" x14ac:dyDescent="0.2">
      <c r="B87" s="111" t="s">
        <v>195</v>
      </c>
      <c r="C87" s="74" t="s">
        <v>174</v>
      </c>
      <c r="D87" s="90"/>
    </row>
    <row r="88" spans="2:4" x14ac:dyDescent="0.2">
      <c r="B88" s="111"/>
      <c r="C88" s="74" t="s">
        <v>179</v>
      </c>
      <c r="D88" s="90"/>
    </row>
    <row r="89" spans="2:4" x14ac:dyDescent="0.2">
      <c r="B89" s="117"/>
      <c r="C89" s="272"/>
      <c r="D89" s="90"/>
    </row>
    <row r="90" spans="2:4" x14ac:dyDescent="0.2">
      <c r="B90" s="111" t="s">
        <v>229</v>
      </c>
      <c r="C90" s="74" t="s">
        <v>183</v>
      </c>
      <c r="D90" s="90"/>
    </row>
    <row r="91" spans="2:4" ht="17" thickBot="1" x14ac:dyDescent="0.25">
      <c r="B91" s="98"/>
      <c r="C91" s="180"/>
      <c r="D91" s="90"/>
    </row>
    <row r="92" spans="2:4" x14ac:dyDescent="0.2">
      <c r="B92" s="107"/>
      <c r="C92" s="107"/>
      <c r="D92" s="90"/>
    </row>
    <row r="93" spans="2:4" x14ac:dyDescent="0.2">
      <c r="B93" s="90"/>
      <c r="C93" s="90"/>
      <c r="D93" s="90"/>
    </row>
  </sheetData>
  <mergeCells count="1">
    <mergeCell ref="B5:C5"/>
  </mergeCells>
  <phoneticPr fontId="19"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2:Q37"/>
  <sheetViews>
    <sheetView tabSelected="1" workbookViewId="0">
      <selection activeCell="C36" sqref="C36"/>
    </sheetView>
  </sheetViews>
  <sheetFormatPr baseColWidth="10" defaultRowHeight="16" x14ac:dyDescent="0.2"/>
  <cols>
    <col min="1" max="1" width="10.83203125" style="2" customWidth="1"/>
    <col min="2" max="2" width="26.83203125" style="2" bestFit="1" customWidth="1"/>
    <col min="3" max="3" width="80" style="2" customWidth="1"/>
    <col min="4" max="4" width="8.33203125" style="133" customWidth="1"/>
    <col min="5" max="5" width="12.83203125" style="100" customWidth="1"/>
    <col min="6" max="6" width="4.1640625" style="100" customWidth="1"/>
    <col min="7" max="7" width="25.83203125" style="100" bestFit="1" customWidth="1"/>
    <col min="8" max="8" width="3.33203125" style="100" customWidth="1"/>
    <col min="9" max="9" width="28.6640625" style="100" customWidth="1"/>
    <col min="10" max="10" width="5" style="2" customWidth="1"/>
    <col min="11" max="11" width="34.33203125" style="2" customWidth="1"/>
    <col min="12" max="12" width="9.83203125" style="2" customWidth="1"/>
    <col min="13" max="13" width="56.1640625" style="2" customWidth="1"/>
    <col min="14" max="14" width="6" style="2" customWidth="1"/>
    <col min="15" max="15" width="37.1640625" style="2" customWidth="1"/>
    <col min="16" max="16" width="12.1640625" style="2" bestFit="1" customWidth="1"/>
    <col min="17" max="16384" width="10.83203125" style="2"/>
  </cols>
  <sheetData>
    <row r="2" spans="2:17" ht="21" x14ac:dyDescent="0.25">
      <c r="B2" s="22" t="s">
        <v>29</v>
      </c>
      <c r="K2" s="123" t="s">
        <v>262</v>
      </c>
      <c r="L2" s="13"/>
      <c r="M2" s="5"/>
    </row>
    <row r="3" spans="2:17" ht="15" customHeight="1" x14ac:dyDescent="0.25">
      <c r="B3" s="104"/>
      <c r="C3" s="100"/>
      <c r="D3" s="134"/>
      <c r="J3" s="100"/>
      <c r="K3" s="124"/>
      <c r="L3" s="9"/>
      <c r="M3" s="8"/>
    </row>
    <row r="4" spans="2:17" ht="15" customHeight="1" x14ac:dyDescent="0.2">
      <c r="B4" s="190" t="s">
        <v>38</v>
      </c>
      <c r="C4" s="191"/>
      <c r="D4" s="191"/>
      <c r="E4" s="191"/>
      <c r="F4" s="191"/>
      <c r="G4" s="192"/>
      <c r="H4" s="107"/>
      <c r="I4" s="107"/>
      <c r="J4" s="100"/>
      <c r="K4" s="125"/>
      <c r="L4" s="9"/>
      <c r="M4" s="8"/>
    </row>
    <row r="5" spans="2:17" ht="15" customHeight="1" x14ac:dyDescent="0.2">
      <c r="B5" s="336" t="s">
        <v>383</v>
      </c>
      <c r="C5" s="337"/>
      <c r="D5" s="337"/>
      <c r="E5" s="337"/>
      <c r="F5" s="337"/>
      <c r="G5" s="338"/>
      <c r="H5" s="153"/>
      <c r="I5" s="153"/>
      <c r="J5" s="100"/>
      <c r="K5" s="232"/>
      <c r="L5" s="9"/>
      <c r="M5" s="8"/>
    </row>
    <row r="6" spans="2:17" x14ac:dyDescent="0.2">
      <c r="B6" s="336"/>
      <c r="C6" s="337"/>
      <c r="D6" s="337"/>
      <c r="E6" s="337"/>
      <c r="F6" s="337"/>
      <c r="G6" s="338"/>
      <c r="H6" s="153"/>
      <c r="I6" s="153"/>
      <c r="J6" s="100"/>
      <c r="K6" s="232"/>
      <c r="L6" s="9"/>
      <c r="M6" s="8"/>
    </row>
    <row r="7" spans="2:17" x14ac:dyDescent="0.2">
      <c r="B7" s="334"/>
      <c r="C7" s="339"/>
      <c r="D7" s="339"/>
      <c r="E7" s="339"/>
      <c r="F7" s="339"/>
      <c r="G7" s="335"/>
      <c r="H7" s="153"/>
      <c r="I7" s="153"/>
      <c r="J7" s="100"/>
      <c r="K7" s="126"/>
      <c r="L7" s="10"/>
      <c r="M7" s="11"/>
    </row>
    <row r="8" spans="2:17" ht="15" customHeight="1" thickBot="1" x14ac:dyDescent="0.25"/>
    <row r="9" spans="2:17" x14ac:dyDescent="0.2">
      <c r="B9" s="55" t="s">
        <v>24</v>
      </c>
      <c r="C9" s="66"/>
      <c r="D9" s="135"/>
      <c r="E9" s="194"/>
      <c r="F9" s="194"/>
      <c r="G9" s="194"/>
      <c r="H9" s="194"/>
      <c r="I9" s="194"/>
      <c r="J9" s="66"/>
      <c r="K9" s="157" t="s">
        <v>33</v>
      </c>
      <c r="L9" s="66"/>
      <c r="M9" s="57"/>
      <c r="N9" s="9"/>
      <c r="O9" s="127"/>
      <c r="P9" s="128"/>
      <c r="Q9" s="9"/>
    </row>
    <row r="10" spans="2:17" x14ac:dyDescent="0.2">
      <c r="B10" s="58"/>
      <c r="C10" s="9"/>
      <c r="D10" s="136"/>
      <c r="E10" s="107"/>
      <c r="F10" s="107"/>
      <c r="G10" s="107"/>
      <c r="H10" s="107"/>
      <c r="I10" s="107"/>
      <c r="J10" s="9"/>
      <c r="K10" s="15"/>
      <c r="L10" s="9"/>
      <c r="M10" s="59"/>
      <c r="N10" s="9"/>
      <c r="O10" s="125"/>
      <c r="P10" s="129"/>
      <c r="Q10" s="9"/>
    </row>
    <row r="11" spans="2:17" x14ac:dyDescent="0.2">
      <c r="B11" s="67" t="s">
        <v>30</v>
      </c>
      <c r="C11" s="274" t="s">
        <v>27</v>
      </c>
      <c r="D11" s="274" t="s">
        <v>32</v>
      </c>
      <c r="E11" s="296" t="s">
        <v>31</v>
      </c>
      <c r="F11" s="296"/>
      <c r="G11" s="296" t="s">
        <v>352</v>
      </c>
      <c r="H11" s="296"/>
      <c r="I11" s="296" t="s">
        <v>28</v>
      </c>
      <c r="J11" s="274"/>
      <c r="K11" s="275" t="s">
        <v>34</v>
      </c>
      <c r="L11" s="142" t="s">
        <v>43</v>
      </c>
      <c r="M11" s="118" t="s">
        <v>38</v>
      </c>
      <c r="N11" s="18"/>
      <c r="O11" s="131" t="s">
        <v>263</v>
      </c>
      <c r="P11" s="132" t="s">
        <v>264</v>
      </c>
      <c r="Q11" s="9"/>
    </row>
    <row r="12" spans="2:17" x14ac:dyDescent="0.2">
      <c r="B12" s="73" t="s">
        <v>44</v>
      </c>
      <c r="C12" s="18"/>
      <c r="D12" s="143"/>
      <c r="E12" s="109"/>
      <c r="F12" s="109"/>
      <c r="G12" s="109"/>
      <c r="H12" s="109"/>
      <c r="I12" s="109"/>
      <c r="J12" s="18"/>
      <c r="K12" s="15"/>
      <c r="L12" s="139"/>
      <c r="M12" s="59"/>
      <c r="N12" s="9"/>
      <c r="O12" s="130"/>
      <c r="P12" s="129"/>
      <c r="Q12" s="9"/>
    </row>
    <row r="13" spans="2:17" x14ac:dyDescent="0.2">
      <c r="B13" s="61"/>
      <c r="C13" s="144" t="s">
        <v>216</v>
      </c>
      <c r="D13" s="143"/>
      <c r="E13" s="107"/>
      <c r="F13" s="107"/>
      <c r="G13" s="181" t="s">
        <v>259</v>
      </c>
      <c r="H13" s="107"/>
      <c r="I13" s="109"/>
      <c r="J13" s="18"/>
      <c r="K13" s="145" t="s">
        <v>215</v>
      </c>
      <c r="L13" s="291" t="b">
        <f>IF(COUNTIF(P:P,0)+COUNTIF(P:P,FALSE)=0,TRUE,FALSE)</f>
        <v>0</v>
      </c>
      <c r="M13" s="59" t="str">
        <f>IF(L13=TRUE," ","Please address all critical checks (red) before continuing")</f>
        <v>Please address all critical checks (red) before continuing</v>
      </c>
      <c r="N13" s="9"/>
      <c r="O13" s="130" t="s">
        <v>259</v>
      </c>
      <c r="P13" s="129"/>
      <c r="Q13" s="9"/>
    </row>
    <row r="14" spans="2:17" x14ac:dyDescent="0.2">
      <c r="B14" s="61"/>
      <c r="C14" s="144" t="s">
        <v>267</v>
      </c>
      <c r="D14" s="146"/>
      <c r="E14" s="107"/>
      <c r="F14" s="107"/>
      <c r="G14" s="181" t="s">
        <v>258</v>
      </c>
      <c r="H14" s="107"/>
      <c r="I14" s="107"/>
      <c r="J14" s="18"/>
      <c r="K14" s="145" t="s">
        <v>199</v>
      </c>
      <c r="L14" s="291" t="b">
        <f>IF(COUNTBLANK(C13:C32)-COUNTBLANK(E13:E32)=0,TRUE,FALSE)</f>
        <v>0</v>
      </c>
      <c r="M14" s="59" t="str">
        <f>IF(L14=TRUE," ","Please fill in all assumptions")</f>
        <v>Please fill in all assumptions</v>
      </c>
      <c r="N14" s="9"/>
      <c r="O14" s="130" t="s">
        <v>258</v>
      </c>
      <c r="P14" s="236" t="b">
        <f>L14</f>
        <v>0</v>
      </c>
      <c r="Q14" s="9"/>
    </row>
    <row r="15" spans="2:17" x14ac:dyDescent="0.2">
      <c r="B15" s="68"/>
      <c r="C15" s="276"/>
      <c r="D15" s="277"/>
      <c r="E15" s="297"/>
      <c r="F15" s="297"/>
      <c r="G15" s="297"/>
      <c r="H15" s="297"/>
      <c r="I15" s="297"/>
      <c r="J15" s="140"/>
      <c r="K15" s="141"/>
      <c r="L15" s="162"/>
      <c r="M15" s="120"/>
      <c r="N15" s="9"/>
      <c r="O15" s="130"/>
      <c r="P15" s="129"/>
      <c r="Q15" s="9"/>
    </row>
    <row r="16" spans="2:17" x14ac:dyDescent="0.2">
      <c r="B16" s="69" t="str">
        <f>"Domestic production in "&amp;base_year</f>
        <v xml:space="preserve">Domestic production in </v>
      </c>
      <c r="C16" s="148"/>
      <c r="D16" s="136"/>
      <c r="E16" s="107"/>
      <c r="F16" s="107"/>
      <c r="G16" s="107"/>
      <c r="H16" s="107"/>
      <c r="I16" s="107"/>
      <c r="J16" s="9"/>
      <c r="K16" s="20"/>
      <c r="L16" s="147"/>
      <c r="M16" s="59"/>
      <c r="N16" s="9"/>
      <c r="O16" s="130"/>
      <c r="P16" s="129"/>
      <c r="Q16" s="9"/>
    </row>
    <row r="17" spans="2:17" ht="17" x14ac:dyDescent="0.2">
      <c r="B17" s="58"/>
      <c r="C17" s="148" t="s">
        <v>201</v>
      </c>
      <c r="D17" s="136" t="s">
        <v>233</v>
      </c>
      <c r="E17" s="163">
        <f>'Fuel aggregation'!I11</f>
        <v>0</v>
      </c>
      <c r="F17" s="151"/>
      <c r="G17" s="151"/>
      <c r="H17" s="151"/>
      <c r="I17" s="107" t="s">
        <v>336</v>
      </c>
      <c r="J17" s="9"/>
      <c r="K17" s="15"/>
      <c r="L17" s="149"/>
      <c r="M17" s="59"/>
      <c r="N17" s="9"/>
      <c r="O17" s="130"/>
      <c r="P17" s="129"/>
      <c r="Q17" s="9"/>
    </row>
    <row r="18" spans="2:17" ht="18" thickBot="1" x14ac:dyDescent="0.25">
      <c r="B18" s="58"/>
      <c r="C18" s="148" t="s">
        <v>217</v>
      </c>
      <c r="D18" s="136" t="s">
        <v>233</v>
      </c>
      <c r="E18" s="163">
        <f>'Fuel aggregation'!J11</f>
        <v>0</v>
      </c>
      <c r="F18" s="151"/>
      <c r="G18" s="151"/>
      <c r="H18" s="151"/>
      <c r="I18" s="107" t="s">
        <v>336</v>
      </c>
      <c r="J18" s="9"/>
      <c r="K18" s="15"/>
      <c r="L18" s="149"/>
      <c r="M18" s="59"/>
      <c r="N18" s="9"/>
      <c r="O18" s="130"/>
      <c r="P18" s="129"/>
      <c r="Q18" s="9"/>
    </row>
    <row r="19" spans="2:17" ht="18" thickBot="1" x14ac:dyDescent="0.25">
      <c r="B19" s="58"/>
      <c r="C19" s="153" t="s">
        <v>423</v>
      </c>
      <c r="D19" s="154" t="s">
        <v>233</v>
      </c>
      <c r="E19" s="152"/>
      <c r="F19" s="151"/>
      <c r="G19" s="107"/>
      <c r="H19" s="151"/>
      <c r="I19" s="155"/>
      <c r="J19" s="9"/>
      <c r="K19" s="15"/>
      <c r="L19" s="147"/>
      <c r="M19" s="59"/>
      <c r="N19" s="9"/>
      <c r="O19" s="130" t="s">
        <v>438</v>
      </c>
      <c r="P19" s="129"/>
      <c r="Q19" s="9"/>
    </row>
    <row r="20" spans="2:17" ht="18" thickBot="1" x14ac:dyDescent="0.25">
      <c r="B20" s="58"/>
      <c r="C20" s="153" t="s">
        <v>424</v>
      </c>
      <c r="D20" s="154" t="s">
        <v>233</v>
      </c>
      <c r="E20" s="152"/>
      <c r="F20" s="151"/>
      <c r="G20" s="107"/>
      <c r="H20" s="151"/>
      <c r="I20" s="155"/>
      <c r="J20" s="9"/>
      <c r="K20" s="15"/>
      <c r="L20" s="147"/>
      <c r="M20" s="59"/>
      <c r="N20" s="9"/>
      <c r="O20" s="130" t="s">
        <v>439</v>
      </c>
      <c r="P20" s="129"/>
      <c r="Q20" s="9"/>
    </row>
    <row r="21" spans="2:17" ht="18" thickBot="1" x14ac:dyDescent="0.25">
      <c r="B21" s="58"/>
      <c r="C21" s="153" t="s">
        <v>425</v>
      </c>
      <c r="D21" s="154" t="s">
        <v>233</v>
      </c>
      <c r="E21" s="152"/>
      <c r="F21" s="151"/>
      <c r="G21" s="107"/>
      <c r="H21" s="151"/>
      <c r="I21" s="155"/>
      <c r="J21" s="9"/>
      <c r="K21" s="15"/>
      <c r="L21" s="149"/>
      <c r="M21" s="59"/>
      <c r="N21" s="9"/>
      <c r="O21" s="130" t="s">
        <v>440</v>
      </c>
      <c r="P21" s="129"/>
      <c r="Q21" s="9"/>
    </row>
    <row r="22" spans="2:17" x14ac:dyDescent="0.2">
      <c r="B22" s="68"/>
      <c r="C22" s="158"/>
      <c r="D22" s="159"/>
      <c r="E22" s="160"/>
      <c r="F22" s="161"/>
      <c r="G22" s="161"/>
      <c r="H22" s="161"/>
      <c r="I22" s="297"/>
      <c r="J22" s="10"/>
      <c r="K22" s="16"/>
      <c r="L22" s="162"/>
      <c r="M22" s="120"/>
      <c r="N22" s="9"/>
      <c r="O22" s="130"/>
      <c r="P22" s="129"/>
      <c r="Q22" s="9"/>
    </row>
    <row r="23" spans="2:17" ht="17" thickBot="1" x14ac:dyDescent="0.25">
      <c r="B23" s="73" t="str">
        <f>"Maximum domestic production in "&amp;base_year</f>
        <v xml:space="preserve">Maximum domestic production in </v>
      </c>
      <c r="C23" s="148"/>
      <c r="D23" s="136"/>
      <c r="E23" s="150"/>
      <c r="F23" s="156"/>
      <c r="G23" s="156"/>
      <c r="H23" s="156"/>
      <c r="I23" s="107"/>
      <c r="J23" s="9"/>
      <c r="K23" s="15"/>
      <c r="L23" s="147"/>
      <c r="M23" s="59"/>
      <c r="N23" s="9"/>
      <c r="O23" s="130"/>
      <c r="P23" s="129"/>
      <c r="Q23" s="9"/>
    </row>
    <row r="24" spans="2:17" ht="18" thickBot="1" x14ac:dyDescent="0.25">
      <c r="B24" s="61"/>
      <c r="C24" s="148" t="s">
        <v>201</v>
      </c>
      <c r="D24" s="136" t="s">
        <v>233</v>
      </c>
      <c r="E24" s="233"/>
      <c r="F24" s="151"/>
      <c r="G24" s="151"/>
      <c r="H24" s="151"/>
      <c r="I24" s="155"/>
      <c r="J24" s="9"/>
      <c r="K24" s="15"/>
      <c r="L24" s="235"/>
      <c r="M24" s="59"/>
      <c r="N24" s="9"/>
      <c r="O24" s="130" t="s">
        <v>446</v>
      </c>
      <c r="P24" s="129"/>
      <c r="Q24" s="9"/>
    </row>
    <row r="25" spans="2:17" ht="18" thickBot="1" x14ac:dyDescent="0.25">
      <c r="B25" s="61"/>
      <c r="C25" s="148" t="s">
        <v>217</v>
      </c>
      <c r="D25" s="136" t="s">
        <v>233</v>
      </c>
      <c r="E25" s="234"/>
      <c r="F25" s="151"/>
      <c r="G25" s="151"/>
      <c r="H25" s="151"/>
      <c r="I25" s="155"/>
      <c r="J25" s="9"/>
      <c r="K25" s="15"/>
      <c r="L25" s="235"/>
      <c r="M25" s="59"/>
      <c r="N25" s="9"/>
      <c r="O25" s="130" t="s">
        <v>311</v>
      </c>
      <c r="P25" s="129"/>
      <c r="Q25" s="9"/>
    </row>
    <row r="26" spans="2:17" ht="18" thickBot="1" x14ac:dyDescent="0.25">
      <c r="B26" s="61"/>
      <c r="C26" s="153" t="s">
        <v>423</v>
      </c>
      <c r="D26" s="154" t="s">
        <v>233</v>
      </c>
      <c r="E26" s="152"/>
      <c r="F26" s="151"/>
      <c r="G26" s="107"/>
      <c r="H26" s="151"/>
      <c r="I26" s="155"/>
      <c r="J26" s="9"/>
      <c r="K26" s="15"/>
      <c r="L26" s="147"/>
      <c r="M26" s="59"/>
      <c r="N26" s="9"/>
      <c r="O26" s="130" t="s">
        <v>441</v>
      </c>
      <c r="P26" s="129"/>
      <c r="Q26" s="9"/>
    </row>
    <row r="27" spans="2:17" ht="18" thickBot="1" x14ac:dyDescent="0.25">
      <c r="B27" s="61"/>
      <c r="C27" s="153" t="s">
        <v>424</v>
      </c>
      <c r="D27" s="154" t="s">
        <v>233</v>
      </c>
      <c r="E27" s="152"/>
      <c r="F27" s="151"/>
      <c r="G27" s="107"/>
      <c r="H27" s="151"/>
      <c r="I27" s="155"/>
      <c r="J27" s="9"/>
      <c r="K27" s="15"/>
      <c r="L27" s="147"/>
      <c r="M27" s="59"/>
      <c r="N27" s="9"/>
      <c r="O27" s="130" t="s">
        <v>442</v>
      </c>
      <c r="P27" s="129"/>
      <c r="Q27" s="9"/>
    </row>
    <row r="28" spans="2:17" ht="18" thickBot="1" x14ac:dyDescent="0.25">
      <c r="B28" s="61"/>
      <c r="C28" s="153" t="s">
        <v>425</v>
      </c>
      <c r="D28" s="154" t="s">
        <v>233</v>
      </c>
      <c r="E28" s="152"/>
      <c r="F28" s="151"/>
      <c r="G28" s="107"/>
      <c r="H28" s="151"/>
      <c r="I28" s="155"/>
      <c r="J28" s="9"/>
      <c r="K28" s="15"/>
      <c r="L28" s="147"/>
      <c r="M28" s="59"/>
      <c r="N28" s="9"/>
      <c r="O28" s="130" t="s">
        <v>443</v>
      </c>
      <c r="P28" s="129"/>
      <c r="Q28" s="9"/>
    </row>
    <row r="29" spans="2:17" x14ac:dyDescent="0.2">
      <c r="B29" s="68"/>
      <c r="C29" s="158"/>
      <c r="D29" s="159"/>
      <c r="E29" s="161"/>
      <c r="F29" s="161"/>
      <c r="G29" s="161"/>
      <c r="H29" s="161"/>
      <c r="I29" s="297"/>
      <c r="J29" s="10"/>
      <c r="K29" s="16"/>
      <c r="L29" s="162"/>
      <c r="M29" s="120"/>
      <c r="N29" s="9"/>
      <c r="O29" s="130"/>
      <c r="P29" s="129"/>
      <c r="Q29" s="9"/>
    </row>
    <row r="30" spans="2:17" ht="17" thickBot="1" x14ac:dyDescent="0.25">
      <c r="B30" s="73" t="s">
        <v>390</v>
      </c>
      <c r="C30" s="9"/>
      <c r="D30" s="136"/>
      <c r="E30" s="156"/>
      <c r="F30" s="156"/>
      <c r="G30" s="156"/>
      <c r="H30" s="156"/>
      <c r="I30" s="107"/>
      <c r="J30" s="9"/>
      <c r="K30" s="15"/>
      <c r="L30" s="147"/>
      <c r="M30" s="59"/>
      <c r="N30" s="9"/>
      <c r="O30" s="130"/>
      <c r="P30" s="129"/>
    </row>
    <row r="31" spans="2:17" ht="17" thickBot="1" x14ac:dyDescent="0.25">
      <c r="B31" s="61"/>
      <c r="C31" s="9" t="s">
        <v>394</v>
      </c>
      <c r="D31" s="136" t="s">
        <v>233</v>
      </c>
      <c r="E31" s="315"/>
      <c r="F31" s="156"/>
      <c r="G31" s="156"/>
      <c r="H31" s="156"/>
      <c r="I31" s="155"/>
      <c r="J31" s="9"/>
      <c r="K31" s="20"/>
      <c r="L31" s="147"/>
      <c r="M31" s="59"/>
      <c r="N31" s="9"/>
      <c r="O31" s="130" t="s">
        <v>414</v>
      </c>
      <c r="P31" s="313" t="e">
        <f>L32</f>
        <v>#DIV/0!</v>
      </c>
    </row>
    <row r="32" spans="2:17" x14ac:dyDescent="0.2">
      <c r="B32" s="61"/>
      <c r="C32" s="9" t="s">
        <v>393</v>
      </c>
      <c r="D32" s="136" t="s">
        <v>391</v>
      </c>
      <c r="E32" s="314" t="e">
        <f>E31/('Fuel aggregation'!G13)</f>
        <v>#DIV/0!</v>
      </c>
      <c r="F32" s="156"/>
      <c r="G32" s="156"/>
      <c r="H32" s="156"/>
      <c r="I32" s="151"/>
      <c r="J32" s="9"/>
      <c r="K32" s="15" t="s">
        <v>413</v>
      </c>
      <c r="L32" s="292" t="e">
        <f>IF(E32&lt;1,TRUE,FALSE)</f>
        <v>#DIV/0!</v>
      </c>
      <c r="M32" s="59"/>
      <c r="N32" s="9"/>
      <c r="O32" s="130"/>
      <c r="P32" s="129"/>
    </row>
    <row r="33" spans="1:16" x14ac:dyDescent="0.2">
      <c r="B33" s="330" t="s">
        <v>429</v>
      </c>
      <c r="C33" s="4"/>
      <c r="D33" s="326"/>
      <c r="E33" s="331"/>
      <c r="F33" s="331"/>
      <c r="G33" s="331"/>
      <c r="H33" s="331"/>
      <c r="I33" s="331"/>
      <c r="J33" s="4"/>
      <c r="K33" s="327"/>
      <c r="L33" s="327"/>
      <c r="M33" s="329"/>
      <c r="N33" s="9"/>
      <c r="O33" s="130"/>
      <c r="P33" s="129"/>
    </row>
    <row r="34" spans="1:16" ht="17" thickBot="1" x14ac:dyDescent="0.25">
      <c r="B34" s="73"/>
      <c r="C34" s="9" t="s">
        <v>432</v>
      </c>
      <c r="D34" s="136" t="s">
        <v>391</v>
      </c>
      <c r="E34" s="161">
        <f>1-E35-E36</f>
        <v>1</v>
      </c>
      <c r="F34" s="156"/>
      <c r="G34" s="156"/>
      <c r="H34" s="156"/>
      <c r="I34" s="297"/>
      <c r="J34" s="9"/>
      <c r="K34" s="15"/>
      <c r="L34" s="15"/>
      <c r="M34" s="267"/>
      <c r="N34" s="9"/>
      <c r="O34" s="130"/>
      <c r="P34" s="129"/>
    </row>
    <row r="35" spans="1:16" ht="17" thickBot="1" x14ac:dyDescent="0.25">
      <c r="B35" s="61"/>
      <c r="C35" s="9" t="s">
        <v>431</v>
      </c>
      <c r="D35" s="136" t="s">
        <v>391</v>
      </c>
      <c r="E35" s="333"/>
      <c r="F35" s="156"/>
      <c r="G35" s="156"/>
      <c r="H35" s="156"/>
      <c r="I35" s="152"/>
      <c r="J35" s="9"/>
      <c r="K35" s="15"/>
      <c r="L35" s="15"/>
      <c r="M35" s="267"/>
      <c r="N35" s="9"/>
      <c r="O35" s="130" t="s">
        <v>444</v>
      </c>
      <c r="P35" s="129"/>
    </row>
    <row r="36" spans="1:16" ht="18" thickBot="1" x14ac:dyDescent="0.25">
      <c r="B36" s="68"/>
      <c r="C36" s="158" t="s">
        <v>430</v>
      </c>
      <c r="D36" s="159" t="s">
        <v>391</v>
      </c>
      <c r="E36" s="333"/>
      <c r="F36" s="332"/>
      <c r="G36" s="161"/>
      <c r="H36" s="161"/>
      <c r="I36" s="155"/>
      <c r="J36" s="10"/>
      <c r="K36" s="16"/>
      <c r="L36" s="328"/>
      <c r="M36" s="290"/>
      <c r="N36" s="9"/>
      <c r="O36" s="130" t="s">
        <v>445</v>
      </c>
      <c r="P36" s="129"/>
    </row>
    <row r="37" spans="1:16" ht="17" thickBot="1" x14ac:dyDescent="0.25">
      <c r="A37" s="316"/>
      <c r="B37" s="317"/>
      <c r="C37" s="318"/>
      <c r="D37" s="319"/>
      <c r="E37" s="179"/>
      <c r="F37" s="179"/>
      <c r="G37" s="179"/>
      <c r="H37" s="179"/>
      <c r="I37" s="179"/>
      <c r="J37" s="318"/>
      <c r="K37" s="320"/>
      <c r="L37" s="321"/>
      <c r="M37" s="322"/>
      <c r="N37" s="318"/>
      <c r="O37" s="323"/>
      <c r="P37" s="324"/>
    </row>
  </sheetData>
  <mergeCells count="1">
    <mergeCell ref="B5:G7"/>
  </mergeCells>
  <conditionalFormatting sqref="L13">
    <cfRule type="cellIs" dxfId="4" priority="19" operator="equal">
      <formula>TRUE</formula>
    </cfRule>
  </conditionalFormatting>
  <conditionalFormatting sqref="L14">
    <cfRule type="cellIs" dxfId="3" priority="12" operator="equal">
      <formula>TRUE</formula>
    </cfRule>
  </conditionalFormatting>
  <conditionalFormatting sqref="L32">
    <cfRule type="cellIs" dxfId="2" priority="3" operator="equal">
      <formula>TRUE</formula>
    </cfRule>
  </conditionalFormatting>
  <dataValidations count="2">
    <dataValidation type="decimal" operator="greaterThanOrEqual" allowBlank="1" showInputMessage="1" showErrorMessage="1" errorTitle="Number Range" error="You can only enter a positive number here. " sqref="E19:E20 E26:E27" xr:uid="{00000000-0002-0000-0600-000000000000}">
      <formula1>0</formula1>
    </dataValidation>
    <dataValidation type="decimal" operator="greaterThanOrEqual" allowBlank="1" showInputMessage="1" showErrorMessage="1" errorTitle="Value Range" error="You can only enter a positive number here. " sqref="E24:E25" xr:uid="{00000000-0002-0000-0600-000001000000}">
      <formula1>0</formula1>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import_data">
              <controlPr defaultSize="0" print="0" autoFill="0" autoPict="0">
                <anchor moveWithCells="1" sizeWithCells="1">
                  <from>
                    <xdr:col>10</xdr:col>
                    <xdr:colOff>76200</xdr:colOff>
                    <xdr:row>2</xdr:row>
                    <xdr:rowOff>12700</xdr:rowOff>
                  </from>
                  <to>
                    <xdr:col>12</xdr:col>
                    <xdr:colOff>3187700</xdr:colOff>
                    <xdr:row>3</xdr:row>
                    <xdr:rowOff>38100</xdr:rowOff>
                  </to>
                </anchor>
              </controlPr>
            </control>
          </mc:Choice>
        </mc:AlternateContent>
        <mc:AlternateContent xmlns:mc="http://schemas.openxmlformats.org/markup-compatibility/2006">
          <mc:Choice Requires="x14">
            <control shapeId="2050" r:id="rId4" name="export_data">
              <controlPr defaultSize="0" print="0" autoFill="0" autoPict="0">
                <anchor moveWithCells="1" sizeWithCells="1">
                  <from>
                    <xdr:col>10</xdr:col>
                    <xdr:colOff>88900</xdr:colOff>
                    <xdr:row>5</xdr:row>
                    <xdr:rowOff>88900</xdr:rowOff>
                  </from>
                  <to>
                    <xdr:col>12</xdr:col>
                    <xdr:colOff>3200400</xdr:colOff>
                    <xdr:row>6</xdr:row>
                    <xdr:rowOff>114300</xdr:rowOff>
                  </to>
                </anchor>
              </controlPr>
            </control>
          </mc:Choice>
        </mc:AlternateContent>
        <mc:AlternateContent xmlns:mc="http://schemas.openxmlformats.org/markup-compatibility/2006">
          <mc:Choice Requires="x14">
            <control shapeId="2055" r:id="rId5" name="select_dashboard">
              <controlPr defaultSize="0" print="0" autoFill="0" autoPict="0">
                <anchor moveWithCells="1" sizeWithCells="1">
                  <from>
                    <xdr:col>10</xdr:col>
                    <xdr:colOff>2260600</xdr:colOff>
                    <xdr:row>3</xdr:row>
                    <xdr:rowOff>139700</xdr:rowOff>
                  </from>
                  <to>
                    <xdr:col>12</xdr:col>
                    <xdr:colOff>3213100</xdr:colOff>
                    <xdr:row>4</xdr:row>
                    <xdr:rowOff>165100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39997558519241921"/>
  </sheetPr>
  <dimension ref="B2:BO101"/>
  <sheetViews>
    <sheetView workbookViewId="0">
      <pane xSplit="2" ySplit="8" topLeftCell="D9" activePane="bottomRight" state="frozen"/>
      <selection pane="topRight" activeCell="C1" sqref="C1"/>
      <selection pane="bottomLeft" activeCell="A9" sqref="A9"/>
      <selection pane="bottomRight" activeCell="T15" sqref="T15"/>
    </sheetView>
  </sheetViews>
  <sheetFormatPr baseColWidth="10" defaultRowHeight="16" x14ac:dyDescent="0.2"/>
  <cols>
    <col min="1" max="1" width="10.83203125" style="2"/>
    <col min="2" max="2" width="42.83203125" style="2" customWidth="1"/>
    <col min="3" max="67" width="13.6640625" style="2" customWidth="1"/>
    <col min="68" max="16384" width="10.83203125" style="2"/>
  </cols>
  <sheetData>
    <row r="2" spans="2:67" ht="21" x14ac:dyDescent="0.25">
      <c r="B2" s="22" t="s">
        <v>274</v>
      </c>
      <c r="C2" s="100"/>
      <c r="D2" s="100"/>
      <c r="E2" s="100"/>
      <c r="F2" s="100"/>
      <c r="G2" s="100"/>
      <c r="H2" s="100"/>
      <c r="AC2" s="137"/>
      <c r="AD2" s="137"/>
      <c r="AE2" s="137"/>
      <c r="AF2" s="137"/>
      <c r="AG2" s="137"/>
      <c r="AH2" s="137"/>
      <c r="AI2" s="137"/>
      <c r="AJ2" s="137"/>
    </row>
    <row r="3" spans="2:67" ht="15" customHeight="1" x14ac:dyDescent="0.25">
      <c r="B3" s="104"/>
      <c r="C3" s="100"/>
      <c r="D3" s="100"/>
      <c r="E3" s="100"/>
      <c r="F3" s="100"/>
      <c r="G3" s="100"/>
      <c r="H3" s="100"/>
      <c r="J3" s="9"/>
      <c r="K3" s="9"/>
      <c r="AC3" s="137"/>
      <c r="AD3" s="137"/>
      <c r="AE3" s="137"/>
      <c r="AF3" s="137"/>
      <c r="AG3" s="137"/>
      <c r="AH3" s="137"/>
      <c r="AI3" s="137"/>
      <c r="AJ3" s="137"/>
    </row>
    <row r="4" spans="2:67" ht="15" customHeight="1" x14ac:dyDescent="0.2">
      <c r="B4" s="164" t="s">
        <v>38</v>
      </c>
      <c r="W4" s="138"/>
      <c r="X4" s="138"/>
      <c r="Y4" s="138"/>
      <c r="Z4" s="138"/>
      <c r="AA4" s="138"/>
      <c r="AB4" s="138"/>
      <c r="AC4" s="138"/>
      <c r="AD4" s="138"/>
    </row>
    <row r="5" spans="2:67" ht="34" x14ac:dyDescent="0.2">
      <c r="B5" s="165" t="s">
        <v>270</v>
      </c>
      <c r="W5" s="137"/>
      <c r="X5" s="137"/>
      <c r="Y5" s="137"/>
      <c r="Z5" s="137"/>
      <c r="AA5" s="137"/>
      <c r="AB5" s="137"/>
      <c r="AC5" s="137"/>
      <c r="AD5" s="137"/>
    </row>
    <row r="6" spans="2:67" ht="15" customHeight="1" thickBot="1" x14ac:dyDescent="0.25"/>
    <row r="7" spans="2:67" ht="30" customHeight="1" x14ac:dyDescent="0.2">
      <c r="B7" s="29" t="s">
        <v>46</v>
      </c>
      <c r="C7" s="30" t="s">
        <v>130</v>
      </c>
      <c r="D7" s="30" t="s">
        <v>131</v>
      </c>
      <c r="E7" s="30" t="s">
        <v>132</v>
      </c>
      <c r="F7" s="30" t="s">
        <v>133</v>
      </c>
      <c r="G7" s="30" t="s">
        <v>134</v>
      </c>
      <c r="H7" s="30" t="s">
        <v>135</v>
      </c>
      <c r="I7" s="30" t="s">
        <v>136</v>
      </c>
      <c r="J7" s="30" t="s">
        <v>137</v>
      </c>
      <c r="K7" s="30" t="s">
        <v>138</v>
      </c>
      <c r="L7" s="30" t="s">
        <v>139</v>
      </c>
      <c r="M7" s="30" t="s">
        <v>140</v>
      </c>
      <c r="N7" s="30" t="s">
        <v>141</v>
      </c>
      <c r="O7" s="30" t="s">
        <v>142</v>
      </c>
      <c r="P7" s="30" t="s">
        <v>143</v>
      </c>
      <c r="Q7" s="30" t="s">
        <v>144</v>
      </c>
      <c r="R7" s="30" t="s">
        <v>145</v>
      </c>
      <c r="S7" s="30" t="s">
        <v>146</v>
      </c>
      <c r="T7" s="30" t="s">
        <v>147</v>
      </c>
      <c r="U7" s="30" t="s">
        <v>148</v>
      </c>
      <c r="V7" s="30" t="s">
        <v>149</v>
      </c>
      <c r="W7" s="30" t="s">
        <v>150</v>
      </c>
      <c r="X7" s="30" t="s">
        <v>151</v>
      </c>
      <c r="Y7" s="30" t="s">
        <v>152</v>
      </c>
      <c r="Z7" s="30" t="s">
        <v>153</v>
      </c>
      <c r="AA7" s="30" t="s">
        <v>154</v>
      </c>
      <c r="AB7" s="30" t="s">
        <v>155</v>
      </c>
      <c r="AC7" s="30" t="s">
        <v>156</v>
      </c>
      <c r="AD7" s="30" t="s">
        <v>157</v>
      </c>
      <c r="AE7" s="30" t="s">
        <v>158</v>
      </c>
      <c r="AF7" s="30" t="s">
        <v>159</v>
      </c>
      <c r="AG7" s="30" t="s">
        <v>160</v>
      </c>
      <c r="AH7" s="30" t="s">
        <v>161</v>
      </c>
      <c r="AI7" s="30" t="s">
        <v>162</v>
      </c>
      <c r="AJ7" s="30" t="s">
        <v>163</v>
      </c>
      <c r="AK7" s="30" t="s">
        <v>164</v>
      </c>
      <c r="AL7" s="30" t="s">
        <v>165</v>
      </c>
      <c r="AM7" s="30" t="s">
        <v>166</v>
      </c>
      <c r="AN7" s="30" t="s">
        <v>167</v>
      </c>
      <c r="AO7" s="30" t="s">
        <v>168</v>
      </c>
      <c r="AP7" s="30" t="s">
        <v>169</v>
      </c>
      <c r="AQ7" s="30" t="s">
        <v>170</v>
      </c>
      <c r="AR7" s="30" t="s">
        <v>171</v>
      </c>
      <c r="AS7" s="30" t="s">
        <v>172</v>
      </c>
      <c r="AT7" s="30" t="s">
        <v>173</v>
      </c>
      <c r="AU7" s="30" t="s">
        <v>174</v>
      </c>
      <c r="AV7" s="30" t="s">
        <v>175</v>
      </c>
      <c r="AW7" s="30" t="s">
        <v>176</v>
      </c>
      <c r="AX7" s="30" t="s">
        <v>177</v>
      </c>
      <c r="AY7" s="30" t="s">
        <v>178</v>
      </c>
      <c r="AZ7" s="30" t="s">
        <v>179</v>
      </c>
      <c r="BA7" s="30" t="s">
        <v>180</v>
      </c>
      <c r="BB7" s="30" t="s">
        <v>181</v>
      </c>
      <c r="BC7" s="30" t="s">
        <v>182</v>
      </c>
      <c r="BD7" s="30" t="s">
        <v>183</v>
      </c>
      <c r="BE7" s="30" t="s">
        <v>184</v>
      </c>
      <c r="BF7" s="30" t="s">
        <v>185</v>
      </c>
      <c r="BG7" s="30" t="s">
        <v>186</v>
      </c>
      <c r="BH7" s="30" t="s">
        <v>187</v>
      </c>
      <c r="BI7" s="30" t="s">
        <v>188</v>
      </c>
      <c r="BJ7" s="30" t="s">
        <v>189</v>
      </c>
      <c r="BK7" s="30" t="s">
        <v>190</v>
      </c>
      <c r="BL7" s="30" t="s">
        <v>191</v>
      </c>
      <c r="BM7" s="30" t="s">
        <v>192</v>
      </c>
      <c r="BN7" s="51" t="s">
        <v>193</v>
      </c>
      <c r="BO7" s="31" t="s">
        <v>194</v>
      </c>
    </row>
    <row r="8" spans="2:67" x14ac:dyDescent="0.2">
      <c r="B8" s="37" t="s">
        <v>221</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49"/>
      <c r="BO8" s="39"/>
    </row>
    <row r="9" spans="2:67" x14ac:dyDescent="0.2">
      <c r="B9" s="32" t="s">
        <v>47</v>
      </c>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48"/>
      <c r="BO9" s="33"/>
    </row>
    <row r="10" spans="2:67" x14ac:dyDescent="0.2">
      <c r="B10" s="32" t="s">
        <v>48</v>
      </c>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48"/>
      <c r="BO10" s="33"/>
    </row>
    <row r="11" spans="2:67" x14ac:dyDescent="0.2">
      <c r="B11" s="32" t="s">
        <v>49</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48"/>
      <c r="BO11" s="33"/>
    </row>
    <row r="12" spans="2:67" x14ac:dyDescent="0.2">
      <c r="B12" s="32" t="s">
        <v>50</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48"/>
      <c r="BO12" s="33"/>
    </row>
    <row r="13" spans="2:67" x14ac:dyDescent="0.2">
      <c r="B13" s="32" t="s">
        <v>51</v>
      </c>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48"/>
      <c r="BO13" s="33"/>
    </row>
    <row r="14" spans="2:67" ht="17" thickBot="1" x14ac:dyDescent="0.25">
      <c r="B14" s="32" t="s">
        <v>52</v>
      </c>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48"/>
      <c r="BO14" s="33"/>
    </row>
    <row r="15" spans="2:67" ht="17" thickBot="1" x14ac:dyDescent="0.25">
      <c r="B15" s="40" t="s">
        <v>53</v>
      </c>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52"/>
      <c r="BO15" s="42"/>
    </row>
    <row r="16" spans="2:67" x14ac:dyDescent="0.2">
      <c r="B16" s="32" t="s">
        <v>54</v>
      </c>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48"/>
      <c r="BO16" s="33"/>
    </row>
    <row r="17" spans="2:67" ht="17" thickBot="1" x14ac:dyDescent="0.25">
      <c r="B17" s="32" t="s">
        <v>55</v>
      </c>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48"/>
      <c r="BO17" s="33"/>
    </row>
    <row r="18" spans="2:67" ht="17" thickBot="1" x14ac:dyDescent="0.25">
      <c r="B18" s="40" t="s">
        <v>56</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52"/>
      <c r="BO18" s="42"/>
    </row>
    <row r="19" spans="2:67" x14ac:dyDescent="0.2">
      <c r="B19" s="32" t="s">
        <v>57</v>
      </c>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48"/>
      <c r="BO19" s="33"/>
    </row>
    <row r="20" spans="2:67" x14ac:dyDescent="0.2">
      <c r="B20" s="32" t="s">
        <v>58</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48"/>
      <c r="BO20" s="33"/>
    </row>
    <row r="21" spans="2:67" x14ac:dyDescent="0.2">
      <c r="B21" s="32" t="s">
        <v>59</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48"/>
      <c r="BO21" s="33"/>
    </row>
    <row r="22" spans="2:67" x14ac:dyDescent="0.2">
      <c r="B22" s="32" t="s">
        <v>60</v>
      </c>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48"/>
      <c r="BO22" s="33"/>
    </row>
    <row r="23" spans="2:67" x14ac:dyDescent="0.2">
      <c r="B23" s="32" t="s">
        <v>61</v>
      </c>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48"/>
      <c r="BO23" s="33"/>
    </row>
    <row r="24" spans="2:67" x14ac:dyDescent="0.2">
      <c r="B24" s="43" t="s">
        <v>62</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7"/>
      <c r="BO24" s="45"/>
    </row>
    <row r="25" spans="2:67" x14ac:dyDescent="0.2">
      <c r="B25" s="32" t="s">
        <v>63</v>
      </c>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48"/>
      <c r="BO25" s="33"/>
    </row>
    <row r="26" spans="2:67" x14ac:dyDescent="0.2">
      <c r="B26" s="32" t="s">
        <v>64</v>
      </c>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48"/>
      <c r="BO26" s="33"/>
    </row>
    <row r="27" spans="2:67" x14ac:dyDescent="0.2">
      <c r="B27" s="32" t="s">
        <v>65</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48"/>
      <c r="BO27" s="33"/>
    </row>
    <row r="28" spans="2:67" x14ac:dyDescent="0.2">
      <c r="B28" s="32" t="s">
        <v>66</v>
      </c>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48"/>
      <c r="BO28" s="33"/>
    </row>
    <row r="29" spans="2:67" x14ac:dyDescent="0.2">
      <c r="B29" s="32" t="s">
        <v>67</v>
      </c>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48"/>
      <c r="BO29" s="33"/>
    </row>
    <row r="30" spans="2:67" x14ac:dyDescent="0.2">
      <c r="B30" s="32" t="s">
        <v>68</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48"/>
      <c r="BO30" s="33"/>
    </row>
    <row r="31" spans="2:67" x14ac:dyDescent="0.2">
      <c r="B31" s="32" t="s">
        <v>69</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48"/>
      <c r="BO31" s="33"/>
    </row>
    <row r="32" spans="2:67" x14ac:dyDescent="0.2">
      <c r="B32" s="32" t="s">
        <v>70</v>
      </c>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48"/>
      <c r="BO32" s="33"/>
    </row>
    <row r="33" spans="2:67" x14ac:dyDescent="0.2">
      <c r="B33" s="32" t="s">
        <v>71</v>
      </c>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48"/>
      <c r="BO33" s="33"/>
    </row>
    <row r="34" spans="2:67" x14ac:dyDescent="0.2">
      <c r="B34" s="32" t="s">
        <v>72</v>
      </c>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48"/>
      <c r="BO34" s="33"/>
    </row>
    <row r="35" spans="2:67" x14ac:dyDescent="0.2">
      <c r="B35" s="32" t="s">
        <v>73</v>
      </c>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48"/>
      <c r="BO35" s="33"/>
    </row>
    <row r="36" spans="2:67" x14ac:dyDescent="0.2">
      <c r="B36" s="32" t="s">
        <v>74</v>
      </c>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48"/>
      <c r="BO36" s="33"/>
    </row>
    <row r="37" spans="2:67" x14ac:dyDescent="0.2">
      <c r="B37" s="32" t="s">
        <v>75</v>
      </c>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48"/>
      <c r="BO37" s="33"/>
    </row>
    <row r="38" spans="2:67" x14ac:dyDescent="0.2">
      <c r="B38" s="32" t="s">
        <v>76</v>
      </c>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48"/>
      <c r="BO38" s="33"/>
    </row>
    <row r="39" spans="2:67" ht="17" thickBot="1" x14ac:dyDescent="0.25">
      <c r="B39" s="32" t="s">
        <v>77</v>
      </c>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48"/>
      <c r="BO39" s="33"/>
    </row>
    <row r="40" spans="2:67" ht="17" thickBot="1" x14ac:dyDescent="0.25">
      <c r="B40" s="40" t="s">
        <v>78</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52"/>
      <c r="BO40" s="42"/>
    </row>
    <row r="41" spans="2:67" x14ac:dyDescent="0.2">
      <c r="B41" s="32" t="s">
        <v>79</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48"/>
      <c r="BO41" s="33"/>
    </row>
    <row r="42" spans="2:67" x14ac:dyDescent="0.2">
      <c r="B42" s="32" t="s">
        <v>80</v>
      </c>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48"/>
      <c r="BO42" s="33"/>
    </row>
    <row r="43" spans="2:67" x14ac:dyDescent="0.2">
      <c r="B43" s="32" t="s">
        <v>66</v>
      </c>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48"/>
      <c r="BO43" s="33"/>
    </row>
    <row r="44" spans="2:67" x14ac:dyDescent="0.2">
      <c r="B44" s="32" t="s">
        <v>67</v>
      </c>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48"/>
      <c r="BO44" s="33"/>
    </row>
    <row r="45" spans="2:67" x14ac:dyDescent="0.2">
      <c r="B45" s="32" t="s">
        <v>81</v>
      </c>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48"/>
      <c r="BO45" s="33"/>
    </row>
    <row r="46" spans="2:67" x14ac:dyDescent="0.2">
      <c r="B46" s="32" t="s">
        <v>68</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48"/>
      <c r="BO46" s="33"/>
    </row>
    <row r="47" spans="2:67" x14ac:dyDescent="0.2">
      <c r="B47" s="32" t="s">
        <v>69</v>
      </c>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48"/>
      <c r="BO47" s="33"/>
    </row>
    <row r="48" spans="2:67" x14ac:dyDescent="0.2">
      <c r="B48" s="32" t="s">
        <v>70</v>
      </c>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48"/>
      <c r="BO48" s="33"/>
    </row>
    <row r="49" spans="2:67" x14ac:dyDescent="0.2">
      <c r="B49" s="32" t="s">
        <v>71</v>
      </c>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48"/>
      <c r="BO49" s="33"/>
    </row>
    <row r="50" spans="2:67" x14ac:dyDescent="0.2">
      <c r="B50" s="32" t="s">
        <v>73</v>
      </c>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48"/>
      <c r="BO50" s="33"/>
    </row>
    <row r="51" spans="2:67" x14ac:dyDescent="0.2">
      <c r="B51" s="32" t="s">
        <v>82</v>
      </c>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48"/>
      <c r="BO51" s="33"/>
    </row>
    <row r="52" spans="2:67" x14ac:dyDescent="0.2">
      <c r="B52" s="32" t="s">
        <v>74</v>
      </c>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48"/>
      <c r="BO52" s="33"/>
    </row>
    <row r="53" spans="2:67" x14ac:dyDescent="0.2">
      <c r="B53" s="32" t="s">
        <v>83</v>
      </c>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48"/>
      <c r="BO53" s="33"/>
    </row>
    <row r="54" spans="2:67" x14ac:dyDescent="0.2">
      <c r="B54" s="32" t="s">
        <v>84</v>
      </c>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48"/>
      <c r="BO54" s="33"/>
    </row>
    <row r="55" spans="2:67" x14ac:dyDescent="0.2">
      <c r="B55" s="32" t="s">
        <v>85</v>
      </c>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48"/>
      <c r="BO55" s="33"/>
    </row>
    <row r="56" spans="2:67" x14ac:dyDescent="0.2">
      <c r="B56" s="32" t="s">
        <v>76</v>
      </c>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48"/>
      <c r="BO56" s="33"/>
    </row>
    <row r="57" spans="2:67" x14ac:dyDescent="0.2">
      <c r="B57" s="32" t="s">
        <v>86</v>
      </c>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48"/>
      <c r="BO57" s="33"/>
    </row>
    <row r="58" spans="2:67" ht="17" thickBot="1" x14ac:dyDescent="0.25">
      <c r="B58" s="32" t="s">
        <v>87</v>
      </c>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48"/>
      <c r="BO58" s="33"/>
    </row>
    <row r="59" spans="2:67" ht="17" thickBot="1" x14ac:dyDescent="0.25">
      <c r="B59" s="40" t="s">
        <v>88</v>
      </c>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52"/>
      <c r="BO59" s="42"/>
    </row>
    <row r="60" spans="2:67" ht="17" thickBot="1" x14ac:dyDescent="0.25">
      <c r="B60" s="40" t="s">
        <v>45</v>
      </c>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52"/>
      <c r="BO60" s="42"/>
    </row>
    <row r="61" spans="2:67" x14ac:dyDescent="0.2">
      <c r="B61" s="32" t="s">
        <v>89</v>
      </c>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48"/>
      <c r="BO61" s="33"/>
    </row>
    <row r="62" spans="2:67" x14ac:dyDescent="0.2">
      <c r="B62" s="32" t="s">
        <v>90</v>
      </c>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48"/>
      <c r="BO62" s="33"/>
    </row>
    <row r="63" spans="2:67" x14ac:dyDescent="0.2">
      <c r="B63" s="32" t="s">
        <v>91</v>
      </c>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48"/>
      <c r="BO63" s="33"/>
    </row>
    <row r="64" spans="2:67" x14ac:dyDescent="0.2">
      <c r="B64" s="32" t="s">
        <v>92</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48"/>
      <c r="BO64" s="33"/>
    </row>
    <row r="65" spans="2:67" x14ac:dyDescent="0.2">
      <c r="B65" s="32" t="s">
        <v>93</v>
      </c>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48"/>
      <c r="BO65" s="33"/>
    </row>
    <row r="66" spans="2:67" x14ac:dyDescent="0.2">
      <c r="B66" s="32" t="s">
        <v>94</v>
      </c>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48"/>
      <c r="BO66" s="33"/>
    </row>
    <row r="67" spans="2:67" x14ac:dyDescent="0.2">
      <c r="B67" s="32" t="s">
        <v>95</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48"/>
      <c r="BO67" s="33"/>
    </row>
    <row r="68" spans="2:67" x14ac:dyDescent="0.2">
      <c r="B68" s="32" t="s">
        <v>96</v>
      </c>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48"/>
      <c r="BO68" s="33"/>
    </row>
    <row r="69" spans="2:67" x14ac:dyDescent="0.2">
      <c r="B69" s="32" t="s">
        <v>97</v>
      </c>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48"/>
      <c r="BO69" s="33"/>
    </row>
    <row r="70" spans="2:67" x14ac:dyDescent="0.2">
      <c r="B70" s="32" t="s">
        <v>98</v>
      </c>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48"/>
      <c r="BO70" s="33"/>
    </row>
    <row r="71" spans="2:67" x14ac:dyDescent="0.2">
      <c r="B71" s="32" t="s">
        <v>99</v>
      </c>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48"/>
      <c r="BO71" s="33"/>
    </row>
    <row r="72" spans="2:67" x14ac:dyDescent="0.2">
      <c r="B72" s="32" t="s">
        <v>100</v>
      </c>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48"/>
      <c r="BO72" s="33"/>
    </row>
    <row r="73" spans="2:67" ht="17" thickBot="1" x14ac:dyDescent="0.25">
      <c r="B73" s="32" t="s">
        <v>101</v>
      </c>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48"/>
      <c r="BO73" s="33"/>
    </row>
    <row r="74" spans="2:67" ht="17" thickBot="1" x14ac:dyDescent="0.25">
      <c r="B74" s="40" t="s">
        <v>102</v>
      </c>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52"/>
      <c r="BO74" s="42"/>
    </row>
    <row r="75" spans="2:67" x14ac:dyDescent="0.2">
      <c r="B75" s="32" t="s">
        <v>103</v>
      </c>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48"/>
      <c r="BO75" s="33"/>
    </row>
    <row r="76" spans="2:67" x14ac:dyDescent="0.2">
      <c r="B76" s="32" t="s">
        <v>104</v>
      </c>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48"/>
      <c r="BO76" s="33"/>
    </row>
    <row r="77" spans="2:67" x14ac:dyDescent="0.2">
      <c r="B77" s="32" t="s">
        <v>105</v>
      </c>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48"/>
      <c r="BO77" s="33"/>
    </row>
    <row r="78" spans="2:67" x14ac:dyDescent="0.2">
      <c r="B78" s="32" t="s">
        <v>106</v>
      </c>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48"/>
      <c r="BO78" s="33"/>
    </row>
    <row r="79" spans="2:67" x14ac:dyDescent="0.2">
      <c r="B79" s="32" t="s">
        <v>107</v>
      </c>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48"/>
      <c r="BO79" s="33"/>
    </row>
    <row r="80" spans="2:67" ht="17" thickBot="1" x14ac:dyDescent="0.25">
      <c r="B80" s="32" t="s">
        <v>108</v>
      </c>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48"/>
      <c r="BO80" s="33"/>
    </row>
    <row r="81" spans="2:67" ht="17" thickBot="1" x14ac:dyDescent="0.25">
      <c r="B81" s="40" t="s">
        <v>109</v>
      </c>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52"/>
      <c r="BO81" s="42"/>
    </row>
    <row r="82" spans="2:67" x14ac:dyDescent="0.2">
      <c r="B82" s="32" t="s">
        <v>110</v>
      </c>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48"/>
      <c r="BO82" s="33"/>
    </row>
    <row r="83" spans="2:67" x14ac:dyDescent="0.2">
      <c r="B83" s="32" t="s">
        <v>111</v>
      </c>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48"/>
      <c r="BO83" s="33"/>
    </row>
    <row r="84" spans="2:67" x14ac:dyDescent="0.2">
      <c r="B84" s="32" t="s">
        <v>112</v>
      </c>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48"/>
      <c r="BO84" s="33"/>
    </row>
    <row r="85" spans="2:67" x14ac:dyDescent="0.2">
      <c r="B85" s="32" t="s">
        <v>113</v>
      </c>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48"/>
      <c r="BO85" s="33"/>
    </row>
    <row r="86" spans="2:67" ht="17" thickBot="1" x14ac:dyDescent="0.25">
      <c r="B86" s="32" t="s">
        <v>114</v>
      </c>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48"/>
      <c r="BO86" s="33"/>
    </row>
    <row r="87" spans="2:67" ht="17" thickBot="1" x14ac:dyDescent="0.25">
      <c r="B87" s="40" t="s">
        <v>115</v>
      </c>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52"/>
      <c r="BO87" s="42"/>
    </row>
    <row r="88" spans="2:67" x14ac:dyDescent="0.2">
      <c r="B88" s="32" t="s">
        <v>116</v>
      </c>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48"/>
      <c r="BO88" s="33"/>
    </row>
    <row r="89" spans="2:67" x14ac:dyDescent="0.2">
      <c r="B89" s="32" t="s">
        <v>117</v>
      </c>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48"/>
      <c r="BO89" s="33"/>
    </row>
    <row r="90" spans="2:67" x14ac:dyDescent="0.2">
      <c r="B90" s="32" t="s">
        <v>118</v>
      </c>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48"/>
      <c r="BO90" s="33"/>
    </row>
    <row r="91" spans="2:67" ht="17" thickBot="1" x14ac:dyDescent="0.25">
      <c r="B91" s="32" t="s">
        <v>119</v>
      </c>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48"/>
      <c r="BO91" s="33"/>
    </row>
    <row r="92" spans="2:67" ht="17" thickBot="1" x14ac:dyDescent="0.25">
      <c r="B92" s="40" t="s">
        <v>120</v>
      </c>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52"/>
      <c r="BO92" s="42"/>
    </row>
    <row r="93" spans="2:67" x14ac:dyDescent="0.2">
      <c r="B93" s="32" t="s">
        <v>121</v>
      </c>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48"/>
      <c r="BO93" s="33"/>
    </row>
    <row r="94" spans="2:67" x14ac:dyDescent="0.2">
      <c r="B94" s="32" t="s">
        <v>122</v>
      </c>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48"/>
      <c r="BO94" s="33"/>
    </row>
    <row r="95" spans="2:67" x14ac:dyDescent="0.2">
      <c r="B95" s="32" t="s">
        <v>123</v>
      </c>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48"/>
      <c r="BO95" s="33"/>
    </row>
    <row r="96" spans="2:67" ht="17" thickBot="1" x14ac:dyDescent="0.25">
      <c r="B96" s="32" t="s">
        <v>124</v>
      </c>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48"/>
      <c r="BO96" s="33"/>
    </row>
    <row r="97" spans="2:67" ht="17" thickBot="1" x14ac:dyDescent="0.25">
      <c r="B97" s="40" t="s">
        <v>125</v>
      </c>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52"/>
      <c r="BO97" s="42"/>
    </row>
    <row r="98" spans="2:67" x14ac:dyDescent="0.2">
      <c r="B98" s="32" t="s">
        <v>126</v>
      </c>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48"/>
      <c r="BO98" s="33"/>
    </row>
    <row r="99" spans="2:67" x14ac:dyDescent="0.2">
      <c r="B99" s="32" t="s">
        <v>127</v>
      </c>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48"/>
      <c r="BO99" s="33"/>
    </row>
    <row r="100" spans="2:67" x14ac:dyDescent="0.2">
      <c r="B100" s="32" t="s">
        <v>128</v>
      </c>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48"/>
      <c r="BO100" s="33"/>
    </row>
    <row r="101" spans="2:67" ht="17" thickBot="1" x14ac:dyDescent="0.25">
      <c r="B101" s="34" t="s">
        <v>129</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53"/>
      <c r="BO101" s="36"/>
    </row>
  </sheetData>
  <conditionalFormatting sqref="C9:BO101">
    <cfRule type="cellIs" dxfId="1" priority="2" operator="notBetween">
      <formula>-999999999999999</formula>
      <formula>999999999999999</formula>
    </cfRule>
  </conditionalFormatting>
  <conditionalFormatting sqref="C59:BM91">
    <cfRule type="cellIs" dxfId="0"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tint="0.39997558519241921"/>
  </sheetPr>
  <dimension ref="B2:F12"/>
  <sheetViews>
    <sheetView workbookViewId="0">
      <selection activeCell="E11" sqref="E11"/>
    </sheetView>
  </sheetViews>
  <sheetFormatPr baseColWidth="10" defaultRowHeight="16" x14ac:dyDescent="0.2"/>
  <cols>
    <col min="1" max="1" width="10.83203125" style="2"/>
    <col min="2" max="2" width="21.6640625" style="2" customWidth="1"/>
    <col min="3" max="3" width="26.6640625" style="2" customWidth="1"/>
    <col min="4" max="4" width="17.1640625" style="2" hidden="1" customWidth="1"/>
    <col min="5" max="5" width="29.5" style="208" customWidth="1"/>
    <col min="6" max="6" width="22.5" style="2" customWidth="1"/>
    <col min="7" max="16384" width="10.83203125" style="2"/>
  </cols>
  <sheetData>
    <row r="2" spans="2:6" ht="21" x14ac:dyDescent="0.25">
      <c r="B2" s="207" t="s">
        <v>286</v>
      </c>
      <c r="C2" s="9"/>
    </row>
    <row r="4" spans="2:6" x14ac:dyDescent="0.2">
      <c r="B4" s="3" t="s">
        <v>38</v>
      </c>
      <c r="C4" s="4"/>
      <c r="D4" s="4"/>
      <c r="E4" s="209"/>
    </row>
    <row r="5" spans="2:6" ht="29" customHeight="1" x14ac:dyDescent="0.2">
      <c r="B5" s="340" t="s">
        <v>291</v>
      </c>
      <c r="C5" s="341"/>
      <c r="D5" s="341"/>
      <c r="E5" s="209"/>
    </row>
    <row r="6" spans="2:6" ht="17" thickBot="1" x14ac:dyDescent="0.25">
      <c r="B6" s="9"/>
      <c r="C6" s="9"/>
    </row>
    <row r="7" spans="2:6" ht="17" x14ac:dyDescent="0.2">
      <c r="B7" s="282" t="s">
        <v>287</v>
      </c>
      <c r="C7" s="283"/>
      <c r="D7" s="284"/>
      <c r="E7" s="283"/>
      <c r="F7" s="285" t="s">
        <v>289</v>
      </c>
    </row>
    <row r="8" spans="2:6" ht="30" customHeight="1" x14ac:dyDescent="0.2">
      <c r="B8" s="58"/>
      <c r="C8" s="9"/>
      <c r="D8" s="267"/>
      <c r="E8" s="286" t="s">
        <v>357</v>
      </c>
      <c r="F8" s="289" t="s">
        <v>359</v>
      </c>
    </row>
    <row r="9" spans="2:6" ht="15" customHeight="1" x14ac:dyDescent="0.2">
      <c r="B9" s="71" t="s">
        <v>322</v>
      </c>
      <c r="C9" s="210" t="s">
        <v>288</v>
      </c>
      <c r="D9" s="290"/>
      <c r="E9" s="287"/>
      <c r="F9" s="288" t="s">
        <v>358</v>
      </c>
    </row>
    <row r="10" spans="2:6" x14ac:dyDescent="0.2">
      <c r="B10" s="111" t="s">
        <v>292</v>
      </c>
      <c r="C10" s="107"/>
      <c r="D10" s="268"/>
      <c r="E10" s="9"/>
      <c r="F10" s="59"/>
    </row>
    <row r="11" spans="2:6" x14ac:dyDescent="0.2">
      <c r="B11" s="96"/>
      <c r="C11" s="182" t="s">
        <v>433</v>
      </c>
      <c r="D11" s="267"/>
      <c r="E11" s="9" t="s">
        <v>434</v>
      </c>
      <c r="F11" s="281"/>
    </row>
    <row r="12" spans="2:6" ht="17" thickBot="1" x14ac:dyDescent="0.25">
      <c r="B12" s="62"/>
      <c r="C12" s="63"/>
      <c r="D12" s="269"/>
      <c r="E12" s="280"/>
      <c r="F12" s="64"/>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Cover sheet</vt:lpstr>
      <vt:lpstr>Changelog</vt:lpstr>
      <vt:lpstr>Contents</vt:lpstr>
      <vt:lpstr>Introduction</vt:lpstr>
      <vt:lpstr>Dataflow</vt:lpstr>
      <vt:lpstr>Assumptions</vt:lpstr>
      <vt:lpstr>Dashboard</vt:lpstr>
      <vt:lpstr>Corrected energy balance step 2</vt:lpstr>
      <vt:lpstr>technical_specs</vt:lpstr>
      <vt:lpstr>Production analysis</vt:lpstr>
      <vt:lpstr>Network_gas_analysis</vt:lpstr>
      <vt:lpstr>Waste analysis</vt:lpstr>
      <vt:lpstr>Fuel aggregation</vt:lpstr>
      <vt:lpstr>csv_carrier_domestic_production</vt:lpstr>
      <vt:lpstr>csv_energy_distribution_greenga</vt:lpstr>
      <vt:lpstr>csv_energy_distribution_waste_m</vt:lpstr>
      <vt:lpstr>csv_natural_gas_grid_child_shar</vt:lpstr>
      <vt:lpstr>base_year</vt:lpstr>
      <vt:lpstr>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Marlieke Verweij</cp:lastModifiedBy>
  <cp:lastPrinted>2013-07-16T11:10:02Z</cp:lastPrinted>
  <dcterms:created xsi:type="dcterms:W3CDTF">2013-06-19T08:12:31Z</dcterms:created>
  <dcterms:modified xsi:type="dcterms:W3CDTF">2021-05-18T15:26:25Z</dcterms:modified>
</cp:coreProperties>
</file>