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B1CC9F74-0C47-8D48-988F-AE430E28233E}" xr6:coauthVersionLast="47" xr6:coauthVersionMax="47" xr10:uidLastSave="{00000000-0000-0000-0000-000000000000}"/>
  <bookViews>
    <workbookView xWindow="0" yWindow="500" windowWidth="25600" windowHeight="13560" tabRatio="835"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D sectors" sheetId="75" r:id="rId12"/>
    <sheet name="Shares non-energ FD sectors" sheetId="76" r:id="rId13"/>
    <sheet name="Energetic final demand sectors" sheetId="74" r:id="rId14"/>
    <sheet name="Non-energetic FD sectors" sheetId="73" r:id="rId15"/>
    <sheet name="Transformation analysis" sheetId="61" r:id="rId16"/>
    <sheet name="Own use analysis" sheetId="62" r:id="rId17"/>
    <sheet name="Energetic cons analysis" sheetId="71" r:id="rId18"/>
    <sheet name="Non-energetic cons analysis" sheetId="72" r:id="rId19"/>
    <sheet name="Coal own use analysis" sheetId="77" r:id="rId20"/>
    <sheet name="Fuel aggregation" sheetId="59" r:id="rId21"/>
    <sheet name="Fuel aggregation subsectors" sheetId="98" r:id="rId22"/>
    <sheet name="Energetic FD subsectors" sheetId="99" r:id="rId23"/>
    <sheet name="Non-energetic FD subsectors" sheetId="108" r:id="rId24"/>
    <sheet name="Shares energetic FD subsectors" sheetId="100" r:id="rId25"/>
    <sheet name="Shares non-e FD subsectors" sheetId="109" r:id="rId26"/>
    <sheet name="Shares electric heaters" sheetId="114" r:id="rId27"/>
    <sheet name="csv_industry_coal_ps" sheetId="80" r:id="rId28"/>
    <sheet name="csv_industry_network_gas_ps" sheetId="81" r:id="rId29"/>
    <sheet name="csv_industry_crude_oil_ps" sheetId="82" r:id="rId30"/>
    <sheet name="csv_industry_wood_pellets_ps" sheetId="90" r:id="rId31"/>
    <sheet name="csv_industry_steam_hot_water_ps" sheetId="83" r:id="rId32"/>
    <sheet name="csv_industry_electricity_ps" sheetId="87" r:id="rId33"/>
    <sheet name="csv_industry_coal_non_e_ps" sheetId="94" r:id="rId34"/>
    <sheet name="csv_industry_netw_gas_non_e_ps" sheetId="95" r:id="rId35"/>
    <sheet name="csv_industry_crude_oil_non_e_ps" sheetId="96" r:id="rId36"/>
    <sheet name="csv_industry_wood_pel_non_e_ps" sheetId="97" r:id="rId37"/>
    <sheet name="csv_industry_trans_coal_ps" sheetId="91" r:id="rId38"/>
    <sheet name="csv_industry_other_coal_e " sheetId="102" r:id="rId39"/>
    <sheet name="csv_industry_other_gas_e" sheetId="104" r:id="rId40"/>
    <sheet name="csv_industry_other_crude_oil_e" sheetId="103" r:id="rId41"/>
    <sheet name="csv_industry_other_wood_e" sheetId="105" r:id="rId42"/>
    <sheet name="csv_industry_other_heat_e" sheetId="107" r:id="rId43"/>
    <sheet name="csv_industry_other_electri_e" sheetId="106" r:id="rId44"/>
    <sheet name="csv_industry_other_coal_non_e" sheetId="110" r:id="rId45"/>
    <sheet name="csv_industry_other_gas_non_e" sheetId="111" r:id="rId46"/>
    <sheet name="csv_industry_other_crude_oil_ne" sheetId="112" r:id="rId47"/>
    <sheet name="csv_industry_other_wood_non_e" sheetId="113" r:id="rId48"/>
    <sheet name="csv_industry_other_food_elec_ps" sheetId="115" r:id="rId49"/>
    <sheet name="csv_industry_other_paper_el_ps" sheetId="116" r:id="rId50"/>
    <sheet name="csv_chemicals_other_residual_he" sheetId="117" r:id="rId51"/>
    <sheet name="csv_refineries_residual_heat" sheetId="118" r:id="rId52"/>
    <sheet name="csv_fertilizers_residual_heat" sheetId="119" r:id="rId53"/>
    <sheet name="csv_ict_residual_heat" sheetId="121" r:id="rId54"/>
  </sheets>
  <externalReferences>
    <externalReference r:id="rId55"/>
    <externalReference r:id="rId56"/>
  </externalReferences>
  <definedNames>
    <definedName name="base_year" localSheetId="22">Dashboard!$E$14</definedName>
    <definedName name="base_year" localSheetId="21">Dashboard!$E$14</definedName>
    <definedName name="base_year" localSheetId="23">[1]Dashboard!$E$14</definedName>
    <definedName name="base_year" localSheetId="26">Dashboard!$E$14</definedName>
    <definedName name="base_year" localSheetId="24">Dashboard!$E$14</definedName>
    <definedName name="base_year" localSheetId="25">Dashboard!$E$14</definedName>
    <definedName name="base_year">Dashboard!$E$14</definedName>
    <definedName name="country" localSheetId="22">Dashboard!$E$13</definedName>
    <definedName name="country" localSheetId="21">Dashboard!$E$13</definedName>
    <definedName name="country" localSheetId="23">[1]Dashboard!$E$13</definedName>
    <definedName name="country" localSheetId="26">Dashboard!$E$13</definedName>
    <definedName name="country" localSheetId="24">Dashboard!$E$13</definedName>
    <definedName name="country" localSheetId="25">Dashboard!$E$13</definedName>
    <definedName name="country">Dashboard!$E$13</definedName>
    <definedName name="Eff_Airco" localSheetId="17">#REF!</definedName>
    <definedName name="Eff_Airco" localSheetId="20">'[2]Technological specifications'!$F$25</definedName>
    <definedName name="Eff_Airco" localSheetId="21">'[2]Technological specifications'!$F$25</definedName>
    <definedName name="Eff_Biomass_Heater" localSheetId="17">#REF!</definedName>
    <definedName name="Eff_Biomass_Heater" localSheetId="20">'[2]Technological specifications'!$F$19</definedName>
    <definedName name="Eff_Biomass_Heater" localSheetId="21">'[2]Technological specifications'!$F$19</definedName>
    <definedName name="Eff_Centralized_Heater" localSheetId="17">#REF!</definedName>
    <definedName name="Eff_Centralized_Heater" localSheetId="20">'[2]Technological specifications'!#REF!</definedName>
    <definedName name="Eff_Centralized_Heater" localSheetId="21">'[2]Technological specifications'!#REF!</definedName>
    <definedName name="Eff_Coal_Heater" localSheetId="17">#REF!</definedName>
    <definedName name="Eff_Coal_Heater" localSheetId="20">'[2]Technological specifications'!$F$17</definedName>
    <definedName name="Eff_Coal_Heater" localSheetId="21">'[2]Technological specifications'!$F$17</definedName>
    <definedName name="Eff_Distr_Heater" localSheetId="17">#REF!</definedName>
    <definedName name="Eff_Distr_Heater" localSheetId="20">'[2]Technological specifications'!$F$20</definedName>
    <definedName name="Eff_Distr_Heater" localSheetId="21">'[2]Technological specifications'!$F$20</definedName>
    <definedName name="Eff_Elec_Cold_Pump" localSheetId="17">#REF!</definedName>
    <definedName name="Eff_Elec_Cold_Pump" localSheetId="20">'[2]Technological specifications'!$F$24</definedName>
    <definedName name="Eff_Elec_Cold_Pump" localSheetId="21">'[2]Technological specifications'!$F$24</definedName>
    <definedName name="Eff_Elec_Heat_Pump" localSheetId="17">#REF!</definedName>
    <definedName name="Eff_Elec_Heat_Pump" localSheetId="20">'[2]Technological specifications'!$F$14</definedName>
    <definedName name="Eff_Elec_Heat_Pump" localSheetId="21">'[2]Technological specifications'!$F$14</definedName>
    <definedName name="Eff_Elec_Heater" localSheetId="17">#REF!</definedName>
    <definedName name="Eff_Elec_Heater" localSheetId="20">'[2]Technological specifications'!$F$15</definedName>
    <definedName name="Eff_Elec_Heater" localSheetId="21">'[2]Technological specifications'!$F$15</definedName>
    <definedName name="Eff_Fluo_Lamp" localSheetId="17">#REF!</definedName>
    <definedName name="Eff_Fluo_Lamp" localSheetId="20">'[2]Technological specifications'!$F$29</definedName>
    <definedName name="Eff_Fluo_Lamp" localSheetId="21">'[2]Technological specifications'!$F$29</definedName>
    <definedName name="Eff_Fluo_Tube" localSheetId="17">#REF!</definedName>
    <definedName name="Eff_Fluo_Tube" localSheetId="20">'[2]Technological specifications'!$F$30</definedName>
    <definedName name="Eff_Fluo_Tube" localSheetId="21">'[2]Technological specifications'!$F$30</definedName>
    <definedName name="Eff_Gas_Cold_Pump" localSheetId="17">#REF!</definedName>
    <definedName name="Eff_Gas_Cold_Pump" localSheetId="20">'[2]Technological specifications'!$F$23</definedName>
    <definedName name="Eff_Gas_Cold_Pump" localSheetId="21">'[2]Technological specifications'!$F$23</definedName>
    <definedName name="Eff_Gas_Heat_Pump" localSheetId="17">#REF!</definedName>
    <definedName name="Eff_Gas_Heat_Pump" localSheetId="20">'[2]Technological specifications'!$F$13</definedName>
    <definedName name="Eff_Gas_Heat_Pump" localSheetId="21">'[2]Technological specifications'!$F$13</definedName>
    <definedName name="Eff_Gas_Heater" localSheetId="17">#REF!</definedName>
    <definedName name="Eff_Gas_Heater" localSheetId="20">'[2]Technological specifications'!$F$12</definedName>
    <definedName name="Eff_Gas_Heater" localSheetId="21">'[2]Technological specifications'!$F$12</definedName>
    <definedName name="Eff_Geothermal_Heater" localSheetId="17">#REF!</definedName>
    <definedName name="Eff_Geothermal_Heater" localSheetId="20">'[2]Technological specifications'!#REF!</definedName>
    <definedName name="Eff_Geothermal_Heater" localSheetId="21">'[2]Technological specifications'!#REF!</definedName>
    <definedName name="Eff_Incan_Lamp" localSheetId="17">#REF!</definedName>
    <definedName name="Eff_Incan_Lamp" localSheetId="20">'[2]Technological specifications'!$F$28</definedName>
    <definedName name="Eff_Incan_Lamp" localSheetId="21">'[2]Technological specifications'!$F$28</definedName>
    <definedName name="Eff_LED_Lamp" localSheetId="17">#REF!</definedName>
    <definedName name="Eff_LED_Lamp" localSheetId="20">'[2]Technological specifications'!$F$31</definedName>
    <definedName name="Eff_LED_Lamp" localSheetId="21">'[2]Technological specifications'!$F$31</definedName>
    <definedName name="Eff_Oil_Heater" localSheetId="17">#REF!</definedName>
    <definedName name="Eff_Oil_Heater" localSheetId="20">'[2]Technological specifications'!$F$18</definedName>
    <definedName name="Eff_Oil_Heater" localSheetId="21">'[2]Technological specifications'!$F$18</definedName>
    <definedName name="Eff_Solar_Heater" localSheetId="17">#REF!</definedName>
    <definedName name="Eff_Solar_Heater" localSheetId="20">'[2]Technological specifications'!$F$16</definedName>
    <definedName name="Eff_Solar_Heater" localSheetId="21">'[2]Technological specifications'!$F$16</definedName>
    <definedName name="Final_Demand_Comm_and_Publ_Services" localSheetId="20">'[2]Corrected energy balance'!$BN$84</definedName>
    <definedName name="Final_Demand_Comm_and_Publ_Services" localSheetId="21">'[2]Corrected energy balance'!$BN$84</definedName>
    <definedName name="Final_Demand_Electrical_Appliances" localSheetId="20">'[2]Final demand per energy carrier'!$F$41</definedName>
    <definedName name="Final_Demand_Electrical_Appliances" localSheetId="21">'[2]Final demand per energy carrier'!$F$41</definedName>
    <definedName name="Final_Demand_Lighting" localSheetId="20">[2]Dashboard!$D$26</definedName>
    <definedName name="Final_Demand_Lighting" localSheetId="21">[2]Dashboard!$D$26</definedName>
    <definedName name="Final_Demand_Other_Appliances" localSheetId="20">[2]Dashboard!$D$29</definedName>
    <definedName name="Final_Demand_Other_Appliances" localSheetId="21">[2]Dashboard!$D$29</definedName>
    <definedName name="Final_Demand_Space_Cooling" localSheetId="20">[2]Dashboard!$D$25</definedName>
    <definedName name="Final_Demand_Space_Cooling" localSheetId="21">[2]Dashboard!$D$25</definedName>
    <definedName name="Final_demand_Space_Heating" localSheetId="20">[2]Dashboard!$D$24</definedName>
    <definedName name="Final_demand_Space_Heating" localSheetId="21">[2]Dashboard!$D$24</definedName>
    <definedName name="GWh_to_TJ" localSheetId="20">[2]Assumptions!$C$131</definedName>
    <definedName name="GWh_to_TJ" localSheetId="21">[2]Assumptions!$C$131</definedName>
    <definedName name="Heat_eff_Biogas_CHP" localSheetId="17">#REF!</definedName>
    <definedName name="Heat_eff_Biogas_CHP" localSheetId="20">'[2]Technological specifications'!#REF!</definedName>
    <definedName name="Heat_eff_Biogas_CHP" localSheetId="21">'[2]Technological specifications'!#REF!</definedName>
    <definedName name="Heat_Eff_Biomass_CHP" localSheetId="17">#REF!</definedName>
    <definedName name="Heat_Eff_Biomass_CHP" localSheetId="20">'[2]Technological specifications'!#REF!</definedName>
    <definedName name="Heat_Eff_Biomass_CHP" localSheetId="21">'[2]Technological specifications'!#REF!</definedName>
    <definedName name="Heat_Eff_Gas_CHP" localSheetId="17">#REF!</definedName>
    <definedName name="Heat_Eff_Gas_CHP" localSheetId="20">'[2]Technological specifications'!#REF!</definedName>
    <definedName name="Heat_Eff_Gas_CHP" localSheetId="21">'[2]Technological specifications'!#REF!</definedName>
    <definedName name="Perc_Final_Demand_Lighting_Fluo_Lamps" localSheetId="20">'[2]Technology split of final deman'!$G$31</definedName>
    <definedName name="Perc_Final_Demand_Lighting_Fluo_Lamps" localSheetId="21">'[2]Technology split of final deman'!$G$31</definedName>
    <definedName name="Perc_Final_Demand_Lighting_Fluo_Tubes" localSheetId="20">'[2]Technology split of final deman'!$G$32</definedName>
    <definedName name="Perc_Final_Demand_Lighting_Fluo_Tubes" localSheetId="21">'[2]Technology split of final deman'!$G$32</definedName>
    <definedName name="Perc_Final_Demand_Lighting_Incan_Lamps" localSheetId="20">'[2]Technology split of final deman'!$G$30</definedName>
    <definedName name="Perc_Final_Demand_Lighting_Incan_Lamps" localSheetId="21">'[2]Technology split of final deman'!$G$30</definedName>
    <definedName name="Perc_Final_Demand_Lighting_LED_Lamps" localSheetId="20">'[2]Technology split of final deman'!$G$33</definedName>
    <definedName name="Perc_Final_Demand_Lighting_LED_Lamps" localSheetId="21">'[2]Technology split of final deman'!$G$33</definedName>
    <definedName name="Perc_Final_Demand_Space_Cooling_Airco" localSheetId="20">'[2]Technology split of final deman'!$G$25</definedName>
    <definedName name="Perc_Final_Demand_Space_Cooling_Airco" localSheetId="21">'[2]Technology split of final deman'!$G$25</definedName>
    <definedName name="Perc_Final_Demand_Space_Cooling_Elec_Heat_Pump" localSheetId="20">'[2]Technology split of final deman'!$G$24</definedName>
    <definedName name="Perc_Final_Demand_Space_Cooling_Elec_Heat_Pump" localSheetId="21">'[2]Technology split of final deman'!$G$24</definedName>
    <definedName name="Perc_Final_Demand_Space_Cooling_Gas_Heat_Pump" localSheetId="20">'[2]Technology split of final deman'!$G$23</definedName>
    <definedName name="Perc_Final_Demand_Space_Cooling_Gas_Heat_Pump" localSheetId="21">'[2]Technology split of final deman'!$G$23</definedName>
    <definedName name="Perc_Final_Demand_Space_Heating_Biomass_Heater" localSheetId="20">'[2]Technology split of final deman'!$G$17</definedName>
    <definedName name="Perc_Final_Demand_Space_Heating_Biomass_Heater" localSheetId="21">'[2]Technology split of final deman'!$G$17</definedName>
    <definedName name="Perc_Final_Demand_Space_Heating_Coal_Heater" localSheetId="20">'[2]Technology split of final deman'!$G$13</definedName>
    <definedName name="Perc_Final_Demand_Space_Heating_Coal_Heater" localSheetId="21">'[2]Technology split of final deman'!$G$13</definedName>
    <definedName name="Perc_Final_Demand_Space_Heating_District_Heating" localSheetId="20">'[2]Technology split of final deman'!$G$16</definedName>
    <definedName name="Perc_Final_Demand_Space_Heating_District_Heating" localSheetId="21">'[2]Technology split of final deman'!$G$16</definedName>
    <definedName name="Perc_Final_Demand_Space_Heating_Elec_Heat_Pump" localSheetId="20">'[2]Technology split of final deman'!$G$11</definedName>
    <definedName name="Perc_Final_Demand_Space_Heating_Elec_Heat_Pump" localSheetId="21">'[2]Technology split of final deman'!$G$11</definedName>
    <definedName name="Perc_Final_Demand_Space_Heating_Elec_Heater" localSheetId="20">'[2]Technology split of final deman'!$G$12</definedName>
    <definedName name="Perc_Final_Demand_Space_Heating_Elec_Heater" localSheetId="21">'[2]Technology split of final deman'!$G$12</definedName>
    <definedName name="Perc_Final_Demand_Space_Heating_Gas_Heat_Pump" localSheetId="20">'[2]Technology split of final deman'!$G$10</definedName>
    <definedName name="Perc_Final_Demand_Space_Heating_Gas_Heat_Pump" localSheetId="21">'[2]Technology split of final deman'!$G$10</definedName>
    <definedName name="Perc_Final_Demand_Space_Heating_Gas_Heater" localSheetId="20">'[2]Technology split of final deman'!$G$9</definedName>
    <definedName name="Perc_Final_Demand_Space_Heating_Gas_Heater" localSheetId="21">'[2]Technology split of final deman'!$G$9</definedName>
    <definedName name="Perc_Final_Demand_Space_Heating_Oil_Heater" localSheetId="20">'[2]Technology split of final deman'!$G$14</definedName>
    <definedName name="Perc_Final_Demand_Space_Heating_Oil_Heater" localSheetId="21">'[2]Technology split of final deman'!$G$14</definedName>
    <definedName name="Perc_Final_Demand_Space_Heating_Solar_Heater" localSheetId="20">'[2]Technology split of final deman'!$G$18</definedName>
    <definedName name="Perc_Final_Demand_Space_Heating_Solar_Heater" localSheetId="21">'[2]Technology split of final deman'!$G$18</definedName>
    <definedName name="Perc_Heat_Delivered_Biomass_Heater" localSheetId="20">'[2]Tech split of useful demand'!$G$17</definedName>
    <definedName name="Perc_Heat_Delivered_Biomass_Heater" localSheetId="21">'[2]Tech split of useful demand'!$G$17</definedName>
    <definedName name="Perc_Heat_Delivered_District_Heat" localSheetId="20">'[2]Tech split of useful demand'!$G$16</definedName>
    <definedName name="Perc_Heat_Delivered_District_Heat" localSheetId="21">'[2]Tech split of useful demand'!$G$16</definedName>
    <definedName name="Perc_Heat_Delivered_Solar_Thermal" localSheetId="20">'[2]Tech split of useful demand'!$G$18</definedName>
    <definedName name="Perc_Heat_Delivered_Solar_Thermal" localSheetId="21">'[2]Tech split of useful demand'!$G$18</definedName>
    <definedName name="Perc_Roof_for_PV" localSheetId="20">'[2]PV solar area and production'!$E$22</definedName>
    <definedName name="Perc_Roof_for_PV" localSheetId="21">'[2]PV solar area and production'!$E$22</definedName>
    <definedName name="Share_Lighting_Fluorescent_Lamp" localSheetId="20">'[2]Shares per tech per carrier'!$E$22</definedName>
    <definedName name="Share_Lighting_Fluorescent_Lamp" localSheetId="21">'[2]Shares per tech per carrier'!$E$22</definedName>
    <definedName name="Share_Lighting_Fluorescent_Tube" localSheetId="20">'[2]Shares per tech per carrier'!$E$23</definedName>
    <definedName name="Share_Lighting_Fluorescent_Tube" localSheetId="21">'[2]Shares per tech per carrier'!$E$23</definedName>
    <definedName name="Share_Lighting_Incandescent_Lamp" localSheetId="20">'[2]Shares per tech per carrier'!$E$21</definedName>
    <definedName name="Share_Lighting_Incandescent_Lamp" localSheetId="21">'[2]Shares per tech per carrier'!$E$21</definedName>
    <definedName name="Share_Lighting_LED" localSheetId="20">'[2]Shares per tech per carrier'!$E$24</definedName>
    <definedName name="Share_Lighting_LED" localSheetId="21">'[2]Shares per tech per carrier'!$E$24</definedName>
    <definedName name="Share_Space_Cooling_Electric_Airco" localSheetId="20">'[2]Shares per tech per carrier'!$E$18</definedName>
    <definedName name="Share_Space_Cooling_Electric_Airco" localSheetId="21">'[2]Shares per tech per carrier'!$E$18</definedName>
    <definedName name="Share_Space_Cooling_Electric_Heat_Pump" localSheetId="20">'[2]Shares per tech per carrier'!$E$17</definedName>
    <definedName name="Share_Space_Cooling_Electric_Heat_Pump" localSheetId="21">'[2]Shares per tech per carrier'!$E$17</definedName>
    <definedName name="Share_Space_Heating_Electric_Heat_Pump" localSheetId="20">'[2]Shares per tech per carrier'!$E$13</definedName>
    <definedName name="Share_Space_Heating_Electric_Heat_Pump" localSheetId="21">'[2]Shares per tech per carrier'!$E$13</definedName>
    <definedName name="Share_Space_Heating_Electric_Heater" localSheetId="20">'[2]Shares per tech per carrier'!$E$14</definedName>
    <definedName name="Share_Space_Heating_Electric_Heater" localSheetId="21">'[2]Shares per tech per carrier'!$E$14</definedName>
    <definedName name="Share_Space_Heating_Network_Gas_Heat_Pump" localSheetId="20">'[2]Shares per tech per carrier'!$E$10</definedName>
    <definedName name="Share_Space_Heating_Network_Gas_Heat_Pump" localSheetId="21">'[2]Shares per tech per carrier'!$E$10</definedName>
    <definedName name="Share_Space_Heating_Network_Gas_Heater" localSheetId="20">'[2]Shares per tech per carrier'!$E$9</definedName>
    <definedName name="Share_Space_Heating_Network_Gas_Heater" localSheetId="21">'[2]Shares per tech per carrier'!$E$9</definedName>
    <definedName name="Solar_PV_Roof_CaPS" localSheetId="20">'[2]PV solar area and production'!$E$13</definedName>
    <definedName name="Solar_PV_Roof_CaPS" localSheetId="21">'[2]PV solar area and production'!$E$13</definedName>
    <definedName name="Solar_PV_Roof_Residential" localSheetId="20">'[2]IEA autoproducer prod.'!$AO$10</definedName>
    <definedName name="Solar_PV_Roof_Residential" localSheetId="21">'[2]IEA autoproducer prod.'!$AO$10</definedName>
    <definedName name="Solar_PV_Roof_Total" localSheetId="20">'[2]Corrected energy balance'!$BG$95</definedName>
    <definedName name="Solar_PV_Roof_Total" localSheetId="21">'[2]Corrected energy balance'!$BG$95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113" l="1"/>
  <c r="B5" i="112"/>
  <c r="B5" i="111"/>
  <c r="B5" i="110"/>
  <c r="B5" i="106"/>
  <c r="B5" i="107"/>
  <c r="B5" i="105"/>
  <c r="B5" i="103"/>
  <c r="B5" i="104"/>
  <c r="B5" i="102"/>
  <c r="B4" i="118" l="1"/>
  <c r="B5" i="118"/>
  <c r="B3" i="118"/>
  <c r="B4" i="119"/>
  <c r="B5" i="119"/>
  <c r="B3" i="119"/>
  <c r="B4" i="121"/>
  <c r="B3" i="121"/>
  <c r="E101" i="28"/>
  <c r="B4" i="117"/>
  <c r="B3" i="117"/>
  <c r="E97" i="28" l="1"/>
  <c r="E92" i="28"/>
  <c r="E87" i="28"/>
  <c r="B5" i="117" l="1"/>
  <c r="L56" i="28"/>
  <c r="P56" i="28" s="1"/>
  <c r="E65" i="28"/>
  <c r="D18" i="114" s="1"/>
  <c r="E63" i="28"/>
  <c r="H13" i="73"/>
  <c r="L13" i="73"/>
  <c r="E13" i="73"/>
  <c r="L16" i="72"/>
  <c r="K16" i="72"/>
  <c r="K13" i="73" s="1"/>
  <c r="J16" i="72"/>
  <c r="J13" i="73" s="1"/>
  <c r="I16" i="72"/>
  <c r="I13" i="73" s="1"/>
  <c r="H16" i="72"/>
  <c r="G16" i="72"/>
  <c r="G13" i="73" s="1"/>
  <c r="F16" i="72"/>
  <c r="F13" i="73" s="1"/>
  <c r="D16" i="72"/>
  <c r="D13" i="73" s="1"/>
  <c r="L12" i="73"/>
  <c r="K12" i="73"/>
  <c r="J12" i="73"/>
  <c r="I12" i="73"/>
  <c r="G12" i="73"/>
  <c r="D12" i="73"/>
  <c r="D84" i="109"/>
  <c r="D85" i="109"/>
  <c r="D86" i="109"/>
  <c r="D87" i="109"/>
  <c r="D88" i="109"/>
  <c r="D89" i="109"/>
  <c r="D90" i="109"/>
  <c r="D91" i="109"/>
  <c r="D83" i="109"/>
  <c r="D72" i="109"/>
  <c r="D73" i="109"/>
  <c r="D74" i="109"/>
  <c r="D75" i="109"/>
  <c r="D76" i="109"/>
  <c r="D77" i="109"/>
  <c r="D78" i="109"/>
  <c r="D79" i="109"/>
  <c r="D71" i="109"/>
  <c r="D60" i="109"/>
  <c r="D61" i="109"/>
  <c r="D62" i="109"/>
  <c r="D63" i="109"/>
  <c r="D64" i="109"/>
  <c r="D65" i="109"/>
  <c r="D66" i="109"/>
  <c r="D67" i="109"/>
  <c r="D59" i="109"/>
  <c r="D48" i="109"/>
  <c r="D49" i="109"/>
  <c r="D50" i="109"/>
  <c r="D51" i="109"/>
  <c r="D52" i="109"/>
  <c r="D53" i="109"/>
  <c r="D54" i="109"/>
  <c r="D55" i="109"/>
  <c r="D47" i="109"/>
  <c r="D36" i="109"/>
  <c r="D37" i="109"/>
  <c r="D38" i="109"/>
  <c r="D39" i="109"/>
  <c r="D40" i="109"/>
  <c r="D41" i="109"/>
  <c r="D42" i="109"/>
  <c r="D43" i="109"/>
  <c r="D35" i="109"/>
  <c r="D24" i="109"/>
  <c r="D25" i="109"/>
  <c r="D26" i="109"/>
  <c r="D27" i="109"/>
  <c r="D28" i="109"/>
  <c r="D29" i="109"/>
  <c r="D30" i="109"/>
  <c r="D31" i="109"/>
  <c r="D23" i="109"/>
  <c r="D12" i="109"/>
  <c r="D13" i="109"/>
  <c r="D14" i="109"/>
  <c r="D15" i="109"/>
  <c r="D16" i="109"/>
  <c r="D17" i="109"/>
  <c r="D18" i="109"/>
  <c r="D19" i="109"/>
  <c r="D11" i="109"/>
  <c r="F12" i="108"/>
  <c r="F11" i="108"/>
  <c r="F18" i="99"/>
  <c r="F19" i="99"/>
  <c r="F20" i="99"/>
  <c r="F21" i="99"/>
  <c r="F22" i="99"/>
  <c r="F23" i="99"/>
  <c r="F24" i="99"/>
  <c r="F25" i="99"/>
  <c r="F17" i="99"/>
  <c r="F12" i="99"/>
  <c r="G11" i="99"/>
  <c r="F11" i="99"/>
  <c r="E26" i="98"/>
  <c r="E12" i="108" s="1"/>
  <c r="E25" i="98"/>
  <c r="E11" i="108" s="1"/>
  <c r="E13" i="108" s="1"/>
  <c r="E26" i="108" s="1"/>
  <c r="D20" i="109" s="1"/>
  <c r="G26" i="98"/>
  <c r="G12" i="108" s="1"/>
  <c r="G25" i="98"/>
  <c r="G11" i="108" s="1"/>
  <c r="H26" i="98"/>
  <c r="H12" i="108" s="1"/>
  <c r="H25" i="98"/>
  <c r="H11" i="108" s="1"/>
  <c r="I26" i="98"/>
  <c r="I12" i="108" s="1"/>
  <c r="I25" i="98"/>
  <c r="I11" i="108" s="1"/>
  <c r="I13" i="108" s="1"/>
  <c r="I26" i="108" s="1"/>
  <c r="D44" i="109" s="1"/>
  <c r="J26" i="98"/>
  <c r="J12" i="108" s="1"/>
  <c r="J25" i="98"/>
  <c r="J11" i="108" s="1"/>
  <c r="J13" i="108" s="1"/>
  <c r="J26" i="108" s="1"/>
  <c r="D56" i="109" s="1"/>
  <c r="E50" i="109" s="1"/>
  <c r="K26" i="98"/>
  <c r="K12" i="108" s="1"/>
  <c r="K25" i="98"/>
  <c r="K11" i="108" s="1"/>
  <c r="K13" i="108" s="1"/>
  <c r="K26" i="108" s="1"/>
  <c r="D68" i="109" s="1"/>
  <c r="L26" i="98"/>
  <c r="L12" i="108" s="1"/>
  <c r="L25" i="98"/>
  <c r="L11" i="108" s="1"/>
  <c r="L13" i="108" s="1"/>
  <c r="L26" i="108" s="1"/>
  <c r="D80" i="109" s="1"/>
  <c r="E76" i="109" s="1"/>
  <c r="M26" i="98"/>
  <c r="M12" i="108" s="1"/>
  <c r="M25" i="98"/>
  <c r="M11" i="108" s="1"/>
  <c r="M13" i="108" s="1"/>
  <c r="M26" i="108" s="1"/>
  <c r="D92" i="109" s="1"/>
  <c r="M13" i="98"/>
  <c r="M18" i="99" s="1"/>
  <c r="D84" i="100" s="1"/>
  <c r="M14" i="98"/>
  <c r="M19" i="99" s="1"/>
  <c r="D85" i="100" s="1"/>
  <c r="M15" i="98"/>
  <c r="M20" i="99" s="1"/>
  <c r="D86" i="100" s="1"/>
  <c r="M16" i="98"/>
  <c r="M21" i="99" s="1"/>
  <c r="D87" i="100" s="1"/>
  <c r="M17" i="98"/>
  <c r="M22" i="99" s="1"/>
  <c r="D88" i="100" s="1"/>
  <c r="M18" i="98"/>
  <c r="M23" i="99" s="1"/>
  <c r="D89" i="100" s="1"/>
  <c r="M19" i="98"/>
  <c r="M24" i="99" s="1"/>
  <c r="D90" i="100" s="1"/>
  <c r="M20" i="98"/>
  <c r="M25" i="99" s="1"/>
  <c r="D91" i="100" s="1"/>
  <c r="M21" i="98"/>
  <c r="M12" i="98"/>
  <c r="M17" i="99" s="1"/>
  <c r="D83" i="100" s="1"/>
  <c r="M11" i="98"/>
  <c r="L13" i="98"/>
  <c r="L18" i="99" s="1"/>
  <c r="D72" i="100" s="1"/>
  <c r="L14" i="98"/>
  <c r="L19" i="99" s="1"/>
  <c r="D73" i="100" s="1"/>
  <c r="L15" i="98"/>
  <c r="L20" i="99" s="1"/>
  <c r="D74" i="100" s="1"/>
  <c r="L16" i="98"/>
  <c r="L21" i="99" s="1"/>
  <c r="L17" i="98"/>
  <c r="L22" i="99" s="1"/>
  <c r="L18" i="98"/>
  <c r="L23" i="99" s="1"/>
  <c r="D77" i="100" s="1"/>
  <c r="L19" i="98"/>
  <c r="L24" i="99" s="1"/>
  <c r="D78" i="100" s="1"/>
  <c r="L20" i="98"/>
  <c r="L25" i="99" s="1"/>
  <c r="D79" i="100" s="1"/>
  <c r="L21" i="98"/>
  <c r="L12" i="98"/>
  <c r="L12" i="99" s="1"/>
  <c r="L11" i="98"/>
  <c r="K13" i="98"/>
  <c r="K18" i="99" s="1"/>
  <c r="D60" i="100" s="1"/>
  <c r="K14" i="98"/>
  <c r="K19" i="99" s="1"/>
  <c r="D61" i="100" s="1"/>
  <c r="K15" i="98"/>
  <c r="K20" i="99" s="1"/>
  <c r="D62" i="100" s="1"/>
  <c r="K16" i="98"/>
  <c r="K21" i="99" s="1"/>
  <c r="D63" i="100" s="1"/>
  <c r="K17" i="98"/>
  <c r="K22" i="99" s="1"/>
  <c r="D64" i="100" s="1"/>
  <c r="K18" i="98"/>
  <c r="K23" i="99" s="1"/>
  <c r="D65" i="100" s="1"/>
  <c r="K19" i="98"/>
  <c r="K24" i="99" s="1"/>
  <c r="D66" i="100" s="1"/>
  <c r="K20" i="98"/>
  <c r="K25" i="99" s="1"/>
  <c r="D67" i="100" s="1"/>
  <c r="K21" i="98"/>
  <c r="K12" i="98"/>
  <c r="K12" i="99" s="1"/>
  <c r="K11" i="98"/>
  <c r="J13" i="98"/>
  <c r="J18" i="99" s="1"/>
  <c r="D48" i="100" s="1"/>
  <c r="J14" i="98"/>
  <c r="J19" i="99" s="1"/>
  <c r="D49" i="100" s="1"/>
  <c r="J15" i="98"/>
  <c r="J20" i="99" s="1"/>
  <c r="D50" i="100" s="1"/>
  <c r="J16" i="98"/>
  <c r="J21" i="99" s="1"/>
  <c r="D51" i="100" s="1"/>
  <c r="J17" i="98"/>
  <c r="J22" i="99" s="1"/>
  <c r="D52" i="100" s="1"/>
  <c r="J18" i="98"/>
  <c r="J23" i="99" s="1"/>
  <c r="D53" i="100" s="1"/>
  <c r="J19" i="98"/>
  <c r="J24" i="99" s="1"/>
  <c r="D54" i="100" s="1"/>
  <c r="J20" i="98"/>
  <c r="J25" i="99" s="1"/>
  <c r="D55" i="100" s="1"/>
  <c r="J21" i="98"/>
  <c r="J12" i="98"/>
  <c r="J12" i="99" s="1"/>
  <c r="J11" i="98"/>
  <c r="I13" i="98"/>
  <c r="I18" i="99" s="1"/>
  <c r="D36" i="100" s="1"/>
  <c r="I14" i="98"/>
  <c r="I19" i="99" s="1"/>
  <c r="D37" i="100" s="1"/>
  <c r="I15" i="98"/>
  <c r="I20" i="99" s="1"/>
  <c r="D38" i="100" s="1"/>
  <c r="I16" i="98"/>
  <c r="I21" i="99" s="1"/>
  <c r="D39" i="100" s="1"/>
  <c r="I17" i="98"/>
  <c r="I22" i="99" s="1"/>
  <c r="D40" i="100" s="1"/>
  <c r="I18" i="98"/>
  <c r="I23" i="99" s="1"/>
  <c r="D41" i="100" s="1"/>
  <c r="I19" i="98"/>
  <c r="I24" i="99" s="1"/>
  <c r="D42" i="100" s="1"/>
  <c r="I20" i="98"/>
  <c r="I25" i="99" s="1"/>
  <c r="D43" i="100" s="1"/>
  <c r="I21" i="98"/>
  <c r="I12" i="98"/>
  <c r="I17" i="99" s="1"/>
  <c r="D35" i="100" s="1"/>
  <c r="I11" i="98"/>
  <c r="H13" i="98"/>
  <c r="H18" i="99" s="1"/>
  <c r="D24" i="100" s="1"/>
  <c r="H14" i="98"/>
  <c r="H19" i="99" s="1"/>
  <c r="D25" i="100" s="1"/>
  <c r="H15" i="98"/>
  <c r="H20" i="99" s="1"/>
  <c r="D26" i="100" s="1"/>
  <c r="H16" i="98"/>
  <c r="H21" i="99" s="1"/>
  <c r="D27" i="100" s="1"/>
  <c r="H17" i="98"/>
  <c r="H22" i="99" s="1"/>
  <c r="D28" i="100" s="1"/>
  <c r="H18" i="98"/>
  <c r="H23" i="99" s="1"/>
  <c r="D29" i="100" s="1"/>
  <c r="H19" i="98"/>
  <c r="H24" i="99" s="1"/>
  <c r="D30" i="100" s="1"/>
  <c r="H20" i="98"/>
  <c r="H25" i="99" s="1"/>
  <c r="D31" i="100" s="1"/>
  <c r="H21" i="98"/>
  <c r="H12" i="98"/>
  <c r="H12" i="99" s="1"/>
  <c r="H11" i="98"/>
  <c r="G13" i="98"/>
  <c r="G18" i="99" s="1"/>
  <c r="G14" i="98"/>
  <c r="G19" i="99" s="1"/>
  <c r="G15" i="98"/>
  <c r="G20" i="99" s="1"/>
  <c r="G16" i="98"/>
  <c r="G21" i="99" s="1"/>
  <c r="G17" i="98"/>
  <c r="G22" i="99" s="1"/>
  <c r="G18" i="98"/>
  <c r="G23" i="99" s="1"/>
  <c r="G19" i="98"/>
  <c r="G24" i="99" s="1"/>
  <c r="G20" i="98"/>
  <c r="G25" i="99" s="1"/>
  <c r="G21" i="98"/>
  <c r="G12" i="98"/>
  <c r="G12" i="99" s="1"/>
  <c r="G11" i="98"/>
  <c r="E13" i="98"/>
  <c r="E18" i="99" s="1"/>
  <c r="D12" i="100" s="1"/>
  <c r="E14" i="98"/>
  <c r="E19" i="99" s="1"/>
  <c r="D13" i="100" s="1"/>
  <c r="E15" i="98"/>
  <c r="E20" i="99" s="1"/>
  <c r="D14" i="100" s="1"/>
  <c r="E16" i="98"/>
  <c r="E21" i="99" s="1"/>
  <c r="D15" i="100" s="1"/>
  <c r="E17" i="98"/>
  <c r="E22" i="99" s="1"/>
  <c r="D16" i="100" s="1"/>
  <c r="E18" i="98"/>
  <c r="E23" i="99" s="1"/>
  <c r="D17" i="100" s="1"/>
  <c r="E19" i="98"/>
  <c r="E24" i="99" s="1"/>
  <c r="D18" i="100" s="1"/>
  <c r="E20" i="98"/>
  <c r="E25" i="99" s="1"/>
  <c r="D19" i="100" s="1"/>
  <c r="E21" i="98"/>
  <c r="E12" i="98"/>
  <c r="E17" i="99" s="1"/>
  <c r="D11" i="100" s="1"/>
  <c r="E11" i="98"/>
  <c r="C26" i="98"/>
  <c r="C25" i="98"/>
  <c r="C13" i="98"/>
  <c r="C48" i="109" s="1"/>
  <c r="C14" i="98"/>
  <c r="C13" i="109" s="1"/>
  <c r="C15" i="98"/>
  <c r="C16" i="98"/>
  <c r="C17" i="98"/>
  <c r="C18" i="98"/>
  <c r="C23" i="99" s="1"/>
  <c r="C19" i="98"/>
  <c r="C20" i="98"/>
  <c r="C21" i="98"/>
  <c r="C12" i="98"/>
  <c r="C17" i="99" s="1"/>
  <c r="H12" i="73"/>
  <c r="L12" i="74"/>
  <c r="K12" i="74"/>
  <c r="H12" i="74"/>
  <c r="J12" i="74"/>
  <c r="I12" i="74"/>
  <c r="G12" i="74"/>
  <c r="F12" i="74"/>
  <c r="D12" i="74"/>
  <c r="L12" i="71"/>
  <c r="J12" i="71"/>
  <c r="K12" i="71"/>
  <c r="I12" i="71"/>
  <c r="H12" i="71"/>
  <c r="G12" i="71"/>
  <c r="D12" i="71"/>
  <c r="M15" i="59"/>
  <c r="J15" i="59"/>
  <c r="H15" i="59"/>
  <c r="E15" i="59"/>
  <c r="L15" i="59"/>
  <c r="K15" i="59"/>
  <c r="I15" i="59"/>
  <c r="G15" i="59"/>
  <c r="K11" i="62"/>
  <c r="K15" i="71"/>
  <c r="K16" i="71"/>
  <c r="K17" i="74" s="1"/>
  <c r="K18" i="74" s="1"/>
  <c r="K17" i="71"/>
  <c r="K20" i="71"/>
  <c r="K20" i="74" s="1"/>
  <c r="K21" i="74" s="1"/>
  <c r="J11" i="62"/>
  <c r="J15" i="71"/>
  <c r="J16" i="71"/>
  <c r="J17" i="74" s="1"/>
  <c r="J18" i="74" s="1"/>
  <c r="J17" i="71"/>
  <c r="J20" i="71"/>
  <c r="J20" i="74" s="1"/>
  <c r="J21" i="74" s="1"/>
  <c r="I11" i="62"/>
  <c r="I15" i="71"/>
  <c r="I16" i="71"/>
  <c r="I17" i="74" s="1"/>
  <c r="I18" i="74" s="1"/>
  <c r="I17" i="71"/>
  <c r="I20" i="71"/>
  <c r="I20" i="74" s="1"/>
  <c r="I21" i="74" s="1"/>
  <c r="H11" i="62"/>
  <c r="H15" i="71"/>
  <c r="H16" i="71"/>
  <c r="H17" i="74" s="1"/>
  <c r="H18" i="74" s="1"/>
  <c r="H17" i="71"/>
  <c r="H20" i="71"/>
  <c r="H20" i="74" s="1"/>
  <c r="H21" i="74" s="1"/>
  <c r="G11" i="62"/>
  <c r="G15" i="71"/>
  <c r="G16" i="71"/>
  <c r="G17" i="74" s="1"/>
  <c r="G18" i="74" s="1"/>
  <c r="G17" i="71"/>
  <c r="G20" i="71"/>
  <c r="G20" i="74" s="1"/>
  <c r="G21" i="74" s="1"/>
  <c r="D11" i="62"/>
  <c r="D15" i="71"/>
  <c r="D16" i="71"/>
  <c r="D17" i="74" s="1"/>
  <c r="D18" i="74" s="1"/>
  <c r="D17" i="71"/>
  <c r="D20" i="71"/>
  <c r="D20" i="74" s="1"/>
  <c r="D21" i="74" s="1"/>
  <c r="D11" i="76"/>
  <c r="D23" i="76"/>
  <c r="D19" i="76"/>
  <c r="D15" i="76"/>
  <c r="D18" i="71"/>
  <c r="D12" i="77"/>
  <c r="D24" i="71"/>
  <c r="D13" i="77"/>
  <c r="D23" i="71"/>
  <c r="L15" i="28"/>
  <c r="I4" i="28" s="1"/>
  <c r="L14" i="28"/>
  <c r="I3" i="28" s="1"/>
  <c r="L16" i="28"/>
  <c r="P16" i="28" s="1"/>
  <c r="G18" i="71"/>
  <c r="G23" i="71"/>
  <c r="G24" i="71"/>
  <c r="H18" i="71"/>
  <c r="H23" i="71" s="1"/>
  <c r="H24" i="71"/>
  <c r="I18" i="71"/>
  <c r="I23" i="71"/>
  <c r="I24" i="71"/>
  <c r="J18" i="71"/>
  <c r="J23" i="71" s="1"/>
  <c r="J24" i="71"/>
  <c r="K18" i="71"/>
  <c r="K23" i="71"/>
  <c r="K24" i="71"/>
  <c r="E49" i="28"/>
  <c r="L49" i="28" s="1"/>
  <c r="P49" i="28" s="1"/>
  <c r="M14" i="28"/>
  <c r="L15" i="71"/>
  <c r="L17" i="74" s="1"/>
  <c r="L18" i="74" s="1"/>
  <c r="L16" i="71"/>
  <c r="L17" i="71"/>
  <c r="L20" i="71"/>
  <c r="L20" i="74" s="1"/>
  <c r="L21" i="74" s="1"/>
  <c r="L11" i="62"/>
  <c r="D19" i="62"/>
  <c r="E11" i="74"/>
  <c r="E20" i="74"/>
  <c r="F20" i="74"/>
  <c r="E24" i="71"/>
  <c r="F24" i="71"/>
  <c r="E23" i="71"/>
  <c r="F15" i="71"/>
  <c r="F16" i="71"/>
  <c r="F17" i="74" s="1"/>
  <c r="F17" i="71"/>
  <c r="E25" i="74"/>
  <c r="F25" i="74"/>
  <c r="F11" i="62"/>
  <c r="F12" i="62"/>
  <c r="F14" i="62" s="1"/>
  <c r="F11" i="74" s="1"/>
  <c r="G13" i="62"/>
  <c r="I13" i="62"/>
  <c r="K13" i="62"/>
  <c r="D17" i="62"/>
  <c r="G17" i="62"/>
  <c r="G19" i="62" s="1"/>
  <c r="H17" i="62"/>
  <c r="H19" i="62" s="1"/>
  <c r="I17" i="62"/>
  <c r="I19" i="62" s="1"/>
  <c r="J17" i="62"/>
  <c r="J19" i="62" s="1"/>
  <c r="K17" i="62"/>
  <c r="K19" i="62" s="1"/>
  <c r="L17" i="62"/>
  <c r="L19" i="62" s="1"/>
  <c r="G15" i="70"/>
  <c r="G14" i="70"/>
  <c r="G13" i="70"/>
  <c r="G12" i="70"/>
  <c r="E11" i="59"/>
  <c r="D12" i="61"/>
  <c r="D14" i="61" s="1"/>
  <c r="D22" i="61" s="1"/>
  <c r="E12" i="59"/>
  <c r="D13" i="61"/>
  <c r="D17" i="61"/>
  <c r="D19" i="61" s="1"/>
  <c r="D23" i="61" s="1"/>
  <c r="D18" i="61"/>
  <c r="J20" i="59"/>
  <c r="I11" i="71" s="1"/>
  <c r="E20" i="59"/>
  <c r="D11" i="71" s="1"/>
  <c r="E18" i="62"/>
  <c r="F18" i="62"/>
  <c r="G18" i="62"/>
  <c r="H18" i="62"/>
  <c r="I18" i="62"/>
  <c r="J18" i="62"/>
  <c r="K18" i="62"/>
  <c r="L18" i="62"/>
  <c r="D18" i="62"/>
  <c r="C8" i="34"/>
  <c r="C5" i="34"/>
  <c r="C7" i="34"/>
  <c r="C6" i="34"/>
  <c r="F17" i="62"/>
  <c r="F19" i="62" s="1"/>
  <c r="F18" i="74"/>
  <c r="H20" i="59"/>
  <c r="G11" i="71" s="1"/>
  <c r="I20" i="59"/>
  <c r="H11" i="71" s="1"/>
  <c r="K20" i="59"/>
  <c r="J11" i="71" s="1"/>
  <c r="L20" i="59"/>
  <c r="K11" i="71" s="1"/>
  <c r="M20" i="59"/>
  <c r="L11" i="71" s="1"/>
  <c r="E25" i="59"/>
  <c r="D11" i="72" s="1"/>
  <c r="H25" i="59"/>
  <c r="G11" i="72" s="1"/>
  <c r="I25" i="59"/>
  <c r="H11" i="72" s="1"/>
  <c r="H19" i="72" s="1"/>
  <c r="H14" i="73" s="1"/>
  <c r="D20" i="76" s="1"/>
  <c r="J25" i="59"/>
  <c r="I11" i="72" s="1"/>
  <c r="K25" i="59"/>
  <c r="J11" i="72" s="1"/>
  <c r="J11" i="73" s="1"/>
  <c r="J14" i="73" s="1"/>
  <c r="L25" i="59"/>
  <c r="K11" i="72" s="1"/>
  <c r="M25" i="59"/>
  <c r="L11" i="72" s="1"/>
  <c r="L11" i="73" s="1"/>
  <c r="L14" i="73" s="1"/>
  <c r="F11" i="59"/>
  <c r="E12" i="61" s="1"/>
  <c r="F12" i="59"/>
  <c r="E13" i="61" s="1"/>
  <c r="E14" i="61"/>
  <c r="E22" i="61" s="1"/>
  <c r="E17" i="61"/>
  <c r="E19" i="61" s="1"/>
  <c r="E23" i="61" s="1"/>
  <c r="E24" i="61" s="1"/>
  <c r="E27" i="28" s="1"/>
  <c r="L27" i="28" s="1"/>
  <c r="E18" i="61"/>
  <c r="G11" i="59"/>
  <c r="F12" i="61"/>
  <c r="G12" i="59"/>
  <c r="F13" i="61"/>
  <c r="F17" i="61"/>
  <c r="F18" i="61"/>
  <c r="F19" i="61" s="1"/>
  <c r="F23" i="61"/>
  <c r="G25" i="59"/>
  <c r="G22" i="59"/>
  <c r="G21" i="59"/>
  <c r="G20" i="59"/>
  <c r="G16" i="59"/>
  <c r="F13" i="62" s="1"/>
  <c r="G17" i="59"/>
  <c r="H22" i="59"/>
  <c r="H21" i="59"/>
  <c r="H17" i="59"/>
  <c r="G12" i="62" s="1"/>
  <c r="H12" i="59"/>
  <c r="H11" i="59"/>
  <c r="M22" i="59"/>
  <c r="M21" i="59"/>
  <c r="M17" i="59"/>
  <c r="L12" i="62" s="1"/>
  <c r="M16" i="59"/>
  <c r="L13" i="62" s="1"/>
  <c r="M12" i="59"/>
  <c r="M11" i="59"/>
  <c r="H16" i="59"/>
  <c r="F11" i="71"/>
  <c r="E22" i="59"/>
  <c r="E21" i="59"/>
  <c r="E17" i="59"/>
  <c r="D12" i="62" s="1"/>
  <c r="E16" i="59"/>
  <c r="D13" i="62" s="1"/>
  <c r="L22" i="59"/>
  <c r="K22" i="59"/>
  <c r="J22" i="59"/>
  <c r="I22" i="59"/>
  <c r="L21" i="59"/>
  <c r="K21" i="59"/>
  <c r="J21" i="59"/>
  <c r="I21" i="59"/>
  <c r="L17" i="59"/>
  <c r="K12" i="62" s="1"/>
  <c r="K17" i="59"/>
  <c r="J12" i="62" s="1"/>
  <c r="J17" i="59"/>
  <c r="I12" i="62" s="1"/>
  <c r="I17" i="59"/>
  <c r="H12" i="62" s="1"/>
  <c r="L16" i="59"/>
  <c r="K16" i="59"/>
  <c r="J13" i="62" s="1"/>
  <c r="J16" i="59"/>
  <c r="I16" i="59"/>
  <c r="H13" i="62" s="1"/>
  <c r="L12" i="59"/>
  <c r="K12" i="59"/>
  <c r="J12" i="59"/>
  <c r="I12" i="59"/>
  <c r="L11" i="59"/>
  <c r="K11" i="59"/>
  <c r="J11" i="59"/>
  <c r="I11" i="59"/>
  <c r="D24" i="61" l="1"/>
  <c r="F14" i="74"/>
  <c r="F13" i="74"/>
  <c r="F22" i="71"/>
  <c r="F14" i="61"/>
  <c r="F22" i="61" s="1"/>
  <c r="F24" i="61" s="1"/>
  <c r="E28" i="28" s="1"/>
  <c r="L28" i="28" s="1"/>
  <c r="I11" i="73"/>
  <c r="I14" i="73" s="1"/>
  <c r="D24" i="76" s="1"/>
  <c r="I19" i="72"/>
  <c r="E50" i="28" s="1"/>
  <c r="L50" i="28" s="1"/>
  <c r="P50" i="28" s="1"/>
  <c r="L13" i="74"/>
  <c r="L22" i="71"/>
  <c r="G13" i="74"/>
  <c r="G22" i="71"/>
  <c r="G25" i="71" s="1"/>
  <c r="E40" i="28" s="1"/>
  <c r="L40" i="28" s="1"/>
  <c r="P40" i="28" s="1"/>
  <c r="D22" i="71"/>
  <c r="D25" i="71" s="1"/>
  <c r="D13" i="74"/>
  <c r="F18" i="71"/>
  <c r="F23" i="71" s="1"/>
  <c r="D11" i="77"/>
  <c r="G24" i="74"/>
  <c r="D16" i="75"/>
  <c r="I25" i="74"/>
  <c r="D27" i="75"/>
  <c r="I14" i="62"/>
  <c r="K24" i="74"/>
  <c r="D36" i="75"/>
  <c r="E20" i="76"/>
  <c r="B4" i="96" s="1"/>
  <c r="E19" i="76"/>
  <c r="B3" i="96" s="1"/>
  <c r="K13" i="74"/>
  <c r="K22" i="71"/>
  <c r="K25" i="71" s="1"/>
  <c r="E44" i="28" s="1"/>
  <c r="L44" i="28" s="1"/>
  <c r="P44" i="28" s="1"/>
  <c r="I22" i="71"/>
  <c r="I25" i="71" s="1"/>
  <c r="E42" i="28" s="1"/>
  <c r="L42" i="28" s="1"/>
  <c r="P42" i="28" s="1"/>
  <c r="I13" i="74"/>
  <c r="L14" i="62"/>
  <c r="D41" i="75"/>
  <c r="L24" i="74"/>
  <c r="D25" i="74"/>
  <c r="D12" i="75"/>
  <c r="D14" i="62"/>
  <c r="H24" i="74"/>
  <c r="D21" i="75"/>
  <c r="J25" i="74"/>
  <c r="D32" i="75"/>
  <c r="J14" i="62"/>
  <c r="K11" i="73"/>
  <c r="K14" i="73" s="1"/>
  <c r="K19" i="72"/>
  <c r="E52" i="28" s="1"/>
  <c r="L52" i="28" s="1"/>
  <c r="P52" i="28" s="1"/>
  <c r="G11" i="73"/>
  <c r="G14" i="73" s="1"/>
  <c r="D16" i="76" s="1"/>
  <c r="G19" i="72"/>
  <c r="E48" i="28" s="1"/>
  <c r="L48" i="28" s="1"/>
  <c r="P48" i="28" s="1"/>
  <c r="J13" i="74"/>
  <c r="J22" i="71"/>
  <c r="J25" i="71" s="1"/>
  <c r="E43" i="28" s="1"/>
  <c r="L43" i="28" s="1"/>
  <c r="P43" i="28" s="1"/>
  <c r="L25" i="74"/>
  <c r="D42" i="75"/>
  <c r="G25" i="74"/>
  <c r="D17" i="75"/>
  <c r="G14" i="62"/>
  <c r="I24" i="74"/>
  <c r="D26" i="75"/>
  <c r="K25" i="74"/>
  <c r="D37" i="75"/>
  <c r="K14" i="62"/>
  <c r="H13" i="74"/>
  <c r="H22" i="71"/>
  <c r="H25" i="71" s="1"/>
  <c r="E41" i="28" s="1"/>
  <c r="L41" i="28" s="1"/>
  <c r="P41" i="28" s="1"/>
  <c r="D24" i="74"/>
  <c r="D11" i="75"/>
  <c r="H25" i="74"/>
  <c r="D22" i="75"/>
  <c r="H14" i="62"/>
  <c r="J24" i="74"/>
  <c r="D31" i="75"/>
  <c r="D19" i="72"/>
  <c r="E47" i="28" s="1"/>
  <c r="L47" i="28" s="1"/>
  <c r="P47" i="28" s="1"/>
  <c r="D11" i="73"/>
  <c r="D14" i="73" s="1"/>
  <c r="D12" i="76" s="1"/>
  <c r="E11" i="76" s="1"/>
  <c r="B3" i="94" s="1"/>
  <c r="L18" i="71"/>
  <c r="L23" i="71" s="1"/>
  <c r="M16" i="28"/>
  <c r="E12" i="76"/>
  <c r="B4" i="94" s="1"/>
  <c r="C80" i="109"/>
  <c r="C32" i="109"/>
  <c r="C68" i="109"/>
  <c r="C92" i="109"/>
  <c r="C56" i="109"/>
  <c r="C92" i="100"/>
  <c r="C68" i="100"/>
  <c r="C44" i="100"/>
  <c r="C20" i="100"/>
  <c r="C20" i="109"/>
  <c r="C26" i="99"/>
  <c r="C44" i="109"/>
  <c r="C80" i="100"/>
  <c r="C56" i="100"/>
  <c r="C32" i="100"/>
  <c r="C52" i="109"/>
  <c r="C16" i="109"/>
  <c r="C76" i="109"/>
  <c r="C88" i="109"/>
  <c r="C40" i="109"/>
  <c r="C88" i="100"/>
  <c r="C64" i="100"/>
  <c r="C40" i="100"/>
  <c r="C16" i="100"/>
  <c r="C28" i="109"/>
  <c r="C22" i="99"/>
  <c r="C64" i="109"/>
  <c r="C76" i="100"/>
  <c r="C52" i="100"/>
  <c r="C28" i="100"/>
  <c r="D11" i="114"/>
  <c r="D75" i="100"/>
  <c r="E62" i="28"/>
  <c r="J19" i="72"/>
  <c r="E51" i="28" s="1"/>
  <c r="L51" i="28" s="1"/>
  <c r="P51" i="28" s="1"/>
  <c r="H11" i="73"/>
  <c r="C91" i="109"/>
  <c r="C79" i="109"/>
  <c r="C67" i="109"/>
  <c r="C55" i="109"/>
  <c r="C43" i="109"/>
  <c r="C31" i="109"/>
  <c r="C19" i="109"/>
  <c r="C91" i="100"/>
  <c r="C67" i="100"/>
  <c r="C43" i="100"/>
  <c r="C19" i="100"/>
  <c r="C25" i="99"/>
  <c r="C79" i="100"/>
  <c r="C55" i="100"/>
  <c r="C31" i="100"/>
  <c r="C87" i="109"/>
  <c r="C75" i="109"/>
  <c r="C63" i="109"/>
  <c r="C51" i="109"/>
  <c r="C39" i="109"/>
  <c r="C27" i="109"/>
  <c r="C87" i="100"/>
  <c r="C63" i="100"/>
  <c r="C39" i="100"/>
  <c r="C15" i="100"/>
  <c r="C21" i="99"/>
  <c r="C15" i="109"/>
  <c r="C75" i="100"/>
  <c r="C51" i="100"/>
  <c r="C27" i="100"/>
  <c r="E17" i="109"/>
  <c r="E15" i="109"/>
  <c r="B3" i="110" s="1"/>
  <c r="L24" i="71"/>
  <c r="M15" i="28"/>
  <c r="L19" i="72"/>
  <c r="E64" i="28"/>
  <c r="L65" i="28" s="1"/>
  <c r="P65" i="28" s="1"/>
  <c r="D17" i="114"/>
  <c r="D19" i="114" s="1"/>
  <c r="E18" i="114" s="1"/>
  <c r="D76" i="100"/>
  <c r="E91" i="109"/>
  <c r="E88" i="109"/>
  <c r="E83" i="109"/>
  <c r="E89" i="109"/>
  <c r="E86" i="109"/>
  <c r="E68" i="109"/>
  <c r="E63" i="109"/>
  <c r="E66" i="109"/>
  <c r="E61" i="109"/>
  <c r="E60" i="109"/>
  <c r="E43" i="109"/>
  <c r="E41" i="109"/>
  <c r="E40" i="109"/>
  <c r="B4" i="112" s="1"/>
  <c r="E35" i="109"/>
  <c r="E38" i="109"/>
  <c r="C90" i="109"/>
  <c r="C42" i="109"/>
  <c r="C78" i="109"/>
  <c r="C30" i="109"/>
  <c r="C62" i="109"/>
  <c r="C86" i="109"/>
  <c r="C50" i="109"/>
  <c r="C14" i="109"/>
  <c r="M12" i="99"/>
  <c r="I12" i="99"/>
  <c r="C19" i="99"/>
  <c r="L17" i="99"/>
  <c r="D71" i="100" s="1"/>
  <c r="H17" i="99"/>
  <c r="D23" i="100" s="1"/>
  <c r="C18" i="100"/>
  <c r="C14" i="100"/>
  <c r="C24" i="100"/>
  <c r="C42" i="100"/>
  <c r="C38" i="100"/>
  <c r="C48" i="100"/>
  <c r="C66" i="100"/>
  <c r="C62" i="100"/>
  <c r="C72" i="100"/>
  <c r="C90" i="100"/>
  <c r="C86" i="100"/>
  <c r="C18" i="109"/>
  <c r="C26" i="109"/>
  <c r="E51" i="109"/>
  <c r="B3" i="113" s="1"/>
  <c r="E56" i="109"/>
  <c r="E71" i="109"/>
  <c r="C84" i="109"/>
  <c r="E77" i="109"/>
  <c r="C83" i="109"/>
  <c r="C71" i="109"/>
  <c r="C59" i="109"/>
  <c r="C47" i="109"/>
  <c r="C35" i="109"/>
  <c r="C23" i="109"/>
  <c r="C11" i="109"/>
  <c r="C89" i="109"/>
  <c r="C77" i="109"/>
  <c r="C65" i="109"/>
  <c r="C53" i="109"/>
  <c r="C41" i="109"/>
  <c r="C29" i="109"/>
  <c r="C17" i="109"/>
  <c r="C85" i="109"/>
  <c r="C73" i="109"/>
  <c r="C61" i="109"/>
  <c r="C49" i="109"/>
  <c r="C37" i="109"/>
  <c r="C25" i="109"/>
  <c r="C18" i="99"/>
  <c r="K17" i="99"/>
  <c r="D59" i="100" s="1"/>
  <c r="G17" i="99"/>
  <c r="C11" i="100"/>
  <c r="C17" i="100"/>
  <c r="C13" i="100"/>
  <c r="C35" i="100"/>
  <c r="C41" i="100"/>
  <c r="C37" i="100"/>
  <c r="C59" i="100"/>
  <c r="C65" i="100"/>
  <c r="C61" i="100"/>
  <c r="C83" i="100"/>
  <c r="C89" i="100"/>
  <c r="C85" i="100"/>
  <c r="E53" i="109"/>
  <c r="C66" i="109"/>
  <c r="C74" i="109"/>
  <c r="E13" i="109"/>
  <c r="E67" i="109"/>
  <c r="C72" i="109"/>
  <c r="C24" i="109"/>
  <c r="C60" i="109"/>
  <c r="E12" i="99"/>
  <c r="J17" i="99"/>
  <c r="D47" i="100" s="1"/>
  <c r="C12" i="100"/>
  <c r="C30" i="100"/>
  <c r="C26" i="100"/>
  <c r="C36" i="100"/>
  <c r="C54" i="100"/>
  <c r="C50" i="100"/>
  <c r="C60" i="100"/>
  <c r="C78" i="100"/>
  <c r="C74" i="100"/>
  <c r="C84" i="100"/>
  <c r="C36" i="109"/>
  <c r="E48" i="109"/>
  <c r="C54" i="109"/>
  <c r="E54" i="109"/>
  <c r="E78" i="109"/>
  <c r="E73" i="109"/>
  <c r="H13" i="108"/>
  <c r="H26" i="108" s="1"/>
  <c r="D32" i="109" s="1"/>
  <c r="C24" i="99"/>
  <c r="C20" i="99"/>
  <c r="C23" i="100"/>
  <c r="C29" i="100"/>
  <c r="C25" i="100"/>
  <c r="C47" i="100"/>
  <c r="C53" i="100"/>
  <c r="C49" i="100"/>
  <c r="C71" i="100"/>
  <c r="C77" i="100"/>
  <c r="C73" i="100"/>
  <c r="C12" i="109"/>
  <c r="C38" i="109"/>
  <c r="E79" i="109"/>
  <c r="E44" i="109"/>
  <c r="E92" i="109"/>
  <c r="E11" i="109"/>
  <c r="E19" i="109"/>
  <c r="E24" i="109"/>
  <c r="E27" i="109"/>
  <c r="B3" i="111" s="1"/>
  <c r="E32" i="109"/>
  <c r="E37" i="109"/>
  <c r="E42" i="109"/>
  <c r="E47" i="109"/>
  <c r="E52" i="109"/>
  <c r="B4" i="113" s="1"/>
  <c r="E55" i="109"/>
  <c r="E62" i="109"/>
  <c r="E65" i="109"/>
  <c r="E72" i="109"/>
  <c r="E75" i="109"/>
  <c r="E80" i="109"/>
  <c r="E85" i="109"/>
  <c r="E90" i="109"/>
  <c r="E20" i="109"/>
  <c r="E18" i="109"/>
  <c r="E16" i="109"/>
  <c r="B4" i="110" s="1"/>
  <c r="E14" i="109"/>
  <c r="E12" i="109"/>
  <c r="L63" i="28"/>
  <c r="P63" i="28" s="1"/>
  <c r="E26" i="109"/>
  <c r="E36" i="109"/>
  <c r="E39" i="109"/>
  <c r="B3" i="112" s="1"/>
  <c r="E49" i="109"/>
  <c r="E59" i="109"/>
  <c r="E64" i="109"/>
  <c r="E74" i="109"/>
  <c r="E84" i="109"/>
  <c r="E87" i="109"/>
  <c r="D12" i="114"/>
  <c r="E19" i="114" l="1"/>
  <c r="B4" i="116" s="1"/>
  <c r="E33" i="28"/>
  <c r="L33" i="28" s="1"/>
  <c r="P33" i="28" s="1"/>
  <c r="H11" i="74"/>
  <c r="H14" i="74" s="1"/>
  <c r="H23" i="74" s="1"/>
  <c r="H26" i="74" s="1"/>
  <c r="E32" i="28"/>
  <c r="L32" i="28" s="1"/>
  <c r="P32" i="28" s="1"/>
  <c r="G11" i="74"/>
  <c r="G14" i="74" s="1"/>
  <c r="G23" i="74" s="1"/>
  <c r="G26" i="74" s="1"/>
  <c r="E16" i="76"/>
  <c r="B4" i="95" s="1"/>
  <c r="E15" i="76"/>
  <c r="B3" i="95" s="1"/>
  <c r="D11" i="74"/>
  <c r="D14" i="74" s="1"/>
  <c r="D23" i="74" s="1"/>
  <c r="D26" i="74" s="1"/>
  <c r="E31" i="28"/>
  <c r="L31" i="28" s="1"/>
  <c r="P31" i="28" s="1"/>
  <c r="D14" i="77"/>
  <c r="D15" i="77" s="1"/>
  <c r="E39" i="28"/>
  <c r="L39" i="28" s="1"/>
  <c r="P39" i="28" s="1"/>
  <c r="E17" i="114"/>
  <c r="B3" i="116"/>
  <c r="L76" i="28"/>
  <c r="E76" i="28"/>
  <c r="E30" i="109"/>
  <c r="E25" i="109"/>
  <c r="E28" i="109"/>
  <c r="B4" i="111" s="1"/>
  <c r="E23" i="109"/>
  <c r="E31" i="109"/>
  <c r="E29" i="109"/>
  <c r="L11" i="74"/>
  <c r="L14" i="74" s="1"/>
  <c r="L23" i="74" s="1"/>
  <c r="L26" i="74" s="1"/>
  <c r="L74" i="28"/>
  <c r="E74" i="28"/>
  <c r="E24" i="76"/>
  <c r="B4" i="97" s="1"/>
  <c r="E23" i="76"/>
  <c r="B3" i="97" s="1"/>
  <c r="D13" i="114"/>
  <c r="E12" i="114" s="1"/>
  <c r="E36" i="28"/>
  <c r="L36" i="28" s="1"/>
  <c r="P36" i="28" s="1"/>
  <c r="K11" i="74"/>
  <c r="K14" i="74" s="1"/>
  <c r="K23" i="74" s="1"/>
  <c r="K26" i="74" s="1"/>
  <c r="J11" i="74"/>
  <c r="J14" i="74" s="1"/>
  <c r="J23" i="74" s="1"/>
  <c r="J26" i="74" s="1"/>
  <c r="E35" i="28"/>
  <c r="L35" i="28" s="1"/>
  <c r="P35" i="28" s="1"/>
  <c r="I11" i="74"/>
  <c r="I14" i="74" s="1"/>
  <c r="I23" i="74" s="1"/>
  <c r="I26" i="74" s="1"/>
  <c r="E34" i="28"/>
  <c r="L34" i="28" s="1"/>
  <c r="P34" i="28" s="1"/>
  <c r="L25" i="71"/>
  <c r="E26" i="28"/>
  <c r="L26" i="28" s="1"/>
  <c r="D19" i="77" l="1"/>
  <c r="D20" i="77"/>
  <c r="B4" i="91" s="1"/>
  <c r="E13" i="114"/>
  <c r="B4" i="115" s="1"/>
  <c r="B3" i="115"/>
  <c r="E11" i="114"/>
  <c r="L12" i="28"/>
  <c r="M12" i="28" s="1"/>
  <c r="H11" i="99"/>
  <c r="H13" i="99" s="1"/>
  <c r="H26" i="99" s="1"/>
  <c r="D32" i="100" s="1"/>
  <c r="D18" i="75"/>
  <c r="E11" i="99"/>
  <c r="E13" i="99" s="1"/>
  <c r="E26" i="99" s="1"/>
  <c r="D20" i="100" s="1"/>
  <c r="D13" i="75"/>
  <c r="L11" i="99"/>
  <c r="L13" i="99" s="1"/>
  <c r="L26" i="99" s="1"/>
  <c r="D80" i="100" s="1"/>
  <c r="D38" i="75"/>
  <c r="B3" i="91"/>
  <c r="I11" i="99"/>
  <c r="I13" i="99" s="1"/>
  <c r="I26" i="99" s="1"/>
  <c r="D44" i="100" s="1"/>
  <c r="D23" i="75"/>
  <c r="J11" i="99"/>
  <c r="J13" i="99" s="1"/>
  <c r="J26" i="99" s="1"/>
  <c r="D56" i="100" s="1"/>
  <c r="D28" i="75"/>
  <c r="E75" i="28"/>
  <c r="L75" i="28"/>
  <c r="K11" i="99"/>
  <c r="K13" i="99" s="1"/>
  <c r="K26" i="99" s="1"/>
  <c r="D68" i="100" s="1"/>
  <c r="D33" i="75"/>
  <c r="M11" i="99"/>
  <c r="M13" i="99" s="1"/>
  <c r="M26" i="99" s="1"/>
  <c r="D92" i="100" s="1"/>
  <c r="D43" i="75"/>
  <c r="E60" i="100" l="1"/>
  <c r="E68" i="100"/>
  <c r="E65" i="100"/>
  <c r="E61" i="100"/>
  <c r="E62" i="100"/>
  <c r="E63" i="100"/>
  <c r="B3" i="107" s="1"/>
  <c r="E59" i="100"/>
  <c r="E64" i="100"/>
  <c r="B4" i="107" s="1"/>
  <c r="E67" i="100"/>
  <c r="E66" i="100"/>
  <c r="E86" i="100"/>
  <c r="E91" i="100"/>
  <c r="E83" i="100"/>
  <c r="E90" i="100"/>
  <c r="E87" i="100"/>
  <c r="E85" i="100"/>
  <c r="E92" i="100"/>
  <c r="E88" i="100"/>
  <c r="E89" i="100"/>
  <c r="E84" i="100"/>
  <c r="E32" i="75"/>
  <c r="B4" i="83" s="1"/>
  <c r="E31" i="75"/>
  <c r="B3" i="83" s="1"/>
  <c r="E33" i="75"/>
  <c r="B5" i="83" s="1"/>
  <c r="E26" i="75"/>
  <c r="B3" i="90" s="1"/>
  <c r="E28" i="75"/>
  <c r="B5" i="90" s="1"/>
  <c r="E27" i="75"/>
  <c r="B4" i="90" s="1"/>
  <c r="E72" i="100"/>
  <c r="E80" i="100"/>
  <c r="E75" i="100"/>
  <c r="B3" i="106" s="1"/>
  <c r="E74" i="100"/>
  <c r="E73" i="100"/>
  <c r="E79" i="100"/>
  <c r="E76" i="100"/>
  <c r="B4" i="106" s="1"/>
  <c r="E77" i="100"/>
  <c r="E78" i="100"/>
  <c r="E71" i="100"/>
  <c r="E28" i="100"/>
  <c r="B4" i="104" s="1"/>
  <c r="E27" i="100"/>
  <c r="B3" i="104" s="1"/>
  <c r="E30" i="100"/>
  <c r="E25" i="100"/>
  <c r="E24" i="100"/>
  <c r="E32" i="100"/>
  <c r="E23" i="100"/>
  <c r="E26" i="100"/>
  <c r="E29" i="100"/>
  <c r="E31" i="100"/>
  <c r="E12" i="75"/>
  <c r="B4" i="80" s="1"/>
  <c r="E11" i="75"/>
  <c r="B3" i="80" s="1"/>
  <c r="E13" i="75"/>
  <c r="B5" i="80" s="1"/>
  <c r="E21" i="75"/>
  <c r="B3" i="82" s="1"/>
  <c r="E23" i="75"/>
  <c r="B5" i="82" s="1"/>
  <c r="E22" i="75"/>
  <c r="B4" i="82" s="1"/>
  <c r="E16" i="100"/>
  <c r="B4" i="102" s="1"/>
  <c r="E15" i="100"/>
  <c r="B3" i="102" s="1"/>
  <c r="E20" i="100"/>
  <c r="E18" i="100"/>
  <c r="E17" i="100"/>
  <c r="E19" i="100"/>
  <c r="E12" i="100"/>
  <c r="E11" i="100"/>
  <c r="E14" i="100"/>
  <c r="E13" i="100"/>
  <c r="E48" i="100"/>
  <c r="E56" i="100"/>
  <c r="E51" i="100"/>
  <c r="B3" i="105" s="1"/>
  <c r="E50" i="100"/>
  <c r="E49" i="100"/>
  <c r="E55" i="100"/>
  <c r="E52" i="100"/>
  <c r="B4" i="105" s="1"/>
  <c r="E53" i="100"/>
  <c r="E54" i="100"/>
  <c r="E47" i="100"/>
  <c r="E44" i="100"/>
  <c r="E43" i="100"/>
  <c r="E40" i="100"/>
  <c r="B4" i="103" s="1"/>
  <c r="E37" i="100"/>
  <c r="E38" i="100"/>
  <c r="E35" i="100"/>
  <c r="E39" i="100"/>
  <c r="B3" i="103" s="1"/>
  <c r="E42" i="100"/>
  <c r="E41" i="100"/>
  <c r="E36" i="100"/>
  <c r="E38" i="75"/>
  <c r="B5" i="87" s="1"/>
  <c r="E37" i="75"/>
  <c r="B4" i="87" s="1"/>
  <c r="E36" i="75"/>
  <c r="B3" i="87" s="1"/>
  <c r="E17" i="75"/>
  <c r="B4" i="81" s="1"/>
  <c r="E16" i="75"/>
  <c r="B3" i="81" s="1"/>
  <c r="E18" i="75"/>
  <c r="B5" i="8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<sst xmlns="http://schemas.openxmlformats.org/spreadsheetml/2006/main" count="1344" uniqueCount="683">
  <si>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</si>
  <si>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</si>
  <si>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</si>
  <si>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</si>
  <si>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</si>
  <si>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</si>
  <si>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</si>
  <si>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</si>
  <si>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</si>
  <si>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</si>
  <si>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</si>
  <si>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</si>
  <si>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</si>
  <si>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</si>
  <si>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</si>
  <si>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</si>
  <si>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</si>
  <si>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</si>
  <si>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</si>
  <si>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</si>
  <si>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</si>
  <si>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</si>
  <si>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</si>
  <si>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</si>
  <si>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</si>
  <si>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</si>
  <si>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</si>
  <si>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</si>
  <si>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</si>
  <si>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</si>
  <si>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</si>
  <si>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</si>
  <si>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</si>
  <si>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</si>
  <si>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</si>
  <si>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</si>
  <si>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</si>
  <si>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</si>
  <si>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</si>
  <si>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</si>
  <si>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</si>
  <si>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</si>
  <si>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</si>
  <si>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</si>
  <si>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</si>
  <si>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</si>
  <si>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</si>
  <si>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</si>
  <si>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</si>
  <si>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</si>
  <si>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</si>
  <si>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</si>
  <si>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</si>
  <si>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</si>
  <si>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</si>
  <si>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</si>
  <si>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</si>
  <si>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</si>
  <si>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</si>
  <si>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</si>
  <si>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</si>
  <si>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</si>
  <si>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</si>
  <si>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</si>
  <si>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</si>
  <si>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</si>
  <si>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</si>
  <si>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</si>
  <si>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</si>
  <si>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</si>
  <si>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</si>
  <si>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</si>
  <si>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</si>
  <si>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</si>
  <si>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</si>
  <si>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</si>
  <si>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</si>
  <si>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</si>
  <si>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</si>
  <si>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</si>
  <si>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</si>
  <si>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</si>
  <si>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</si>
  <si>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</si>
  <si>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</si>
  <si>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</si>
  <si>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</si>
  <si>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</si>
  <si>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</si>
  <si>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</si>
  <si>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</si>
  <si>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</si>
  <si>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</si>
  <si>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</si>
  <si>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</si>
  <si>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</si>
  <si>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</si>
  <si>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</si>
  <si>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</si>
  <si>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</si>
  <si>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</si>
  <si>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</si>
  <si>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</si>
  <si>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</si>
  <si>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</si>
  <si>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</si>
  <si>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</si>
  <si>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</si>
  <si>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</si>
  <si>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</si>
  <si>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</si>
  <si>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</si>
  <si>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</si>
  <si>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</si>
  <si>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</si>
  <si>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</si>
  <si>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</si>
  <si>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</si>
  <si>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</si>
  <si>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</si>
  <si>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</si>
  <si>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</si>
  <si>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</si>
  <si>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</si>
  <si>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</si>
  <si>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</si>
  <si>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</si>
  <si>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</si>
  <si>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</si>
  <si>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</si>
  <si>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</si>
  <si>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</si>
  <si>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</si>
  <si>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</si>
  <si>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</si>
  <si>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</si>
  <si>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</si>
  <si>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</si>
  <si>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</si>
  <si>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</si>
  <si>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</si>
  <si>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</si>
  <si>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</si>
  <si>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</si>
  <si>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</si>
  <si>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</si>
  <si>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</si>
  <si>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</si>
  <si>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</si>
  <si>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</si>
  <si>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</si>
  <si>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</si>
  <si>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</si>
  <si>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</si>
  <si>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</si>
  <si>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</si>
  <si>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</si>
  <si>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</si>
  <si>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</si>
  <si>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</si>
  <si>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</si>
  <si>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</si>
  <si>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</si>
  <si>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</si>
  <si>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</si>
  <si>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</si>
  <si>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</si>
  <si>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</si>
  <si>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</si>
  <si>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</si>
  <si>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</si>
  <si>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</si>
  <si>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</si>
  <si>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</si>
  <si>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</si>
  <si>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</si>
  <si>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</si>
  <si>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</si>
  <si>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</si>
  <si>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</si>
  <si>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</si>
  <si>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</si>
  <si>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</si>
  <si>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</si>
  <si>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</si>
  <si>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</si>
  <si>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</si>
  <si>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</si>
  <si>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</si>
  <si>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</si>
  <si>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</si>
  <si>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</si>
  <si>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</si>
  <si>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</si>
  <si>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</si>
  <si>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</si>
  <si>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</si>
  <si>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</si>
  <si>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</si>
  <si>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</si>
  <si>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</si>
  <si>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</si>
  <si>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</si>
  <si>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</si>
  <si>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</si>
  <si>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</si>
  <si>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</si>
  <si>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</si>
  <si>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</si>
  <si>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</si>
  <si>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</si>
  <si>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</si>
  <si>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</si>
  <si>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</si>
  <si>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</si>
  <si>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</si>
  <si>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</si>
  <si>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</si>
  <si>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</si>
  <si>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</si>
  <si>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</si>
  <si>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</si>
  <si>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</si>
  <si>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</si>
  <si>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</si>
  <si>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</si>
  <si>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</si>
  <si>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</si>
  <si>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</si>
  <si>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</si>
  <si>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</si>
  <si>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</si>
  <si>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</si>
  <si>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</si>
  <si>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</si>
  <si>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</si>
  <si>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</si>
  <si>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</si>
  <si>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</si>
  <si>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</si>
  <si>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</si>
  <si>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</si>
  <si>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</si>
  <si>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</si>
  <si>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</si>
  <si>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</si>
  <si>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</si>
  <si>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</si>
  <si>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</si>
  <si>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</si>
  <si>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</si>
  <si>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</si>
  <si>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</si>
  <si>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</si>
  <si>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</si>
  <si>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</si>
  <si>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</si>
  <si>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</si>
  <si>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</si>
  <si>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</si>
  <si>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</si>
  <si>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</si>
  <si>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</si>
  <si>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</si>
  <si>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</si>
  <si>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</si>
  <si>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</si>
  <si>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</si>
  <si>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</si>
  <si>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</si>
  <si>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</si>
  <si>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</si>
  <si>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</si>
  <si>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</si>
  <si>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</si>
  <si>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</si>
  <si>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</si>
  <si>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</si>
  <si>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</si>
  <si>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</si>
  <si>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</si>
  <si>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</si>
  <si>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</si>
  <si>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</si>
  <si>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</si>
  <si>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</si>
  <si>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</si>
  <si>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</si>
  <si>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</si>
  <si>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</si>
  <si>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</si>
  <si>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</si>
  <si>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</si>
  <si>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</si>
  <si>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</si>
  <si>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</si>
  <si>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</si>
  <si>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</si>
  <si>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</si>
  <si>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</si>
  <si>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</si>
  <si>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</si>
  <si>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</si>
  <si>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</si>
  <si>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</si>
  <si>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</si>
  <si>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</si>
  <si>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</si>
  <si>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</si>
  <si>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</si>
  <si>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</si>
  <si>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</si>
  <si>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</si>
  <si>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</si>
  <si>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</si>
  <si>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</si>
  <si>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</si>
  <si>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</si>
  <si>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</si>
  <si>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</si>
  <si>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</si>
  <si>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Energetic consumption in Other industry sub-sector</t>
  </si>
  <si>
    <t>Transformation not modelled in sub-sectors</t>
  </si>
  <si>
    <t>Own use in Other industry sub-sector</t>
  </si>
  <si>
    <t>Transformation processes in detailed sub-sectors</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</si>
  <si>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</si>
  <si>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</si>
  <si>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</si>
  <si>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</si>
  <si>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</si>
  <si>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</si>
  <si>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</si>
  <si>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</si>
  <si>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</si>
  <si>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</si>
  <si>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</si>
  <si>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</si>
  <si>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</si>
  <si>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</si>
  <si>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</si>
  <si>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</si>
  <si>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</si>
  <si>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</si>
  <si>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</si>
  <si>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</si>
  <si>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</si>
  <si>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</si>
  <si>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</si>
  <si>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</si>
  <si>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</si>
  <si>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</si>
  <si>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</si>
  <si>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</si>
  <si>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</si>
  <si>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</si>
  <si>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</si>
  <si>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</si>
  <si>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</si>
  <si>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</si>
  <si>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</si>
  <si>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</si>
  <si>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</si>
  <si>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</si>
  <si>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</si>
  <si>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</si>
  <si>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</si>
  <si>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</si>
  <si>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</si>
  <si>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</si>
  <si>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</si>
  <si>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</si>
  <si>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</si>
  <si>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</si>
  <si>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</si>
  <si>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</si>
  <si>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</si>
  <si>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</si>
  <si>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</si>
  <si>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</si>
  <si>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Base year for this analysis</t>
  </si>
  <si>
    <t>All assumptions are filled</t>
  </si>
  <si>
    <t>Layout changes, update "Dashboard"</t>
  </si>
  <si>
    <r>
      <t>Coke oven coke (</t>
    </r>
    <r>
      <rPr>
        <i/>
        <sz val="12"/>
        <rFont val="Calibri"/>
        <family val="2"/>
        <scheme val="minor"/>
      </rPr>
      <t>except in transformation</t>
    </r>
    <r>
      <rPr>
        <sz val="12"/>
        <rFont val="Calibri"/>
        <family val="2"/>
        <scheme val="minor"/>
      </rPr>
      <t>)</t>
    </r>
  </si>
  <si>
    <r>
      <t xml:space="preserve">Coke oven coke </t>
    </r>
    <r>
      <rPr>
        <i/>
        <sz val="12"/>
        <rFont val="Calibri"/>
        <family val="2"/>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</si>
  <si>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</si>
  <si>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</si>
  <si>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</si>
  <si>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</si>
  <si>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</si>
  <si>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</si>
  <si>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</si>
  <si>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</si>
  <si>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</si>
  <si>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</si>
  <si>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</si>
  <si>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</si>
  <si>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</si>
  <si>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</si>
  <si>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</si>
  <si>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</si>
  <si>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</si>
  <si>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</si>
  <si>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</si>
  <si>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</si>
  <si>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csv_industry_trans_parent_share</t>
  </si>
  <si>
    <t>removed technical specs</t>
  </si>
  <si>
    <t>converter key</t>
  </si>
  <si>
    <t>converter attribute</t>
  </si>
  <si>
    <t>output.useable_heat</t>
  </si>
  <si>
    <t>Heat Efficiency</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</si>
  <si>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</si>
  <si>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</si>
  <si>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</si>
  <si>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</si>
  <si>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</si>
  <si>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</si>
  <si>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</si>
  <si>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</si>
  <si>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</si>
  <si>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</si>
  <si>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Chemical and petrochemical industry</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</si>
  <si>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</si>
  <si>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</si>
  <si>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</si>
  <si>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</si>
  <si>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</si>
  <si>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</si>
  <si>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</si>
  <si>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</si>
  <si>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</si>
  <si>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</si>
  <si>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</si>
  <si>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</si>
  <si>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</si>
  <si>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</si>
  <si>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</si>
  <si>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</si>
  <si>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</si>
  <si>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</si>
  <si>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</si>
  <si>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</si>
  <si>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</si>
  <si>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</si>
  <si>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</si>
  <si>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</si>
  <si>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</si>
  <si>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</si>
  <si>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</si>
  <si>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</si>
  <si>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</si>
  <si>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</si>
  <si>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</si>
  <si>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</si>
  <si>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</si>
  <si>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</si>
  <si>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</si>
  <si>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</si>
  <si>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</si>
  <si>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</si>
  <si>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</si>
  <si>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</si>
  <si>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</si>
  <si>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</si>
  <si>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</si>
  <si>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</si>
  <si>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</si>
  <si>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</si>
  <si>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</si>
  <si>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</si>
  <si>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</si>
  <si>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</si>
  <si>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</si>
  <si>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</si>
  <si>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</si>
  <si>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</si>
  <si>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</si>
  <si>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</si>
  <si>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</si>
  <si>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</si>
  <si>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Non-energetic final demand in Metal industry sub-sector</t>
  </si>
  <si>
    <t>Non-energetic final demand in Chemical industry sub-sector</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</si>
  <si>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</si>
  <si>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</si>
  <si>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</si>
  <si>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</si>
  <si>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</si>
  <si>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Non-energetic consumption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</si>
  <si>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</si>
  <si>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</si>
  <si>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</si>
  <si>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</si>
  <si>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</si>
  <si>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</si>
  <si>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</si>
  <si>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</si>
  <si>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</si>
  <si>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</si>
  <si>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</si>
  <si>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</si>
  <si>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</si>
  <si>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</si>
  <si>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</si>
  <si>
    <t>Total energetic final consumption incl. refineries</t>
  </si>
  <si>
    <t>Own use in Energy Industry sector on energy balance (excl. own use in electricity, refineries, CHP and heat plants and own use modeled in sub-sectors )</t>
  </si>
  <si>
    <t>Own use in Energy Industry on energy balance (excl. electricity, refineries, CHP and heat plants)</t>
  </si>
  <si>
    <t>Energy industry own use (excl. electricity, refineries, CHP and heat plants)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</si>
  <si>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refineries, CHP and heat plant excluded. Note that for Transformation and Energy industry own use consumption is represented by negative values and production by positive values. In case of Total final consumption and Non-energy use, positive values indicate consumption!</t>
  </si>
  <si>
    <t>Energetic own use in refineries</t>
  </si>
  <si>
    <t>Energetic final demand in Industry on energy balance incl. refineries own use</t>
  </si>
  <si>
    <t>Total non-energetic final consumption excl. refineries</t>
  </si>
  <si>
    <t>Non-energetic consumption in Chemical industry sub-sector in EB (excl. refineries)</t>
  </si>
  <si>
    <t>Own use in refineries</t>
  </si>
  <si>
    <t>Fuel Aggregation subsectors</t>
  </si>
  <si>
    <t>Energetic final demand subsectors</t>
  </si>
  <si>
    <t>Energetic final demand in other Industry</t>
  </si>
  <si>
    <t>Sum of energetic final demand of subsectors within the other industry</t>
  </si>
  <si>
    <t>Own use, allocated to the 'non-specified (industry)' subsector</t>
  </si>
  <si>
    <t>Final demand for every subsector of other industry</t>
  </si>
  <si>
    <t>Moved refineries from other industry sector to chemical industry sector</t>
  </si>
  <si>
    <t>Split the other industry sector in subsectors</t>
  </si>
  <si>
    <t>On this sheet the shares per carriers per sector are calculated based on the energetic final demand.</t>
  </si>
  <si>
    <t>On this sheet the shares per carriers per sector are calculated based on the non-energetic final demand.</t>
  </si>
  <si>
    <t>In this sheet the Energetic final demand in the Other industy sector is calculated from the own use and energetic consumption of the whole industry and the own use and energetic consumption in the Metal industry and Chemical industry sector. The Energetic final demand of the Metal industry sector is equal to the Energetic consumption, because the Own use is modelled outside the sector in the transformation part.</t>
  </si>
  <si>
    <t>In this sheet the transformation that is not modelled in sectors is calculated to validate the sector modelling and to enable correction through coal loss calculations.</t>
  </si>
  <si>
    <t>In this sheet the own use in the Other industry sector is calculated based on the energetic final demand in on the energy balance and the energy use from the Metal industry analysis</t>
  </si>
  <si>
    <t>In this sheet the energetic consumption in the Other industry sector is calculated based on the energetic final demand in on the energy balance and the energy use from the Metal industry analysis and the Chemical industry analysis.</t>
  </si>
  <si>
    <t>In this sheet the non-energetic consumption in the Other industry sector is calculated based on the energetic final demand in on the energy balance (EB).</t>
  </si>
  <si>
    <t>industry_final_demand_for_other_coal_parent_share</t>
  </si>
  <si>
    <t>industry_final_demand_for_other_food_coal</t>
  </si>
  <si>
    <t>industry_final_demand_for_other_paper_coal</t>
  </si>
  <si>
    <t>industry_final_demand_for_other_non_specified_coal</t>
  </si>
  <si>
    <t>industry_final_demand_for_other_network_gas_parent_share</t>
  </si>
  <si>
    <t>industry_final_demand_for_other_food_network_gas</t>
  </si>
  <si>
    <t>industry_final_demand_for_other_paper_network_gas</t>
  </si>
  <si>
    <t>industry_final_demand_for_other_non_specified_network_gas</t>
  </si>
  <si>
    <t>industry_final_demand_for_other_crude_oil_parent_share</t>
  </si>
  <si>
    <t>industry_final_demand_for_other_food_crude_oil</t>
  </si>
  <si>
    <t>industry_final_demand_for_other_paper_crude_oil</t>
  </si>
  <si>
    <t>industry_final_demand_for_other_non_specified_crude_oil</t>
  </si>
  <si>
    <t>industry_final_demand_for_other_wood_pellets_parent_share</t>
  </si>
  <si>
    <t>industry_final_demand_for_other_food_wood_pellets</t>
  </si>
  <si>
    <t>industry_final_demand_for_other_paper_wood_pellets</t>
  </si>
  <si>
    <t>industry_final_demand_for_other_non_specified_wood_pellets</t>
  </si>
  <si>
    <t>industry_final_demand_for_other_steam_hot_water_parent_share</t>
  </si>
  <si>
    <t>industry_final_demand_for_other_food_steam_hot_water</t>
  </si>
  <si>
    <t>industry_final_demand_for_other_paper_steam_hot_water</t>
  </si>
  <si>
    <t>industry_final_demand_for_other_non_specified_steam_hot_water</t>
  </si>
  <si>
    <t>industry_final_demand_for_other_electricity_parent_share</t>
  </si>
  <si>
    <t>industry_final_demand_for_other_food_electricity</t>
  </si>
  <si>
    <t>industry_final_demand_for_other_paper_electricity</t>
  </si>
  <si>
    <t>industry_final_demand_for_other_non_specified_electricity</t>
  </si>
  <si>
    <t>Non-energetic final demand subsectors</t>
  </si>
  <si>
    <t>Non-energetic final demand in industry</t>
  </si>
  <si>
    <t>Non-energetic final consumption in chemical sector</t>
  </si>
  <si>
    <t>Non-energetic final demand remaining in other industry</t>
  </si>
  <si>
    <t>Non-energetic final demand for every subsector of other industry</t>
  </si>
  <si>
    <t>industry_final_demand_for_other_coal_non_energetic_parent_share</t>
  </si>
  <si>
    <t>industry_final_demand_for_other_network_gas_non_energetic_parent_share</t>
  </si>
  <si>
    <t>industry_final_demand_for_other_food_network_gas_non_energetic</t>
  </si>
  <si>
    <t>industry_final_demand_for_other_paper_network_gas_non_energetic</t>
  </si>
  <si>
    <t>industry_final_demand_for_other_non_specified_network_gas_non_energetic</t>
  </si>
  <si>
    <t>industry_final_demand_for_other_food_coal_non_energetic</t>
  </si>
  <si>
    <t>industry_final_demand_for_other_paper_coal_non_energetic</t>
  </si>
  <si>
    <t>industry_final_demand_for_other_non_specified_coal_non_energetic</t>
  </si>
  <si>
    <t>industry_final_demand_for_other_crude_oil_non_energetic_parent_share</t>
  </si>
  <si>
    <t>industry_final_demand_for_other_food_crude_oil_non_energetic</t>
  </si>
  <si>
    <t>industry_final_demand_for_other_paper_crude_oil_non_energetic</t>
  </si>
  <si>
    <t>industry_final_demand_for_other_non_specified_crude_oil_non_energetic</t>
  </si>
  <si>
    <t>industry_final_demand_for_other_wood_pellets_non_energetic_parent_share</t>
  </si>
  <si>
    <t>industry_final_demand_for_other_food_wood_pellets_non_energetic</t>
  </si>
  <si>
    <t>industry_final_demand_for_other_paper_wood_pellets_non_energetic</t>
  </si>
  <si>
    <t>industry_final_demand_for_other_non_specified_wood_pellets_non_energetic</t>
  </si>
  <si>
    <t>Shares energetic FD sectors</t>
  </si>
  <si>
    <t>Shares non-energetic FD sectors</t>
  </si>
  <si>
    <t>Split of energetic final demand over the sectors of chemical, metal and other industry for several carriers. This data is exported using the purple sheets</t>
  </si>
  <si>
    <t>Split of non-energetic final deman over the sectors of chemical, metal and other industry for several carriers. This data is exported using the purple sheets</t>
  </si>
  <si>
    <t>Fuel aggregation subsectors</t>
  </si>
  <si>
    <t>Fuel aggregation sectors</t>
  </si>
  <si>
    <t>Aggregation of the carriers in the IEA energy balance into the carriers in the ETM for the subsectors of the other industry</t>
  </si>
  <si>
    <t>Aggregation of the carriers in the IEA energy balance into the carriers in the ETM for the sectors of the industry</t>
  </si>
  <si>
    <t>Determination of the energetic final demand for every subsector of the other industry based on the "Fuel aggregation subsectors" and "Energetic final demand sectors"</t>
  </si>
  <si>
    <t>Energetic final demand sectors</t>
  </si>
  <si>
    <t>Non-energetic final demand sectors</t>
  </si>
  <si>
    <t>Non-energetic FD subsectors</t>
  </si>
  <si>
    <t>Allocation of the non-energetic final demand of the other industry to the non-specified subsector</t>
  </si>
  <si>
    <t>CSV-file containing the split of industry sector final demand for coal over the different sectors</t>
  </si>
  <si>
    <t>CSV-file containing the split of industry sector final demand for coal gas over the different sectors</t>
  </si>
  <si>
    <t>CSV-file containing the split of industry sector final demand for crude oil over the different sectors</t>
  </si>
  <si>
    <t>CSV-file containing the split of industry sector final demand for network gas over the different sectors</t>
  </si>
  <si>
    <t>CSV-file containing the split of industry sector final demand for wood pellets over the different sectors</t>
  </si>
  <si>
    <t>CSV-file containing the split of industry sector final demand for steam hot water over the different sectors</t>
  </si>
  <si>
    <t>CSV-file containing the split of industry sector final demand for electricity over the different sectors</t>
  </si>
  <si>
    <t>CSV-file containing the split of industry sector non-energetic final demand for coal over the different sectors</t>
  </si>
  <si>
    <t>CSV-file containing the split of industry sector non-energetic final demand for network gas over the different sectors</t>
  </si>
  <si>
    <t>CSV-file containing the split of industry sector non-energetic final demand for crude oil over the different sectors</t>
  </si>
  <si>
    <t>CSV-file containing the split of industry sector non-energetic final demand for woodpellets over the different sectors</t>
  </si>
  <si>
    <t>CSV-file containing the split of industry sector non-energetic final demand for electricity over the different sectors</t>
  </si>
  <si>
    <t>csv_industry_other_coal_parent_share</t>
  </si>
  <si>
    <t>csv_industry_other_network_gas_parent_share</t>
  </si>
  <si>
    <t>csv_industry_other_crude_oil_parent_share</t>
  </si>
  <si>
    <t>csv_industry_other_wood_pellets_parent_share</t>
  </si>
  <si>
    <t>csv_industry_other_team_hot_water_parent_share</t>
  </si>
  <si>
    <t>csv_industry_other_electricity_parent_share</t>
  </si>
  <si>
    <t>csv_industry_other_coal_non_energetic_parent_share</t>
  </si>
  <si>
    <t>csv_industry_other_network_gas_non_energetic_parent_share</t>
  </si>
  <si>
    <t>csv_industry_other_crude_oil_non_energetic_parent_share</t>
  </si>
  <si>
    <t>csv_industry_other_wood_pellets_non_energetic_parent_share</t>
  </si>
  <si>
    <t>industry_chemicals_refineries_burner_coal.converter</t>
  </si>
  <si>
    <t>industry_chemicals_refineries_burner_crude_oil.converter</t>
  </si>
  <si>
    <t>industry_chemicals_refineries_burner_wood_pellets.converter</t>
  </si>
  <si>
    <t>industry_chemicals_refineries_burner_network_gas.converter</t>
  </si>
  <si>
    <r>
      <t xml:space="preserve">In this sheet the total final demand per aggregated carrier in the other industry is imported from the EB for every </t>
    </r>
    <r>
      <rPr>
        <i/>
        <sz val="12"/>
        <color theme="1"/>
        <rFont val="Calibri"/>
        <family val="2"/>
        <scheme val="minor"/>
      </rPr>
      <t>subsector</t>
    </r>
    <r>
      <rPr>
        <sz val="12"/>
        <color theme="1"/>
        <rFont val="Calibri"/>
        <family val="2"/>
        <scheme val="minor"/>
      </rPr>
      <t xml:space="preserve"> that has not been taken into account in previous analyses. In addition, the non-energy use of the industry is imported. This difference, if any, is allocated to the other/non-specified subsector.</t>
    </r>
  </si>
  <si>
    <r>
      <t>In this sheet the total non-energetic final demand per carrier in the other industry is determined. The resulting demand is allocated to the</t>
    </r>
    <r>
      <rPr>
        <i/>
        <sz val="12"/>
        <color theme="1"/>
        <rFont val="Calibri"/>
        <family val="2"/>
        <scheme val="minor"/>
      </rPr>
      <t xml:space="preserve"> non-specified </t>
    </r>
    <r>
      <rPr>
        <sz val="12"/>
        <color theme="1"/>
        <rFont val="Calibri"/>
        <family val="2"/>
        <scheme val="minor"/>
      </rPr>
      <t>subsector.</t>
    </r>
  </si>
  <si>
    <t>In this sheet the total final demand per carrier in the other industry as determined in the 'Energetic final demand sheet' is compared to the sum of the final demand of the subsectors within that industry. The former is larger in some cases, as it can contain own use of the industry (besides final demand). This difference, if any, is allocated to the other/non-specified subsector.</t>
  </si>
  <si>
    <t>In this sheet the non-energetic final demand in the Other industy sub-sector from the whole industry and the Metal industry and Chemical industry sector. The  non-energetic final demand for crude oil of the chemical industry is corrected for the oil products which refineries produce for the petrochemical industry; it is imported from the 'Non-energetic cons analysis' tab.</t>
  </si>
  <si>
    <t>Added electricity split for food and paper industry</t>
  </si>
  <si>
    <t>Food</t>
  </si>
  <si>
    <t>Paper</t>
  </si>
  <si>
    <t>Final demand of electricity</t>
  </si>
  <si>
    <t>Final demand of electricity in food and tobacco industry</t>
  </si>
  <si>
    <t>Final demand of electricity in paper and pulp industry</t>
  </si>
  <si>
    <t>Value should be positive and smaller than the final electricity demand</t>
  </si>
  <si>
    <t>industry_food_electric_heater</t>
  </si>
  <si>
    <t>industry_paper_electric_heater</t>
  </si>
  <si>
    <t>Electric heaters</t>
  </si>
  <si>
    <t xml:space="preserve">   Final electricity demand used for electric heating</t>
  </si>
  <si>
    <t>Indicate "yes" to add the fertilizers sector; also expand row 57 to 67 to input the required data</t>
  </si>
  <si>
    <t>Shares per sub-sector per application</t>
  </si>
  <si>
    <t>Electric heater</t>
  </si>
  <si>
    <t>Useful demand electricity</t>
  </si>
  <si>
    <t>On this sheet the shares per sub-sector per application are calculated based on the energetic final demand for sectors which could use electric heating technologies.</t>
  </si>
  <si>
    <t>Shares electric heaters</t>
  </si>
  <si>
    <t>industry_other_food_heater_electricity</t>
  </si>
  <si>
    <t>industry_useful_demand_for_other_food_electricity</t>
  </si>
  <si>
    <t>industry_final_demand_for_other_food_electricity_parent_share</t>
  </si>
  <si>
    <t>industry_final_demand_for_other_paper_electricity_parent_share</t>
  </si>
  <si>
    <t>industry_other_paper_heater_electricity</t>
  </si>
  <si>
    <t>industry_useful_demand_for_other_paper_electricity</t>
  </si>
  <si>
    <t>csv_industry_other_paper_el_ps</t>
  </si>
  <si>
    <t>csv_industry_other_food_elec_ps</t>
  </si>
  <si>
    <t>CSV-file containing the split of food industry sector final demand for electricity over application</t>
  </si>
  <si>
    <t>CSV-file containing the split of paper industry sector final demand for electricity over application</t>
  </si>
  <si>
    <t>Split of final demand of electricity over electric heating and other applications for several sectors. This data is exported using the purple sheets</t>
  </si>
  <si>
    <t>Value should be "yes" or "no"</t>
  </si>
  <si>
    <t>industry_electric_heater</t>
  </si>
  <si>
    <t>Residual heat</t>
  </si>
  <si>
    <t>In the ETM residual heat is implemented as useful demand heat that is reused in heat networks. There are two types of residual heat distinguished: from flue gasses and processes. For each industrial sector the potential of these types can be chosen.</t>
  </si>
  <si>
    <t>Residual heat from flue gasses</t>
  </si>
  <si>
    <t>Residual heat from processes</t>
  </si>
  <si>
    <t>Heat that cannot be recovered</t>
  </si>
  <si>
    <t>%</t>
  </si>
  <si>
    <t>Residual heat potentials are added</t>
  </si>
  <si>
    <t xml:space="preserve">Residual heat from chemical sector [% of useful heat demand] </t>
  </si>
  <si>
    <t xml:space="preserve">Residual heat from fertilizer industry [% of useful heat demand] </t>
  </si>
  <si>
    <t xml:space="preserve">Residual heat from refineries [% of useful heat demand] </t>
  </si>
  <si>
    <t>residual_heat_processes_chemicals_other</t>
  </si>
  <si>
    <t>residual_heat_flue_gasses_chemicals_other</t>
  </si>
  <si>
    <t>residual_heat_flue_gasses_chemicals_refineries</t>
  </si>
  <si>
    <t>residual_heat_processes_chemicals_refineries</t>
  </si>
  <si>
    <t>residual_heat_flue_gasses_chemicals_fertilizers</t>
  </si>
  <si>
    <t>residual_heat_processes_chemicals_fertilizers</t>
  </si>
  <si>
    <t>industry_useful_demand_for_chemical_other_useable_heat_parent_share</t>
  </si>
  <si>
    <t>industry_chemicals_other_flue_gasses_potential_residual_heat</t>
  </si>
  <si>
    <t>industry_chemicals_other_processes_potential_residual_heat</t>
  </si>
  <si>
    <t>industry_chemicals_other_used_heat</t>
  </si>
  <si>
    <t>industry_useful_demand_for_chemical_refineries_useable_heat_parent_share</t>
  </si>
  <si>
    <t>industry_chemicals_refineries_flue_gasses_potential_residual_heat</t>
  </si>
  <si>
    <t>industry_chemicals_refineries_processes_potential_residual_heat</t>
  </si>
  <si>
    <t>industry_chemicals_refineries_used_heat</t>
  </si>
  <si>
    <t>industry_chemicals_fertilizers_flue_gasses_potential_residual_heat</t>
  </si>
  <si>
    <t>industry_chemicals_fertilizers_processes_potential_residual_heat</t>
  </si>
  <si>
    <t>industry_chemicals_fertilizers_used_heat</t>
  </si>
  <si>
    <t>industry_useful_demand_for_other_ict_electricity_parent_share</t>
  </si>
  <si>
    <t>industry_other_ict_potential_residual_heat_from_servers_electricity</t>
  </si>
  <si>
    <t>industry_other_ict_other_systems_electricity</t>
  </si>
  <si>
    <t>Residual heat from servers</t>
  </si>
  <si>
    <t>residual_heat_ict</t>
  </si>
  <si>
    <t xml:space="preserve">Residual heat from ICT [% of useful electricity demand] </t>
  </si>
  <si>
    <t>industry_chemicals_fertilizers_haber_bosch_process_hydrogen_parent_share</t>
  </si>
  <si>
    <t>The coal loss analysis is performed to calculate the output shares of the industry_transformation_generic_coal converter.</t>
  </si>
  <si>
    <t>Coal own use analysis</t>
  </si>
  <si>
    <t>Removed generic coal loss from the coal loss analysis because the loss is now always 0.00 (hardcoded in the model). Renamed coal loss analysis to coal own use analysis. Removed csv_industry_trans_coal_eff because the loss is now always 0.00 (hardcoded in the model). https://github.com/quintel/etdataset/issues/438</t>
  </si>
  <si>
    <t>Mathijs Bijkerk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</si>
</sst>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mmmm\ d\,\ yyyy;@"/>
    <numFmt numFmtId="166" formatCode="0.0%"/>
    <numFmt numFmtId="167" formatCode="0.0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FF0000"/>
      <name val="Calibri"/>
      <family val="2"/>
      <scheme val="minor"/>
    </font>
    <font>
      <b/>
      <sz val="12"/>
      <color rgb="FFFF0000"/>
      <name val="Calibri"/>
      <family val="2"/>
      <scheme val="minor"/>
    </font>
    <font>
      <i/>
      <sz val="12"/>
      <name val="Calibri"/>
      <family val="2"/>
      <scheme val="minor"/>
    </font>
    <font>
      <sz val="8"/>
      <name val="Calibri"/>
      <family val="2"/>
      <scheme val="minor"/>
    </font>
    <font>
      <b/>
      <sz val="12"/>
      <color rgb="FF000000"/>
      <name val="Calibri"/>
      <family val="2"/>
      <scheme val="minor"/>
    </font>
    <font>
      <b/>
      <sz val="16"/>
      <name val="Calibri"/>
      <family val="2"/>
      <scheme val="minor"/>
    </font>
    <font>
      <sz val="12"/>
      <color rgb="FF000000"/>
      <name val="Lucida Grande"/>
      <family val="2"/>
    </font>
    <font>
      <b/>
      <i/>
      <sz val="12"/>
      <color theme="1"/>
      <name val="Calibri"/>
      <family val="2"/>
      <scheme val="minor"/>
    </font>
    <font>
      <sz val="12"/>
      <color theme="0" tint="-0.499984740745262"/>
      <name val="Calibri"/>
      <family val="2"/>
      <scheme val="minor"/>
    </font>
    <font>
      <b/>
      <sz val="12"/>
      <color theme="0" tint="-0.499984740745262"/>
      <name val="Calibri"/>
      <family val="2"/>
      <scheme val="minor"/>
    </font>
    <font>
      <u/>
      <sz val="12"/>
      <color rgb="FF000000"/>
      <name val="Calibri"/>
      <family val="2"/>
      <scheme val="minor"/>
    </font>
    <font>
      <sz val="12"/>
      <color rgb="FFFF66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medium">
        <color indexed="64"/>
      </left>
      <right style="medium">
        <color indexed="64"/>
      </right>
      <top style="medium">
        <color indexed="64"/>
      </top>
      <bottom/>
      <diagonal/>
    </border>
  </borders>
  <cellStyleXfs count="1528">
    <xf numFmtId="0" fontId="0" fillId="0" borderId="0"/>
    <xf numFmtId="9" fontId="4"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18">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0" xfId="0" applyFont="1" applyFill="1" applyBorder="1"/>
    <xf numFmtId="0" fontId="6" fillId="2" borderId="5" xfId="0" applyFont="1"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1"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1" fillId="2" borderId="20" xfId="0" applyFont="1" applyFill="1" applyBorder="1"/>
    <xf numFmtId="0" fontId="13"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7" fillId="2" borderId="2" xfId="0" applyFont="1" applyFill="1" applyBorder="1" applyAlignment="1">
      <alignment vertical="center"/>
    </xf>
    <xf numFmtId="0" fontId="17" fillId="2" borderId="3" xfId="0" applyFont="1" applyFill="1" applyBorder="1" applyAlignment="1">
      <alignment vertical="center"/>
    </xf>
    <xf numFmtId="0" fontId="0" fillId="2" borderId="6" xfId="0" applyFont="1" applyFill="1" applyBorder="1" applyAlignment="1">
      <alignment horizontal="left" vertical="top"/>
    </xf>
    <xf numFmtId="0" fontId="17" fillId="2" borderId="7" xfId="0" applyFont="1" applyFill="1" applyBorder="1" applyAlignment="1">
      <alignment vertical="center"/>
    </xf>
    <xf numFmtId="0" fontId="17" fillId="2" borderId="8" xfId="0" applyFont="1" applyFill="1" applyBorder="1" applyAlignment="1">
      <alignment vertical="center"/>
    </xf>
    <xf numFmtId="0" fontId="0" fillId="7" borderId="0" xfId="0" applyFill="1" applyBorder="1"/>
    <xf numFmtId="0" fontId="18" fillId="2" borderId="0" xfId="0" applyFont="1" applyFill="1" applyAlignment="1">
      <alignment horizontal="left" vertical="center"/>
    </xf>
    <xf numFmtId="0" fontId="6" fillId="2" borderId="16" xfId="0" applyFont="1" applyFill="1" applyBorder="1"/>
    <xf numFmtId="0" fontId="10" fillId="0" borderId="14" xfId="0" applyFont="1" applyFill="1" applyBorder="1"/>
    <xf numFmtId="0" fontId="11" fillId="2" borderId="15" xfId="0" applyFont="1" applyFill="1" applyBorder="1"/>
    <xf numFmtId="0" fontId="0" fillId="0" borderId="41" xfId="0" applyFill="1" applyBorder="1"/>
    <xf numFmtId="0" fontId="6"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2" fillId="0" borderId="4" xfId="0" applyNumberFormat="1" applyFont="1" applyFill="1" applyBorder="1" applyAlignment="1">
      <alignment horizontal="left" vertical="center"/>
    </xf>
    <xf numFmtId="0" fontId="10" fillId="0" borderId="24" xfId="0" applyFont="1" applyFill="1" applyBorder="1" applyAlignment="1">
      <alignment vertical="center"/>
    </xf>
    <xf numFmtId="0" fontId="10" fillId="0" borderId="5" xfId="0" applyFont="1" applyFill="1" applyBorder="1" applyAlignment="1">
      <alignment vertical="center"/>
    </xf>
    <xf numFmtId="0" fontId="7" fillId="2" borderId="0" xfId="0" applyFont="1" applyFill="1" applyBorder="1"/>
    <xf numFmtId="0" fontId="10" fillId="2" borderId="0" xfId="0" applyFont="1" applyFill="1"/>
    <xf numFmtId="0" fontId="20" fillId="2" borderId="13" xfId="0" applyFont="1" applyFill="1" applyBorder="1"/>
    <xf numFmtId="0" fontId="5" fillId="2" borderId="13" xfId="0" applyFont="1" applyFill="1" applyBorder="1" applyAlignment="1">
      <alignment vertical="top"/>
    </xf>
    <xf numFmtId="0" fontId="5" fillId="2" borderId="17" xfId="0" applyFont="1" applyFill="1" applyBorder="1"/>
    <xf numFmtId="0" fontId="5" fillId="2" borderId="18" xfId="0" applyFont="1" applyFill="1" applyBorder="1"/>
    <xf numFmtId="0" fontId="5" fillId="2" borderId="19" xfId="0" applyFont="1" applyFill="1" applyBorder="1"/>
    <xf numFmtId="0" fontId="6"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6" fillId="2" borderId="15" xfId="0" applyFont="1" applyFill="1" applyBorder="1" applyAlignment="1">
      <alignment vertical="top" wrapText="1"/>
    </xf>
    <xf numFmtId="0" fontId="6" fillId="2" borderId="7" xfId="0" applyFont="1" applyFill="1" applyBorder="1" applyAlignment="1">
      <alignment vertical="top" wrapText="1"/>
    </xf>
    <xf numFmtId="0" fontId="10" fillId="2" borderId="0" xfId="0" applyFont="1" applyFill="1" applyBorder="1"/>
    <xf numFmtId="0" fontId="10" fillId="2" borderId="13" xfId="0" applyFont="1" applyFill="1" applyBorder="1"/>
    <xf numFmtId="0" fontId="10" fillId="0" borderId="0" xfId="0" applyFont="1" applyFill="1" applyBorder="1"/>
    <xf numFmtId="1" fontId="6"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6" fillId="2" borderId="0" xfId="0" applyNumberFormat="1" applyFont="1" applyFill="1" applyBorder="1" applyAlignment="1">
      <alignment vertical="top" wrapText="1"/>
    </xf>
    <xf numFmtId="1" fontId="6" fillId="2" borderId="14" xfId="0" applyNumberFormat="1" applyFont="1" applyFill="1" applyBorder="1" applyAlignment="1">
      <alignment vertical="top" wrapText="1"/>
    </xf>
    <xf numFmtId="1" fontId="10"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6" fillId="2" borderId="19" xfId="0" applyNumberFormat="1" applyFont="1" applyFill="1" applyBorder="1" applyAlignment="1">
      <alignment vertical="top" wrapText="1"/>
    </xf>
    <xf numFmtId="166" fontId="10" fillId="2" borderId="0" xfId="0" applyNumberFormat="1" applyFont="1" applyFill="1"/>
    <xf numFmtId="166" fontId="0" fillId="2" borderId="0" xfId="0" applyNumberFormat="1" applyFont="1" applyFill="1" applyBorder="1" applyAlignment="1">
      <alignment vertical="top" wrapText="1"/>
    </xf>
    <xf numFmtId="1" fontId="16" fillId="2" borderId="11" xfId="0" applyNumberFormat="1" applyFont="1" applyFill="1" applyBorder="1"/>
    <xf numFmtId="1" fontId="10" fillId="2" borderId="11" xfId="0" applyNumberFormat="1" applyFont="1" applyFill="1" applyBorder="1"/>
    <xf numFmtId="1" fontId="10" fillId="2" borderId="12" xfId="0" applyNumberFormat="1" applyFont="1" applyFill="1" applyBorder="1"/>
    <xf numFmtId="1" fontId="10" fillId="2" borderId="14" xfId="0" applyNumberFormat="1" applyFont="1" applyFill="1" applyBorder="1"/>
    <xf numFmtId="0" fontId="6" fillId="2" borderId="45" xfId="0" applyFont="1" applyFill="1" applyBorder="1"/>
    <xf numFmtId="0" fontId="24" fillId="12" borderId="3" xfId="0" applyFont="1" applyFill="1" applyBorder="1"/>
    <xf numFmtId="0" fontId="0" fillId="2" borderId="41" xfId="0" applyFill="1" applyBorder="1"/>
    <xf numFmtId="2" fontId="10" fillId="0" borderId="5" xfId="0" applyNumberFormat="1" applyFont="1" applyFill="1" applyBorder="1" applyAlignment="1">
      <alignment horizontal="left" wrapText="1"/>
    </xf>
    <xf numFmtId="0" fontId="0" fillId="2" borderId="46" xfId="0" applyFill="1" applyBorder="1"/>
    <xf numFmtId="2" fontId="12" fillId="2" borderId="19" xfId="0" applyNumberFormat="1" applyFont="1" applyFill="1" applyBorder="1"/>
    <xf numFmtId="0" fontId="10" fillId="4" borderId="24" xfId="0" applyFont="1" applyFill="1" applyBorder="1" applyAlignment="1">
      <alignment horizontal="left" vertical="center"/>
    </xf>
    <xf numFmtId="0" fontId="10" fillId="8" borderId="24" xfId="0" applyFont="1" applyFill="1" applyBorder="1" applyAlignment="1">
      <alignment horizontal="left" vertical="center"/>
    </xf>
    <xf numFmtId="0" fontId="10" fillId="10" borderId="24" xfId="0" applyFont="1" applyFill="1" applyBorder="1" applyAlignment="1">
      <alignment horizontal="left" vertical="center"/>
    </xf>
    <xf numFmtId="0" fontId="10" fillId="11" borderId="24" xfId="0" applyFont="1" applyFill="1" applyBorder="1" applyAlignment="1">
      <alignment horizontal="left" vertical="center"/>
    </xf>
    <xf numFmtId="0" fontId="10" fillId="6" borderId="24" xfId="0" applyFont="1" applyFill="1" applyBorder="1" applyAlignment="1">
      <alignment horizontal="left" vertical="center"/>
    </xf>
    <xf numFmtId="0" fontId="10" fillId="5" borderId="24" xfId="0" applyFont="1" applyFill="1" applyBorder="1" applyAlignment="1">
      <alignment horizontal="left" vertical="center"/>
    </xf>
    <xf numFmtId="0" fontId="10" fillId="7" borderId="24" xfId="0" applyFont="1" applyFill="1" applyBorder="1" applyAlignment="1">
      <alignment horizontal="left" vertical="center"/>
    </xf>
    <xf numFmtId="1" fontId="6" fillId="2" borderId="16" xfId="0" applyNumberFormat="1" applyFont="1" applyFill="1" applyBorder="1" applyAlignment="1">
      <alignment vertical="top" wrapText="1"/>
    </xf>
    <xf numFmtId="0" fontId="12" fillId="0" borderId="0" xfId="0" applyFont="1"/>
    <xf numFmtId="1" fontId="0" fillId="2" borderId="0" xfId="0" applyNumberFormat="1" applyFill="1"/>
    <xf numFmtId="1" fontId="6" fillId="2" borderId="0" xfId="0" applyNumberFormat="1" applyFont="1" applyFill="1" applyBorder="1"/>
    <xf numFmtId="0" fontId="0" fillId="0" borderId="24" xfId="0" applyFill="1" applyBorder="1" applyAlignment="1">
      <alignment vertical="center"/>
    </xf>
    <xf numFmtId="0" fontId="10" fillId="0" borderId="24" xfId="0" applyFont="1" applyBorder="1" applyAlignment="1">
      <alignment vertical="center"/>
    </xf>
    <xf numFmtId="0" fontId="24" fillId="12" borderId="42" xfId="0" applyFont="1" applyFill="1" applyBorder="1"/>
    <xf numFmtId="0" fontId="24" fillId="12" borderId="22" xfId="0" applyFont="1" applyFill="1" applyBorder="1"/>
    <xf numFmtId="0" fontId="10" fillId="12" borderId="22" xfId="0" applyFont="1" applyFill="1" applyBorder="1" applyAlignment="1">
      <alignment horizontal="left" vertical="top" wrapText="1"/>
    </xf>
    <xf numFmtId="0" fontId="10" fillId="12" borderId="21" xfId="0" applyFont="1" applyFill="1" applyBorder="1" applyAlignment="1">
      <alignment horizontal="left" vertical="top" wrapText="1"/>
    </xf>
    <xf numFmtId="0" fontId="10" fillId="0" borderId="0" xfId="0" applyFont="1" applyAlignment="1">
      <alignment horizontal="left" vertical="top" wrapText="1"/>
    </xf>
    <xf numFmtId="0" fontId="16" fillId="12" borderId="42" xfId="0" applyFont="1" applyFill="1" applyBorder="1"/>
    <xf numFmtId="0" fontId="16" fillId="12" borderId="22" xfId="0" applyFont="1" applyFill="1" applyBorder="1"/>
    <xf numFmtId="0" fontId="10" fillId="12" borderId="22" xfId="0" applyFont="1" applyFill="1" applyBorder="1"/>
    <xf numFmtId="0" fontId="12" fillId="12" borderId="21" xfId="0" applyFont="1" applyFill="1" applyBorder="1"/>
    <xf numFmtId="0" fontId="12" fillId="12" borderId="0" xfId="0" applyFont="1" applyFill="1"/>
    <xf numFmtId="0" fontId="10" fillId="12" borderId="22" xfId="0" applyFont="1" applyFill="1" applyBorder="1" applyAlignment="1">
      <alignment vertical="top" wrapText="1"/>
    </xf>
    <xf numFmtId="0" fontId="10"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10" fillId="2" borderId="0" xfId="0" applyNumberFormat="1" applyFont="1" applyFill="1" applyBorder="1"/>
    <xf numFmtId="164" fontId="10" fillId="2" borderId="14" xfId="0" applyNumberFormat="1" applyFont="1" applyFill="1" applyBorder="1"/>
    <xf numFmtId="164" fontId="16" fillId="0" borderId="7" xfId="0" applyNumberFormat="1" applyFont="1" applyFill="1" applyBorder="1" applyAlignment="1">
      <alignment vertical="top" wrapText="1"/>
    </xf>
    <xf numFmtId="0" fontId="10" fillId="2" borderId="0" xfId="0" quotePrefix="1" applyFont="1" applyFill="1" applyAlignment="1">
      <alignment vertical="top" wrapText="1"/>
    </xf>
    <xf numFmtId="0" fontId="10" fillId="2" borderId="0" xfId="0" quotePrefix="1" applyFont="1" applyFill="1" applyAlignment="1">
      <alignment vertical="top"/>
    </xf>
    <xf numFmtId="1" fontId="5" fillId="2" borderId="11" xfId="0" applyNumberFormat="1" applyFont="1" applyFill="1" applyBorder="1"/>
    <xf numFmtId="1" fontId="5" fillId="2" borderId="0" xfId="0" applyNumberFormat="1" applyFont="1" applyFill="1" applyBorder="1"/>
    <xf numFmtId="0" fontId="10" fillId="2" borderId="0" xfId="0" quotePrefix="1" applyFont="1" applyFill="1"/>
    <xf numFmtId="0" fontId="10" fillId="2" borderId="21" xfId="0" applyFont="1" applyFill="1" applyBorder="1" applyAlignment="1">
      <alignment vertical="top" wrapText="1"/>
    </xf>
    <xf numFmtId="0" fontId="16" fillId="2" borderId="42" xfId="0" applyFont="1" applyFill="1" applyBorder="1"/>
    <xf numFmtId="0" fontId="10" fillId="2" borderId="12" xfId="0" applyFont="1" applyFill="1" applyBorder="1"/>
    <xf numFmtId="164" fontId="16" fillId="0" borderId="16" xfId="0" applyNumberFormat="1" applyFont="1" applyFill="1" applyBorder="1" applyAlignment="1">
      <alignment vertical="top" wrapText="1"/>
    </xf>
    <xf numFmtId="0" fontId="10"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10" fillId="2" borderId="0" xfId="0" applyFont="1" applyFill="1" applyAlignment="1">
      <alignment horizontal="right"/>
    </xf>
    <xf numFmtId="0" fontId="10" fillId="0" borderId="41" xfId="0" applyFont="1" applyFill="1" applyBorder="1"/>
    <xf numFmtId="0" fontId="10" fillId="0" borderId="16" xfId="0" applyFont="1" applyFill="1" applyBorder="1"/>
    <xf numFmtId="0" fontId="22" fillId="0" borderId="0" xfId="0" applyFont="1" applyFill="1" applyBorder="1" applyAlignment="1">
      <alignment vertical="top"/>
    </xf>
    <xf numFmtId="0" fontId="16" fillId="2" borderId="0" xfId="0" applyFont="1" applyFill="1" applyBorder="1"/>
    <xf numFmtId="0" fontId="10" fillId="2" borderId="0" xfId="0" applyFont="1" applyFill="1" applyBorder="1" applyAlignment="1">
      <alignment vertical="top" wrapText="1"/>
    </xf>
    <xf numFmtId="0" fontId="10" fillId="2" borderId="0" xfId="0" applyFont="1" applyFill="1" applyBorder="1" applyAlignment="1">
      <alignment vertical="top"/>
    </xf>
    <xf numFmtId="0" fontId="10" fillId="2" borderId="0" xfId="0" applyFont="1" applyFill="1" applyBorder="1" applyAlignment="1">
      <alignment wrapText="1"/>
    </xf>
    <xf numFmtId="0" fontId="16" fillId="2" borderId="11" xfId="0" applyFont="1" applyFill="1" applyBorder="1"/>
    <xf numFmtId="0" fontId="10" fillId="2" borderId="14" xfId="0" applyFont="1" applyFill="1" applyBorder="1"/>
    <xf numFmtId="0" fontId="16" fillId="0" borderId="7" xfId="0" applyFont="1" applyFill="1" applyBorder="1"/>
    <xf numFmtId="0" fontId="16" fillId="0" borderId="16" xfId="0" applyFont="1" applyFill="1" applyBorder="1"/>
    <xf numFmtId="0" fontId="16" fillId="2" borderId="14" xfId="0" applyFont="1" applyFill="1" applyBorder="1"/>
    <xf numFmtId="0" fontId="10" fillId="0" borderId="14" xfId="0" applyFont="1" applyFill="1" applyBorder="1" applyAlignment="1">
      <alignment vertical="top"/>
    </xf>
    <xf numFmtId="1" fontId="6" fillId="2" borderId="10" xfId="0" applyNumberFormat="1" applyFont="1" applyFill="1" applyBorder="1"/>
    <xf numFmtId="1" fontId="0" fillId="2" borderId="13" xfId="0" applyNumberFormat="1" applyFill="1" applyBorder="1"/>
    <xf numFmtId="1" fontId="6" fillId="2" borderId="15" xfId="0" applyNumberFormat="1" applyFont="1" applyFill="1" applyBorder="1" applyAlignment="1">
      <alignment vertical="top" wrapText="1"/>
    </xf>
    <xf numFmtId="1" fontId="5" fillId="2" borderId="13" xfId="0" applyNumberFormat="1" applyFont="1" applyFill="1" applyBorder="1"/>
    <xf numFmtId="1" fontId="10" fillId="2" borderId="13" xfId="0" applyNumberFormat="1" applyFont="1" applyFill="1" applyBorder="1" applyAlignment="1">
      <alignment wrapText="1"/>
    </xf>
    <xf numFmtId="1" fontId="10" fillId="2" borderId="15" xfId="0" applyNumberFormat="1" applyFont="1" applyFill="1" applyBorder="1" applyAlignment="1">
      <alignment wrapText="1"/>
    </xf>
    <xf numFmtId="1" fontId="5" fillId="2" borderId="17" xfId="0" applyNumberFormat="1" applyFont="1" applyFill="1" applyBorder="1"/>
    <xf numFmtId="0" fontId="7" fillId="2" borderId="0" xfId="0" applyFont="1" applyFill="1" applyBorder="1" applyAlignment="1">
      <alignment horizontal="center"/>
    </xf>
    <xf numFmtId="0" fontId="6" fillId="2" borderId="2" xfId="0" applyFont="1" applyFill="1" applyBorder="1" applyAlignment="1">
      <alignment horizontal="center"/>
    </xf>
    <xf numFmtId="1" fontId="6" fillId="2" borderId="45" xfId="0" applyNumberFormat="1" applyFont="1" applyFill="1" applyBorder="1" applyAlignment="1">
      <alignment horizontal="center"/>
    </xf>
    <xf numFmtId="1" fontId="6" fillId="2" borderId="8" xfId="0" applyNumberFormat="1" applyFont="1" applyFill="1" applyBorder="1" applyAlignment="1">
      <alignment horizontal="center" vertical="top" wrapText="1"/>
    </xf>
    <xf numFmtId="1" fontId="22" fillId="2" borderId="13" xfId="0" applyNumberFormat="1" applyFont="1" applyFill="1" applyBorder="1" applyAlignment="1">
      <alignment horizontal="left" wrapText="1" indent="1"/>
    </xf>
    <xf numFmtId="1" fontId="16" fillId="2" borderId="10" xfId="0" applyNumberFormat="1" applyFont="1" applyFill="1" applyBorder="1"/>
    <xf numFmtId="1" fontId="10" fillId="2" borderId="13" xfId="0" applyNumberFormat="1" applyFont="1" applyFill="1" applyBorder="1"/>
    <xf numFmtId="1" fontId="16" fillId="2" borderId="15" xfId="0" applyNumberFormat="1" applyFont="1" applyFill="1" applyBorder="1" applyAlignment="1">
      <alignment vertical="top" wrapText="1"/>
    </xf>
    <xf numFmtId="1" fontId="10" fillId="2" borderId="15" xfId="0" applyNumberFormat="1" applyFont="1" applyFill="1" applyBorder="1" applyAlignment="1">
      <alignment horizontal="left" wrapText="1"/>
    </xf>
    <xf numFmtId="1" fontId="10" fillId="2" borderId="13" xfId="0" applyNumberFormat="1" applyFont="1" applyFill="1" applyBorder="1" applyAlignment="1">
      <alignment horizontal="left" wrapText="1"/>
    </xf>
    <xf numFmtId="1" fontId="10" fillId="2" borderId="17" xfId="0" applyNumberFormat="1" applyFont="1" applyFill="1" applyBorder="1"/>
    <xf numFmtId="1" fontId="16" fillId="2" borderId="45" xfId="0" applyNumberFormat="1" applyFont="1" applyFill="1" applyBorder="1" applyAlignment="1">
      <alignment horizontal="center"/>
    </xf>
    <xf numFmtId="1" fontId="16" fillId="2" borderId="8" xfId="0" applyNumberFormat="1" applyFont="1" applyFill="1" applyBorder="1" applyAlignment="1">
      <alignment horizontal="center" vertical="top" wrapText="1"/>
    </xf>
    <xf numFmtId="164" fontId="10" fillId="2" borderId="13" xfId="0" applyNumberFormat="1" applyFont="1" applyFill="1" applyBorder="1" applyAlignment="1">
      <alignment horizontal="left" wrapText="1"/>
    </xf>
    <xf numFmtId="1" fontId="13" fillId="2" borderId="13" xfId="0" applyNumberFormat="1" applyFont="1" applyFill="1" applyBorder="1" applyAlignment="1">
      <alignment wrapText="1"/>
    </xf>
    <xf numFmtId="164" fontId="10" fillId="2" borderId="15" xfId="0" applyNumberFormat="1" applyFont="1" applyFill="1" applyBorder="1" applyAlignment="1">
      <alignment horizontal="left" wrapText="1"/>
    </xf>
    <xf numFmtId="1" fontId="16" fillId="2" borderId="5" xfId="0" applyNumberFormat="1" applyFont="1" applyFill="1" applyBorder="1" applyAlignment="1">
      <alignment horizontal="center" wrapText="1"/>
    </xf>
    <xf numFmtId="1" fontId="21" fillId="2" borderId="17" xfId="0" applyNumberFormat="1" applyFont="1" applyFill="1" applyBorder="1"/>
    <xf numFmtId="1" fontId="21" fillId="2" borderId="46" xfId="0" applyNumberFormat="1" applyFont="1" applyFill="1" applyBorder="1" applyAlignment="1">
      <alignment horizontal="center"/>
    </xf>
    <xf numFmtId="1" fontId="16" fillId="2" borderId="8" xfId="0" applyNumberFormat="1" applyFont="1" applyFill="1" applyBorder="1" applyAlignment="1">
      <alignment horizontal="center" wrapText="1"/>
    </xf>
    <xf numFmtId="0" fontId="6" fillId="2" borderId="0" xfId="0" applyFont="1" applyFill="1" applyAlignment="1">
      <alignment horizontal="center"/>
    </xf>
    <xf numFmtId="0" fontId="16" fillId="2" borderId="0" xfId="0" applyFont="1" applyFill="1" applyAlignment="1">
      <alignment horizontal="center"/>
    </xf>
    <xf numFmtId="1" fontId="6" fillId="2" borderId="5" xfId="0" applyNumberFormat="1" applyFont="1" applyFill="1" applyBorder="1" applyAlignment="1">
      <alignment horizontal="center"/>
    </xf>
    <xf numFmtId="1" fontId="21" fillId="2" borderId="5" xfId="0" applyNumberFormat="1" applyFont="1" applyFill="1" applyBorder="1" applyAlignment="1">
      <alignment horizontal="center"/>
    </xf>
    <xf numFmtId="1" fontId="16" fillId="2" borderId="8" xfId="0" applyNumberFormat="1" applyFont="1" applyFill="1" applyBorder="1" applyAlignment="1">
      <alignment horizontal="center" vertical="center" wrapText="1"/>
    </xf>
    <xf numFmtId="0" fontId="25" fillId="2" borderId="0" xfId="0" applyFont="1" applyFill="1" applyBorder="1" applyAlignment="1">
      <alignment horizontal="center"/>
    </xf>
    <xf numFmtId="0" fontId="16" fillId="2" borderId="2" xfId="0" applyFont="1" applyFill="1" applyBorder="1" applyAlignment="1">
      <alignment horizontal="center"/>
    </xf>
    <xf numFmtId="1" fontId="16" fillId="2" borderId="5" xfId="0" applyNumberFormat="1" applyFont="1" applyFill="1" applyBorder="1" applyAlignment="1">
      <alignment horizontal="center"/>
    </xf>
    <xf numFmtId="1" fontId="16" fillId="2" borderId="46" xfId="0" applyNumberFormat="1" applyFont="1" applyFill="1" applyBorder="1" applyAlignment="1">
      <alignment horizontal="center"/>
    </xf>
    <xf numFmtId="0" fontId="6" fillId="2" borderId="17" xfId="0" applyFont="1" applyFill="1" applyBorder="1"/>
    <xf numFmtId="0" fontId="6" fillId="2" borderId="18" xfId="0" applyFont="1" applyFill="1" applyBorder="1"/>
    <xf numFmtId="0" fontId="6"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10" fillId="2" borderId="22" xfId="0" applyNumberFormat="1" applyFont="1" applyFill="1" applyBorder="1"/>
    <xf numFmtId="1" fontId="2" fillId="2" borderId="0" xfId="1" applyNumberFormat="1" applyFont="1" applyFill="1" applyBorder="1"/>
    <xf numFmtId="1" fontId="0" fillId="2" borderId="3" xfId="0" applyNumberFormat="1" applyFill="1" applyBorder="1"/>
    <xf numFmtId="1" fontId="6" fillId="2" borderId="18" xfId="0" applyNumberFormat="1" applyFont="1" applyFill="1" applyBorder="1"/>
    <xf numFmtId="1" fontId="2" fillId="2" borderId="18" xfId="1" applyNumberFormat="1" applyFont="1" applyFill="1" applyBorder="1"/>
    <xf numFmtId="0" fontId="0" fillId="2" borderId="0" xfId="0" applyFill="1" applyBorder="1" applyAlignment="1">
      <alignment horizontal="left"/>
    </xf>
    <xf numFmtId="1" fontId="6" fillId="2" borderId="0" xfId="1" applyNumberFormat="1" applyFont="1" applyFill="1" applyBorder="1"/>
    <xf numFmtId="166" fontId="0" fillId="2" borderId="23" xfId="0" applyNumberFormat="1" applyFill="1" applyBorder="1"/>
    <xf numFmtId="164" fontId="16" fillId="2" borderId="15" xfId="0" applyNumberFormat="1" applyFont="1" applyFill="1" applyBorder="1" applyAlignment="1">
      <alignment vertical="top" wrapText="1"/>
    </xf>
    <xf numFmtId="164" fontId="13" fillId="2" borderId="13" xfId="0" applyNumberFormat="1" applyFont="1" applyFill="1" applyBorder="1"/>
    <xf numFmtId="164" fontId="10" fillId="2" borderId="13" xfId="0" applyNumberFormat="1" applyFont="1" applyFill="1" applyBorder="1" applyAlignment="1">
      <alignment wrapText="1"/>
    </xf>
    <xf numFmtId="164" fontId="13" fillId="2" borderId="13" xfId="0" applyNumberFormat="1" applyFont="1" applyFill="1" applyBorder="1" applyAlignment="1">
      <alignment wrapText="1"/>
    </xf>
    <xf numFmtId="164" fontId="10" fillId="2" borderId="13" xfId="0" applyNumberFormat="1" applyFont="1" applyFill="1" applyBorder="1" applyAlignment="1">
      <alignment horizontal="left" wrapText="1" indent="1"/>
    </xf>
    <xf numFmtId="164" fontId="16" fillId="2" borderId="8" xfId="0" applyNumberFormat="1" applyFont="1" applyFill="1" applyBorder="1" applyAlignment="1">
      <alignment vertical="top" wrapText="1"/>
    </xf>
    <xf numFmtId="164" fontId="13" fillId="2" borderId="5" xfId="0" applyNumberFormat="1" applyFont="1" applyFill="1" applyBorder="1"/>
    <xf numFmtId="164" fontId="10" fillId="2" borderId="5" xfId="0" applyNumberFormat="1" applyFont="1" applyFill="1" applyBorder="1" applyAlignment="1">
      <alignment wrapText="1"/>
    </xf>
    <xf numFmtId="164" fontId="13" fillId="2" borderId="5" xfId="0" applyNumberFormat="1" applyFont="1" applyFill="1" applyBorder="1" applyAlignment="1">
      <alignment wrapText="1"/>
    </xf>
    <xf numFmtId="164" fontId="10" fillId="2" borderId="5" xfId="0" applyNumberFormat="1" applyFont="1" applyFill="1" applyBorder="1" applyAlignment="1">
      <alignment horizontal="left" wrapText="1" indent="1"/>
    </xf>
    <xf numFmtId="0" fontId="5" fillId="2" borderId="46" xfId="0" applyFont="1" applyFill="1" applyBorder="1"/>
    <xf numFmtId="0" fontId="9" fillId="2" borderId="11" xfId="0" applyFont="1" applyFill="1" applyBorder="1" applyAlignment="1">
      <alignment wrapText="1"/>
    </xf>
    <xf numFmtId="0" fontId="6" fillId="2" borderId="13" xfId="0" applyFont="1" applyFill="1" applyBorder="1" applyAlignment="1">
      <alignment vertical="top"/>
    </xf>
    <xf numFmtId="0" fontId="9" fillId="2" borderId="0" xfId="0" applyFont="1" applyFill="1" applyBorder="1" applyAlignment="1">
      <alignment wrapText="1"/>
    </xf>
    <xf numFmtId="1" fontId="0" fillId="2" borderId="0" xfId="1" applyNumberFormat="1" applyFont="1" applyFill="1" applyBorder="1"/>
    <xf numFmtId="0" fontId="0" fillId="0" borderId="0" xfId="0" applyBorder="1"/>
    <xf numFmtId="0" fontId="6" fillId="2" borderId="47" xfId="0" applyFont="1" applyFill="1" applyBorder="1" applyAlignment="1">
      <alignment vertical="top"/>
    </xf>
    <xf numFmtId="0" fontId="9"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6" fillId="2" borderId="47" xfId="0" applyFont="1" applyFill="1" applyBorder="1"/>
    <xf numFmtId="166" fontId="0" fillId="2" borderId="0" xfId="0" applyNumberFormat="1" applyFill="1" applyBorder="1"/>
    <xf numFmtId="2" fontId="6" fillId="2" borderId="3" xfId="0" applyNumberFormat="1" applyFont="1" applyFill="1" applyBorder="1"/>
    <xf numFmtId="2" fontId="6" fillId="2" borderId="5" xfId="0" applyNumberFormat="1" applyFont="1" applyFill="1" applyBorder="1"/>
    <xf numFmtId="2" fontId="0" fillId="2" borderId="8" xfId="0" applyNumberFormat="1" applyFill="1" applyBorder="1"/>
    <xf numFmtId="0" fontId="5" fillId="2" borderId="0" xfId="0" applyFont="1" applyFill="1"/>
    <xf numFmtId="0" fontId="13" fillId="2" borderId="15" xfId="0" applyFont="1" applyFill="1" applyBorder="1"/>
    <xf numFmtId="1" fontId="10" fillId="2" borderId="15" xfId="0" applyNumberFormat="1" applyFont="1" applyFill="1" applyBorder="1"/>
    <xf numFmtId="1" fontId="10" fillId="2" borderId="13" xfId="0" applyNumberFormat="1" applyFont="1" applyFill="1" applyBorder="1" applyAlignment="1">
      <alignment horizontal="left" wrapText="1" indent="1"/>
    </xf>
    <xf numFmtId="166" fontId="10" fillId="2" borderId="13" xfId="0" applyNumberFormat="1" applyFont="1" applyFill="1" applyBorder="1" applyAlignment="1">
      <alignment horizontal="left" wrapText="1" indent="1"/>
    </xf>
    <xf numFmtId="1" fontId="6" fillId="2" borderId="45" xfId="0" applyNumberFormat="1" applyFont="1" applyFill="1" applyBorder="1"/>
    <xf numFmtId="1" fontId="0" fillId="2" borderId="5" xfId="0" applyNumberFormat="1" applyFill="1" applyBorder="1"/>
    <xf numFmtId="1" fontId="6" fillId="2" borderId="8" xfId="0" applyNumberFormat="1" applyFont="1" applyFill="1" applyBorder="1" applyAlignment="1">
      <alignment vertical="top" wrapText="1"/>
    </xf>
    <xf numFmtId="1" fontId="5" fillId="2" borderId="5" xfId="0" applyNumberFormat="1" applyFont="1" applyFill="1" applyBorder="1"/>
    <xf numFmtId="1" fontId="10" fillId="2" borderId="5" xfId="0" applyNumberFormat="1" applyFont="1" applyFill="1" applyBorder="1" applyAlignment="1">
      <alignment wrapText="1"/>
    </xf>
    <xf numFmtId="1" fontId="10" fillId="2" borderId="5" xfId="0" applyNumberFormat="1" applyFont="1" applyFill="1" applyBorder="1" applyAlignment="1">
      <alignment horizontal="left" wrapText="1" indent="1"/>
    </xf>
    <xf numFmtId="166" fontId="10" fillId="2" borderId="5" xfId="0" applyNumberFormat="1" applyFont="1" applyFill="1" applyBorder="1" applyAlignment="1">
      <alignment horizontal="left" wrapText="1" indent="1"/>
    </xf>
    <xf numFmtId="1" fontId="5" fillId="2" borderId="46" xfId="0" applyNumberFormat="1" applyFont="1" applyFill="1" applyBorder="1"/>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6" fillId="2" borderId="28" xfId="0" applyFont="1" applyFill="1" applyBorder="1"/>
    <xf numFmtId="1" fontId="6" fillId="2" borderId="28" xfId="0" applyNumberFormat="1" applyFont="1" applyFill="1" applyBorder="1"/>
    <xf numFmtId="0" fontId="6" fillId="2" borderId="49" xfId="0" applyFont="1" applyFill="1" applyBorder="1"/>
    <xf numFmtId="0" fontId="6" fillId="2" borderId="28" xfId="0" applyFont="1" applyFill="1" applyBorder="1" applyAlignment="1">
      <alignment wrapText="1"/>
    </xf>
    <xf numFmtId="0" fontId="6" fillId="2" borderId="24" xfId="0" applyFont="1" applyFill="1" applyBorder="1"/>
    <xf numFmtId="0" fontId="6" fillId="2" borderId="33" xfId="0" applyFont="1" applyFill="1" applyBorder="1"/>
    <xf numFmtId="0" fontId="6" fillId="2" borderId="48" xfId="0" applyFont="1" applyFill="1" applyBorder="1"/>
    <xf numFmtId="0" fontId="6" fillId="2" borderId="48" xfId="0" applyFont="1" applyFill="1" applyBorder="1" applyAlignment="1">
      <alignment vertical="top"/>
    </xf>
    <xf numFmtId="0" fontId="27" fillId="2" borderId="28" xfId="0" applyFont="1" applyFill="1" applyBorder="1" applyAlignment="1">
      <alignment wrapText="1"/>
    </xf>
    <xf numFmtId="0" fontId="6" fillId="2" borderId="28" xfId="0" applyFont="1" applyFill="1" applyBorder="1" applyAlignment="1">
      <alignment horizontal="center"/>
    </xf>
    <xf numFmtId="1" fontId="6" fillId="2" borderId="28" xfId="1" applyNumberFormat="1" applyFont="1" applyFill="1" applyBorder="1"/>
    <xf numFmtId="0" fontId="6" fillId="2" borderId="50" xfId="0" applyFont="1" applyFill="1" applyBorder="1"/>
    <xf numFmtId="0" fontId="0" fillId="2" borderId="4" xfId="0" applyFont="1" applyFill="1" applyBorder="1"/>
    <xf numFmtId="0" fontId="6" fillId="2" borderId="44" xfId="0" applyFont="1" applyFill="1" applyBorder="1"/>
    <xf numFmtId="0" fontId="6" fillId="2" borderId="19" xfId="0" applyFont="1" applyFill="1" applyBorder="1"/>
    <xf numFmtId="2" fontId="24" fillId="0" borderId="14" xfId="0" applyNumberFormat="1" applyFont="1" applyFill="1" applyBorder="1"/>
    <xf numFmtId="2" fontId="6" fillId="2" borderId="14" xfId="0" applyNumberFormat="1" applyFont="1" applyFill="1" applyBorder="1"/>
    <xf numFmtId="2" fontId="6" fillId="2" borderId="41" xfId="0" applyNumberFormat="1" applyFont="1" applyFill="1" applyBorder="1"/>
    <xf numFmtId="2" fontId="24" fillId="2" borderId="14" xfId="0" applyNumberFormat="1" applyFont="1" applyFill="1" applyBorder="1"/>
    <xf numFmtId="0" fontId="0" fillId="2" borderId="7" xfId="0" applyFill="1" applyBorder="1" applyAlignment="1">
      <alignment horizontal="center"/>
    </xf>
    <xf numFmtId="1" fontId="2"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2"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10"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6" fillId="2" borderId="25" xfId="0" applyFont="1" applyFill="1" applyBorder="1"/>
    <xf numFmtId="166" fontId="0" fillId="2" borderId="0" xfId="0" applyNumberFormat="1" applyFill="1"/>
    <xf numFmtId="0" fontId="10" fillId="2" borderId="4" xfId="0" applyFont="1" applyFill="1" applyBorder="1"/>
    <xf numFmtId="0" fontId="6" fillId="2" borderId="42" xfId="0" applyFont="1" applyFill="1" applyBorder="1" applyAlignment="1">
      <alignment vertical="center"/>
    </xf>
    <xf numFmtId="0" fontId="6" fillId="2" borderId="3" xfId="0" applyFont="1" applyFill="1" applyBorder="1" applyAlignment="1">
      <alignment vertical="center"/>
    </xf>
    <xf numFmtId="1" fontId="0" fillId="2" borderId="0" xfId="0" applyNumberFormat="1" applyFont="1" applyFill="1" applyBorder="1"/>
    <xf numFmtId="0" fontId="28" fillId="2" borderId="1" xfId="0" applyFont="1" applyFill="1" applyBorder="1"/>
    <xf numFmtId="0" fontId="28" fillId="2" borderId="3" xfId="0" applyFont="1" applyFill="1" applyBorder="1"/>
    <xf numFmtId="0" fontId="28" fillId="2" borderId="4" xfId="0" applyFont="1" applyFill="1" applyBorder="1"/>
    <xf numFmtId="0" fontId="28" fillId="2" borderId="5" xfId="0" applyFont="1" applyFill="1" applyBorder="1"/>
    <xf numFmtId="0" fontId="29" fillId="2" borderId="6" xfId="0" applyFont="1" applyFill="1" applyBorder="1"/>
    <xf numFmtId="0" fontId="29" fillId="2" borderId="8" xfId="0" applyFont="1" applyFill="1" applyBorder="1"/>
    <xf numFmtId="0" fontId="28" fillId="2" borderId="4" xfId="0" applyFont="1" applyFill="1" applyBorder="1" applyAlignment="1">
      <alignment wrapText="1"/>
    </xf>
    <xf numFmtId="0" fontId="28" fillId="2" borderId="6" xfId="0" applyFont="1" applyFill="1" applyBorder="1"/>
    <xf numFmtId="0" fontId="29" fillId="2" borderId="4" xfId="0" applyFont="1" applyFill="1" applyBorder="1"/>
    <xf numFmtId="0" fontId="29" fillId="2" borderId="5" xfId="0" applyFont="1" applyFill="1" applyBorder="1"/>
    <xf numFmtId="0" fontId="28" fillId="2" borderId="8" xfId="0" applyFont="1" applyFill="1" applyBorder="1"/>
    <xf numFmtId="0" fontId="11" fillId="2" borderId="13" xfId="0" applyFont="1" applyFill="1" applyBorder="1" applyAlignment="1">
      <alignment horizontal="left"/>
    </xf>
    <xf numFmtId="0" fontId="11" fillId="2" borderId="17" xfId="0" applyFont="1" applyFill="1" applyBorder="1"/>
    <xf numFmtId="0" fontId="6" fillId="2" borderId="10" xfId="0" applyFont="1" applyFill="1" applyBorder="1" applyAlignment="1">
      <alignment vertical="top"/>
    </xf>
    <xf numFmtId="0" fontId="30" fillId="12" borderId="20" xfId="0" applyFont="1" applyFill="1" applyBorder="1"/>
    <xf numFmtId="0" fontId="30" fillId="12" borderId="13" xfId="0" applyFont="1" applyFill="1" applyBorder="1"/>
    <xf numFmtId="0" fontId="30" fillId="12" borderId="17" xfId="0" applyFont="1" applyFill="1" applyBorder="1"/>
    <xf numFmtId="0" fontId="6" fillId="0" borderId="14" xfId="0" applyFont="1" applyFill="1" applyBorder="1" applyAlignment="1">
      <alignment wrapText="1"/>
    </xf>
    <xf numFmtId="0" fontId="6" fillId="2" borderId="12" xfId="0" applyFont="1" applyFill="1" applyBorder="1" applyAlignment="1">
      <alignment wrapText="1"/>
    </xf>
    <xf numFmtId="0" fontId="6"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6" fillId="2" borderId="28" xfId="0" applyNumberFormat="1" applyFont="1" applyFill="1" applyBorder="1"/>
    <xf numFmtId="3" fontId="0" fillId="2" borderId="0" xfId="1" applyNumberFormat="1" applyFont="1" applyFill="1" applyBorder="1"/>
    <xf numFmtId="3" fontId="6" fillId="2" borderId="0" xfId="1" applyNumberFormat="1" applyFont="1" applyFill="1" applyBorder="1"/>
    <xf numFmtId="3" fontId="2" fillId="2" borderId="0" xfId="1" applyNumberFormat="1" applyFont="1" applyFill="1" applyBorder="1"/>
    <xf numFmtId="3" fontId="2" fillId="2" borderId="2" xfId="1" applyNumberFormat="1" applyFont="1" applyFill="1" applyBorder="1"/>
    <xf numFmtId="3" fontId="2" fillId="2" borderId="7" xfId="1" applyNumberFormat="1" applyFont="1" applyFill="1" applyBorder="1"/>
    <xf numFmtId="3" fontId="2" fillId="2" borderId="18" xfId="1" applyNumberFormat="1" applyFont="1" applyFill="1" applyBorder="1"/>
    <xf numFmtId="3" fontId="0" fillId="2" borderId="0" xfId="0" applyNumberFormat="1" applyFill="1"/>
    <xf numFmtId="3" fontId="0" fillId="2" borderId="36" xfId="1" applyNumberFormat="1" applyFont="1" applyFill="1" applyBorder="1"/>
    <xf numFmtId="3" fontId="6"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6" fillId="0" borderId="14" xfId="0" applyNumberFormat="1" applyFont="1" applyFill="1" applyBorder="1" applyAlignment="1">
      <alignment vertical="top" wrapText="1"/>
    </xf>
    <xf numFmtId="3" fontId="21" fillId="2" borderId="29" xfId="0" applyNumberFormat="1" applyFont="1" applyFill="1" applyBorder="1" applyAlignment="1">
      <alignment vertical="top" wrapText="1"/>
    </xf>
    <xf numFmtId="3" fontId="16" fillId="0" borderId="30" xfId="0" applyNumberFormat="1" applyFont="1" applyBorder="1" applyAlignment="1">
      <alignment vertical="top" wrapText="1"/>
    </xf>
    <xf numFmtId="3" fontId="16" fillId="0" borderId="32" xfId="0" applyNumberFormat="1" applyFont="1" applyBorder="1" applyAlignment="1">
      <alignment vertical="top" wrapText="1"/>
    </xf>
    <xf numFmtId="3" fontId="13" fillId="2" borderId="34" xfId="0" applyNumberFormat="1" applyFont="1" applyFill="1" applyBorder="1"/>
    <xf numFmtId="3" fontId="6" fillId="0" borderId="0" xfId="0" applyNumberFormat="1" applyFont="1" applyFill="1" applyBorder="1" applyAlignment="1">
      <alignment vertical="top" wrapText="1"/>
    </xf>
    <xf numFmtId="3" fontId="6" fillId="0" borderId="14" xfId="0" applyNumberFormat="1" applyFont="1" applyFill="1" applyBorder="1" applyAlignment="1">
      <alignment vertical="top" wrapText="1"/>
    </xf>
    <xf numFmtId="3" fontId="10"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3" fillId="2" borderId="34" xfId="0" applyNumberFormat="1" applyFont="1" applyFill="1" applyBorder="1" applyAlignment="1">
      <alignment wrapText="1"/>
    </xf>
    <xf numFmtId="3" fontId="10" fillId="2" borderId="39" xfId="0" applyNumberFormat="1" applyFont="1" applyFill="1" applyBorder="1" applyAlignment="1">
      <alignment wrapText="1"/>
    </xf>
    <xf numFmtId="3" fontId="0" fillId="2" borderId="2" xfId="0" applyNumberFormat="1" applyFill="1" applyBorder="1"/>
    <xf numFmtId="3" fontId="6" fillId="2" borderId="11" xfId="0" applyNumberFormat="1" applyFont="1" applyFill="1" applyBorder="1" applyAlignment="1">
      <alignment wrapText="1"/>
    </xf>
    <xf numFmtId="3" fontId="6" fillId="2" borderId="0" xfId="0" applyNumberFormat="1" applyFont="1" applyFill="1" applyBorder="1" applyAlignment="1">
      <alignment wrapText="1"/>
    </xf>
    <xf numFmtId="3" fontId="6"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6" fillId="2" borderId="7" xfId="0" applyNumberFormat="1" applyFont="1" applyFill="1" applyBorder="1" applyAlignment="1">
      <alignment vertical="top" wrapText="1"/>
    </xf>
    <xf numFmtId="164" fontId="13" fillId="2" borderId="0" xfId="0" applyNumberFormat="1" applyFont="1" applyFill="1" applyBorder="1"/>
    <xf numFmtId="164" fontId="10" fillId="2" borderId="0" xfId="0" applyNumberFormat="1" applyFont="1" applyFill="1" applyBorder="1" applyAlignment="1">
      <alignment wrapText="1"/>
    </xf>
    <xf numFmtId="164" fontId="13" fillId="2" borderId="0" xfId="0" applyNumberFormat="1" applyFont="1" applyFill="1" applyBorder="1" applyAlignment="1">
      <alignment wrapText="1"/>
    </xf>
    <xf numFmtId="164" fontId="10" fillId="2" borderId="15" xfId="0" applyNumberFormat="1" applyFont="1" applyFill="1" applyBorder="1" applyAlignment="1">
      <alignment wrapText="1"/>
    </xf>
    <xf numFmtId="164" fontId="10" fillId="2" borderId="7" xfId="0" applyNumberFormat="1" applyFont="1" applyFill="1" applyBorder="1" applyAlignment="1">
      <alignment wrapText="1"/>
    </xf>
    <xf numFmtId="164" fontId="10" fillId="2" borderId="8" xfId="0" applyNumberFormat="1" applyFont="1" applyFill="1" applyBorder="1" applyAlignment="1">
      <alignment wrapText="1"/>
    </xf>
    <xf numFmtId="3" fontId="6" fillId="2" borderId="0" xfId="0" applyNumberFormat="1" applyFont="1" applyFill="1" applyBorder="1" applyAlignment="1">
      <alignment vertical="top" wrapText="1"/>
    </xf>
    <xf numFmtId="3" fontId="16" fillId="2" borderId="14" xfId="0" applyNumberFormat="1" applyFont="1" applyFill="1" applyBorder="1" applyAlignment="1">
      <alignment vertical="top" wrapText="1"/>
    </xf>
    <xf numFmtId="3" fontId="10"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10"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10" fillId="2" borderId="14" xfId="0" applyNumberFormat="1" applyFont="1" applyFill="1" applyBorder="1" applyAlignment="1">
      <alignment vertical="top" wrapText="1"/>
    </xf>
    <xf numFmtId="3" fontId="10" fillId="0" borderId="0" xfId="0" applyNumberFormat="1" applyFont="1" applyFill="1" applyBorder="1" applyAlignment="1">
      <alignment horizontal="right" vertical="top" wrapText="1"/>
    </xf>
    <xf numFmtId="3" fontId="0" fillId="0" borderId="0" xfId="0" applyNumberFormat="1" applyBorder="1"/>
    <xf numFmtId="3" fontId="10" fillId="0" borderId="0" xfId="0" applyNumberFormat="1" applyFont="1" applyFill="1" applyBorder="1" applyAlignment="1">
      <alignment horizontal="right"/>
    </xf>
    <xf numFmtId="3" fontId="10" fillId="0" borderId="14" xfId="0" applyNumberFormat="1" applyFont="1" applyBorder="1"/>
    <xf numFmtId="3" fontId="6" fillId="2" borderId="18" xfId="0" applyNumberFormat="1" applyFont="1" applyFill="1" applyBorder="1" applyAlignment="1">
      <alignment vertical="top" wrapText="1"/>
    </xf>
    <xf numFmtId="3" fontId="16" fillId="2" borderId="19" xfId="0" applyNumberFormat="1" applyFont="1" applyFill="1" applyBorder="1" applyAlignment="1">
      <alignment vertical="top" wrapText="1"/>
    </xf>
    <xf numFmtId="164" fontId="10" fillId="0" borderId="0" xfId="0" applyNumberFormat="1" applyFont="1" applyFill="1" applyBorder="1" applyAlignment="1">
      <alignment wrapText="1"/>
    </xf>
    <xf numFmtId="164" fontId="10" fillId="0" borderId="0" xfId="0" applyNumberFormat="1" applyFont="1" applyFill="1" applyBorder="1" applyAlignment="1">
      <alignment horizontal="left" wrapText="1" indent="1"/>
    </xf>
    <xf numFmtId="3" fontId="16" fillId="2" borderId="0" xfId="0" applyNumberFormat="1" applyFont="1" applyFill="1" applyBorder="1" applyAlignment="1">
      <alignment vertical="top" wrapText="1"/>
    </xf>
    <xf numFmtId="3" fontId="6" fillId="2" borderId="14" xfId="0" applyNumberFormat="1" applyFont="1" applyFill="1" applyBorder="1" applyAlignment="1">
      <alignment vertical="top" wrapText="1"/>
    </xf>
    <xf numFmtId="3" fontId="10" fillId="2" borderId="0" xfId="0" applyNumberFormat="1" applyFont="1" applyFill="1" applyBorder="1"/>
    <xf numFmtId="3" fontId="10" fillId="2" borderId="14" xfId="0" applyNumberFormat="1" applyFont="1" applyFill="1" applyBorder="1"/>
    <xf numFmtId="3" fontId="10" fillId="0" borderId="0" xfId="0" applyNumberFormat="1" applyFont="1" applyFill="1" applyBorder="1"/>
    <xf numFmtId="3" fontId="10" fillId="0" borderId="14" xfId="0" applyNumberFormat="1" applyFont="1" applyFill="1" applyBorder="1" applyAlignment="1">
      <alignment horizontal="right"/>
    </xf>
    <xf numFmtId="3" fontId="10" fillId="0" borderId="7" xfId="0" applyNumberFormat="1" applyFont="1" applyFill="1" applyBorder="1"/>
    <xf numFmtId="3" fontId="10" fillId="0" borderId="7" xfId="0" applyNumberFormat="1" applyFont="1" applyFill="1" applyBorder="1" applyAlignment="1">
      <alignment horizontal="right"/>
    </xf>
    <xf numFmtId="3" fontId="10" fillId="0" borderId="16" xfId="0" applyNumberFormat="1" applyFont="1" applyFill="1" applyBorder="1" applyAlignment="1">
      <alignment horizontal="right"/>
    </xf>
    <xf numFmtId="3" fontId="22" fillId="0" borderId="0" xfId="0" applyNumberFormat="1" applyFont="1" applyFill="1" applyBorder="1"/>
    <xf numFmtId="3" fontId="1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10" fillId="0" borderId="0" xfId="0" applyNumberFormat="1" applyFont="1" applyFill="1" applyBorder="1" applyAlignment="1">
      <alignment vertical="top" wrapText="1"/>
    </xf>
    <xf numFmtId="3" fontId="10" fillId="0" borderId="7" xfId="0" applyNumberFormat="1" applyFont="1" applyFill="1" applyBorder="1" applyAlignment="1">
      <alignment vertical="top" wrapText="1"/>
    </xf>
    <xf numFmtId="3" fontId="22" fillId="0" borderId="0" xfId="0" applyNumberFormat="1" applyFont="1" applyFill="1" applyBorder="1" applyAlignment="1">
      <alignment vertical="top" wrapText="1"/>
    </xf>
    <xf numFmtId="3" fontId="22" fillId="2" borderId="0" xfId="0" applyNumberFormat="1" applyFont="1" applyFill="1" applyBorder="1" applyAlignment="1">
      <alignment vertical="top" wrapText="1"/>
    </xf>
    <xf numFmtId="3" fontId="16" fillId="0" borderId="0" xfId="0" applyNumberFormat="1" applyFont="1" applyFill="1" applyBorder="1" applyAlignment="1">
      <alignment vertical="top" wrapText="1"/>
    </xf>
    <xf numFmtId="3" fontId="16" fillId="2" borderId="18" xfId="0" applyNumberFormat="1" applyFont="1" applyFill="1" applyBorder="1" applyAlignment="1">
      <alignment vertical="top" wrapText="1"/>
    </xf>
    <xf numFmtId="3" fontId="6" fillId="2" borderId="19"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22" fillId="0" borderId="0" xfId="0" applyNumberFormat="1" applyFont="1" applyFill="1" applyBorder="1" applyAlignment="1">
      <alignment horizontal="right" vertical="top" wrapText="1"/>
    </xf>
    <xf numFmtId="3" fontId="9"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10"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6" fillId="0" borderId="0" xfId="0" applyNumberFormat="1" applyFont="1" applyFill="1" applyBorder="1" applyAlignment="1">
      <alignment horizontal="right" vertical="top" wrapText="1"/>
    </xf>
    <xf numFmtId="3" fontId="22" fillId="0" borderId="14" xfId="0" applyNumberFormat="1" applyFont="1" applyFill="1" applyBorder="1" applyAlignment="1">
      <alignment vertical="top" wrapText="1"/>
    </xf>
    <xf numFmtId="3" fontId="10" fillId="0" borderId="16" xfId="0" applyNumberFormat="1" applyFont="1" applyFill="1" applyBorder="1" applyAlignment="1">
      <alignment vertical="top" wrapText="1"/>
    </xf>
    <xf numFmtId="3" fontId="16" fillId="0" borderId="14" xfId="0" applyNumberFormat="1" applyFont="1" applyFill="1" applyBorder="1" applyAlignment="1">
      <alignment vertical="top" wrapText="1"/>
    </xf>
    <xf numFmtId="3" fontId="5" fillId="2" borderId="0" xfId="0" applyNumberFormat="1" applyFont="1" applyFill="1" applyBorder="1" applyAlignment="1">
      <alignment vertical="top" wrapText="1"/>
    </xf>
    <xf numFmtId="3" fontId="21" fillId="2" borderId="18" xfId="0" applyNumberFormat="1" applyFont="1" applyFill="1" applyBorder="1" applyAlignment="1">
      <alignment vertical="top" wrapText="1"/>
    </xf>
    <xf numFmtId="3" fontId="22" fillId="2" borderId="14" xfId="0" applyNumberFormat="1" applyFont="1" applyFill="1" applyBorder="1" applyAlignment="1">
      <alignment vertical="top" wrapText="1"/>
    </xf>
    <xf numFmtId="3" fontId="10" fillId="2" borderId="18" xfId="0" applyNumberFormat="1" applyFont="1" applyFill="1" applyBorder="1" applyAlignment="1">
      <alignment vertical="top" wrapText="1"/>
    </xf>
    <xf numFmtId="3" fontId="10" fillId="2" borderId="19" xfId="0" applyNumberFormat="1" applyFont="1" applyFill="1" applyBorder="1" applyAlignment="1">
      <alignment vertical="top" wrapText="1"/>
    </xf>
    <xf numFmtId="1" fontId="6" fillId="2" borderId="12" xfId="0" applyNumberFormat="1" applyFont="1" applyFill="1" applyBorder="1"/>
    <xf numFmtId="167" fontId="0" fillId="0" borderId="0" xfId="0" applyNumberFormat="1"/>
    <xf numFmtId="167" fontId="12" fillId="0" borderId="0" xfId="0" applyNumberFormat="1" applyFont="1"/>
    <xf numFmtId="1" fontId="9"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6" fillId="2" borderId="1" xfId="0" applyFont="1" applyFill="1" applyBorder="1" applyAlignment="1">
      <alignment vertical="top"/>
    </xf>
    <xf numFmtId="0" fontId="26" fillId="0" borderId="0" xfId="0" applyFont="1" applyAlignment="1">
      <alignment vertical="center"/>
    </xf>
    <xf numFmtId="0" fontId="10" fillId="0" borderId="24" xfId="0" applyFont="1" applyFill="1" applyBorder="1" applyAlignment="1">
      <alignment vertical="center" wrapText="1"/>
    </xf>
    <xf numFmtId="3" fontId="6" fillId="0" borderId="0" xfId="0" applyNumberFormat="1" applyFont="1" applyFill="1" applyBorder="1" applyAlignment="1">
      <alignment horizontal="right" vertical="top" wrapText="1"/>
    </xf>
    <xf numFmtId="3" fontId="6"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2" fillId="2" borderId="0" xfId="0" applyNumberFormat="1" applyFont="1" applyFill="1" applyBorder="1" applyAlignment="1">
      <alignment horizontal="right" vertical="top" wrapText="1"/>
    </xf>
    <xf numFmtId="3" fontId="10"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6" fillId="0" borderId="7" xfId="0" applyFont="1" applyFill="1" applyBorder="1"/>
    <xf numFmtId="0" fontId="6" fillId="0" borderId="21" xfId="0" applyFont="1" applyFill="1" applyBorder="1"/>
    <xf numFmtId="165" fontId="12" fillId="0" borderId="4" xfId="0" applyNumberFormat="1" applyFont="1" applyBorder="1" applyAlignment="1">
      <alignment horizontal="left" vertical="top"/>
    </xf>
    <xf numFmtId="0" fontId="12" fillId="0" borderId="0" xfId="0" applyFont="1" applyAlignment="1">
      <alignment vertical="top" wrapText="1"/>
    </xf>
    <xf numFmtId="0" fontId="10" fillId="2" borderId="0" xfId="0" applyFont="1" applyFill="1" applyBorder="1" applyAlignment="1">
      <alignment horizontal="left"/>
    </xf>
    <xf numFmtId="0" fontId="16" fillId="2" borderId="7" xfId="0" applyFont="1" applyFill="1" applyBorder="1"/>
    <xf numFmtId="0" fontId="10" fillId="2" borderId="7" xfId="0" applyFont="1" applyFill="1" applyBorder="1" applyAlignment="1">
      <alignment horizontal="left"/>
    </xf>
    <xf numFmtId="2" fontId="0" fillId="2" borderId="18" xfId="0" applyNumberFormat="1" applyFill="1" applyBorder="1"/>
    <xf numFmtId="0" fontId="16" fillId="2" borderId="11" xfId="0" quotePrefix="1" applyFont="1" applyFill="1" applyBorder="1"/>
    <xf numFmtId="9" fontId="22" fillId="0" borderId="14" xfId="772" applyFont="1" applyFill="1" applyBorder="1"/>
    <xf numFmtId="0" fontId="0" fillId="0" borderId="0" xfId="0" applyFill="1" applyBorder="1"/>
    <xf numFmtId="0" fontId="16"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2" fillId="0" borderId="4" xfId="0" applyNumberFormat="1" applyFont="1" applyBorder="1" applyAlignment="1">
      <alignment horizontal="left" vertical="center"/>
    </xf>
    <xf numFmtId="0" fontId="12" fillId="0" borderId="0" xfId="0" applyFont="1" applyAlignment="1">
      <alignment wrapText="1"/>
    </xf>
    <xf numFmtId="3" fontId="9" fillId="0" borderId="7"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9"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3" fillId="2" borderId="13" xfId="0" applyNumberFormat="1" applyFont="1" applyFill="1" applyBorder="1" applyAlignment="1">
      <alignment horizontal="left" wrapText="1"/>
    </xf>
    <xf numFmtId="3" fontId="9" fillId="2" borderId="0" xfId="0" applyNumberFormat="1" applyFont="1" applyFill="1" applyBorder="1" applyAlignment="1">
      <alignment vertical="top" wrapText="1"/>
    </xf>
    <xf numFmtId="3" fontId="5" fillId="2" borderId="7" xfId="0" applyNumberFormat="1" applyFont="1" applyFill="1" applyBorder="1" applyAlignment="1">
      <alignment horizontal="right" vertical="top" wrapText="1"/>
    </xf>
    <xf numFmtId="3" fontId="5" fillId="2" borderId="0" xfId="0" applyNumberFormat="1" applyFont="1" applyFill="1" applyBorder="1" applyAlignment="1">
      <alignment horizontal="right" vertical="top" wrapText="1"/>
    </xf>
    <xf numFmtId="3" fontId="10" fillId="0" borderId="6" xfId="0" applyNumberFormat="1" applyFont="1" applyFill="1" applyBorder="1" applyAlignment="1">
      <alignment vertical="top" wrapText="1"/>
    </xf>
    <xf numFmtId="0" fontId="12" fillId="12" borderId="5" xfId="0" applyFont="1" applyFill="1" applyBorder="1"/>
    <xf numFmtId="0" fontId="12" fillId="12" borderId="3" xfId="0" applyFont="1" applyFill="1" applyBorder="1"/>
    <xf numFmtId="0" fontId="0" fillId="2" borderId="5" xfId="0" applyFont="1" applyFill="1" applyBorder="1"/>
    <xf numFmtId="0" fontId="0" fillId="2" borderId="46" xfId="0" applyFont="1" applyFill="1" applyBorder="1"/>
    <xf numFmtId="0" fontId="28" fillId="2" borderId="0" xfId="0" applyFont="1" applyFill="1" applyBorder="1"/>
    <xf numFmtId="0" fontId="28" fillId="2" borderId="0" xfId="0" applyFont="1" applyFill="1" applyBorder="1" applyAlignment="1">
      <alignment vertical="top"/>
    </xf>
    <xf numFmtId="0" fontId="28"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5" fillId="2" borderId="23" xfId="0" applyFont="1" applyFill="1" applyBorder="1"/>
    <xf numFmtId="0" fontId="0" fillId="9" borderId="22" xfId="0" applyFill="1" applyBorder="1"/>
    <xf numFmtId="0" fontId="0" fillId="14" borderId="22" xfId="0" applyFill="1" applyBorder="1" applyAlignment="1">
      <alignment horizontal="center"/>
    </xf>
    <xf numFmtId="0" fontId="31" fillId="2" borderId="4" xfId="0" applyNumberFormat="1" applyFont="1" applyFill="1" applyBorder="1" applyAlignment="1">
      <alignment horizontal="left" vertical="center"/>
    </xf>
    <xf numFmtId="0" fontId="6" fillId="2" borderId="7" xfId="0" applyFont="1" applyFill="1" applyBorder="1"/>
    <xf numFmtId="2" fontId="24" fillId="2" borderId="19" xfId="0" applyNumberFormat="1" applyFont="1" applyFill="1" applyBorder="1"/>
    <xf numFmtId="0" fontId="10" fillId="2" borderId="19" xfId="0" applyFont="1" applyFill="1" applyBorder="1" applyAlignment="1">
      <alignment vertical="top" wrapText="1"/>
    </xf>
    <xf numFmtId="0" fontId="0" fillId="2" borderId="0" xfId="0" quotePrefix="1" applyFill="1"/>
    <xf numFmtId="166" fontId="10"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6" fillId="2" borderId="0" xfId="1" applyNumberFormat="1" applyFont="1" applyFill="1" applyBorder="1" applyAlignment="1">
      <alignment vertical="center"/>
    </xf>
    <xf numFmtId="1" fontId="6"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4" fillId="0" borderId="14" xfId="0" applyNumberFormat="1" applyFont="1" applyFill="1" applyBorder="1" applyAlignment="1">
      <alignment horizontal="center"/>
    </xf>
    <xf numFmtId="164" fontId="10" fillId="0" borderId="0" xfId="0" quotePrefix="1" applyNumberFormat="1" applyFont="1" applyFill="1" applyBorder="1" applyAlignment="1">
      <alignment wrapText="1"/>
    </xf>
    <xf numFmtId="3" fontId="10" fillId="2" borderId="0" xfId="0" applyNumberFormat="1" applyFont="1" applyFill="1"/>
    <xf numFmtId="1" fontId="16" fillId="2" borderId="7" xfId="0" applyNumberFormat="1" applyFont="1" applyFill="1" applyBorder="1" applyAlignment="1">
      <alignment vertical="top" wrapText="1"/>
    </xf>
    <xf numFmtId="1" fontId="10" fillId="2" borderId="13" xfId="0" applyNumberFormat="1" applyFont="1" applyFill="1" applyBorder="1" applyAlignment="1"/>
    <xf numFmtId="1" fontId="10" fillId="2" borderId="0" xfId="0" applyNumberFormat="1" applyFont="1" applyFill="1" applyBorder="1" applyAlignment="1">
      <alignment wrapText="1"/>
    </xf>
    <xf numFmtId="1" fontId="10" fillId="2" borderId="15" xfId="0" applyNumberFormat="1" applyFont="1" applyFill="1" applyBorder="1" applyAlignment="1"/>
    <xf numFmtId="1" fontId="10" fillId="2" borderId="7" xfId="0" applyNumberFormat="1" applyFont="1" applyFill="1" applyBorder="1" applyAlignment="1">
      <alignment wrapText="1"/>
    </xf>
    <xf numFmtId="3" fontId="22" fillId="0" borderId="41" xfId="0" applyNumberFormat="1" applyFont="1" applyFill="1" applyBorder="1" applyAlignment="1">
      <alignment vertical="top" wrapText="1"/>
    </xf>
    <xf numFmtId="1" fontId="10" fillId="2" borderId="20" xfId="0" applyNumberFormat="1" applyFont="1" applyFill="1" applyBorder="1" applyAlignment="1">
      <alignment horizontal="left" wrapText="1"/>
    </xf>
    <xf numFmtId="1" fontId="10" fillId="2" borderId="2" xfId="0" applyNumberFormat="1" applyFont="1" applyFill="1" applyBorder="1" applyAlignment="1">
      <alignment horizontal="left" wrapText="1"/>
    </xf>
    <xf numFmtId="1" fontId="16" fillId="2" borderId="3" xfId="0" applyNumberFormat="1" applyFont="1" applyFill="1" applyBorder="1" applyAlignment="1">
      <alignment horizontal="center" wrapText="1"/>
    </xf>
    <xf numFmtId="3" fontId="22" fillId="0" borderId="2" xfId="0" applyNumberFormat="1" applyFont="1" applyFill="1" applyBorder="1" applyAlignment="1">
      <alignment vertical="top" wrapText="1"/>
    </xf>
    <xf numFmtId="3" fontId="22" fillId="0" borderId="2" xfId="0" applyNumberFormat="1" applyFont="1" applyFill="1" applyBorder="1" applyAlignment="1">
      <alignment horizontal="right" vertical="top" wrapText="1"/>
    </xf>
    <xf numFmtId="1" fontId="16" fillId="2" borderId="13" xfId="0" applyNumberFormat="1" applyFont="1" applyFill="1" applyBorder="1" applyAlignment="1">
      <alignment horizontal="left"/>
    </xf>
    <xf numFmtId="1" fontId="10" fillId="2" borderId="0" xfId="0" applyNumberFormat="1" applyFont="1" applyFill="1" applyBorder="1" applyAlignment="1">
      <alignment horizontal="left" wrapText="1"/>
    </xf>
    <xf numFmtId="1" fontId="10" fillId="2" borderId="18" xfId="0" applyNumberFormat="1" applyFont="1" applyFill="1" applyBorder="1"/>
    <xf numFmtId="3" fontId="0" fillId="0" borderId="0" xfId="1377" applyNumberFormat="1" applyFont="1" applyFill="1" applyBorder="1"/>
    <xf numFmtId="3" fontId="0" fillId="2" borderId="0" xfId="1377" applyNumberFormat="1" applyFont="1" applyFill="1" applyBorder="1"/>
    <xf numFmtId="3" fontId="0" fillId="2" borderId="2" xfId="1377" applyNumberFormat="1" applyFont="1" applyFill="1" applyBorder="1"/>
    <xf numFmtId="3" fontId="0" fillId="2" borderId="18" xfId="1377" applyNumberFormat="1" applyFont="1" applyFill="1" applyBorder="1"/>
    <xf numFmtId="3" fontId="10" fillId="0" borderId="14" xfId="0" applyNumberFormat="1" applyFont="1" applyFill="1" applyBorder="1" applyAlignment="1">
      <alignment horizontal="right" vertical="top" wrapText="1"/>
    </xf>
    <xf numFmtId="2" fontId="10" fillId="0" borderId="5" xfId="0" quotePrefix="1" applyNumberFormat="1" applyFont="1" applyFill="1" applyBorder="1" applyAlignment="1">
      <alignment horizontal="left" wrapText="1"/>
    </xf>
    <xf numFmtId="3" fontId="10" fillId="0" borderId="0" xfId="0" applyNumberFormat="1" applyFont="1" applyFill="1" applyBorder="1" applyAlignment="1">
      <alignment horizontal="center" vertical="top" wrapText="1"/>
    </xf>
    <xf numFmtId="1" fontId="16" fillId="2" borderId="13" xfId="0" applyNumberFormat="1" applyFont="1" applyFill="1" applyBorder="1" applyAlignment="1">
      <alignment vertical="top" wrapText="1"/>
    </xf>
    <xf numFmtId="1" fontId="16" fillId="2" borderId="0" xfId="0" applyNumberFormat="1" applyFont="1" applyFill="1" applyBorder="1" applyAlignment="1">
      <alignment vertical="top" wrapText="1"/>
    </xf>
    <xf numFmtId="1" fontId="16" fillId="2" borderId="5" xfId="0" applyNumberFormat="1" applyFont="1" applyFill="1" applyBorder="1" applyAlignment="1">
      <alignment horizontal="center" vertical="top" wrapText="1"/>
    </xf>
    <xf numFmtId="164" fontId="16" fillId="15" borderId="0" xfId="0" applyNumberFormat="1" applyFont="1" applyFill="1" applyBorder="1" applyAlignment="1">
      <alignment vertical="top" wrapText="1"/>
    </xf>
    <xf numFmtId="164" fontId="16" fillId="15" borderId="14" xfId="0" applyNumberFormat="1" applyFont="1" applyFill="1" applyBorder="1" applyAlignment="1">
      <alignment vertical="top" wrapText="1"/>
    </xf>
    <xf numFmtId="1" fontId="16" fillId="2" borderId="20" xfId="0" applyNumberFormat="1" applyFont="1" applyFill="1" applyBorder="1" applyAlignment="1">
      <alignment horizontal="left"/>
    </xf>
    <xf numFmtId="3" fontId="22" fillId="15" borderId="2" xfId="0" applyNumberFormat="1" applyFont="1" applyFill="1" applyBorder="1" applyAlignment="1">
      <alignment vertical="top" wrapText="1"/>
    </xf>
    <xf numFmtId="3" fontId="22" fillId="15" borderId="2" xfId="0" applyNumberFormat="1" applyFont="1" applyFill="1" applyBorder="1" applyAlignment="1">
      <alignment horizontal="right" vertical="top" wrapText="1"/>
    </xf>
    <xf numFmtId="3" fontId="22" fillId="15" borderId="41" xfId="0" applyNumberFormat="1" applyFont="1" applyFill="1" applyBorder="1" applyAlignment="1">
      <alignment vertical="top" wrapText="1"/>
    </xf>
    <xf numFmtId="3" fontId="16" fillId="0" borderId="41" xfId="0" applyNumberFormat="1" applyFont="1" applyFill="1" applyBorder="1" applyAlignment="1">
      <alignment vertical="top" wrapText="1"/>
    </xf>
    <xf numFmtId="3" fontId="16" fillId="0" borderId="1" xfId="0" applyNumberFormat="1" applyFont="1" applyFill="1" applyBorder="1" applyAlignment="1">
      <alignment vertical="top" wrapText="1"/>
    </xf>
    <xf numFmtId="3" fontId="16" fillId="0" borderId="2" xfId="0" applyNumberFormat="1" applyFont="1" applyFill="1" applyBorder="1" applyAlignment="1">
      <alignment horizontal="right" vertical="top" wrapText="1"/>
    </xf>
    <xf numFmtId="3" fontId="16" fillId="0" borderId="2" xfId="0" applyNumberFormat="1" applyFont="1" applyFill="1" applyBorder="1" applyAlignment="1">
      <alignment vertical="top" wrapText="1"/>
    </xf>
    <xf numFmtId="3" fontId="2" fillId="2" borderId="9" xfId="1" applyNumberFormat="1" applyFont="1" applyFill="1" applyBorder="1"/>
    <xf numFmtId="0" fontId="11" fillId="2" borderId="0" xfId="0" applyFont="1" applyFill="1" applyBorder="1"/>
    <xf numFmtId="0" fontId="6" fillId="2" borderId="2" xfId="0" applyFont="1" applyFill="1" applyBorder="1" applyAlignment="1">
      <alignment wrapText="1"/>
    </xf>
    <xf numFmtId="3" fontId="6" fillId="2" borderId="2" xfId="0" applyNumberFormat="1" applyFont="1" applyFill="1" applyBorder="1"/>
    <xf numFmtId="1" fontId="6" fillId="2" borderId="2" xfId="0" applyNumberFormat="1" applyFont="1" applyFill="1" applyBorder="1"/>
    <xf numFmtId="0" fontId="6" fillId="2" borderId="20" xfId="0" applyFont="1" applyFill="1" applyBorder="1"/>
    <xf numFmtId="0" fontId="6" fillId="2" borderId="41" xfId="0" applyFont="1" applyFill="1" applyBorder="1"/>
    <xf numFmtId="0" fontId="0" fillId="2" borderId="44" xfId="0" applyFill="1" applyBorder="1"/>
    <xf numFmtId="0" fontId="6" fillId="2" borderId="42" xfId="0" applyFont="1" applyFill="1" applyBorder="1"/>
    <xf numFmtId="0" fontId="6" fillId="2" borderId="53" xfId="0" applyFont="1" applyFill="1" applyBorder="1"/>
    <xf numFmtId="0" fontId="0" fillId="2" borderId="30" xfId="0" applyFill="1" applyBorder="1"/>
    <xf numFmtId="0" fontId="0" fillId="2" borderId="30" xfId="0" applyFill="1" applyBorder="1" applyAlignment="1">
      <alignment horizontal="center"/>
    </xf>
    <xf numFmtId="3" fontId="2" fillId="2" borderId="30" xfId="1" applyNumberFormat="1" applyFont="1" applyFill="1" applyBorder="1"/>
    <xf numFmtId="1" fontId="2" fillId="2" borderId="30" xfId="1" applyNumberFormat="1" applyFont="1" applyFill="1" applyBorder="1"/>
    <xf numFmtId="166" fontId="0" fillId="2" borderId="30" xfId="0" applyNumberFormat="1" applyFill="1" applyBorder="1"/>
    <xf numFmtId="0" fontId="0" fillId="2" borderId="32" xfId="0" applyFill="1" applyBorder="1"/>
    <xf numFmtId="3" fontId="0" fillId="2" borderId="9" xfId="1" applyNumberFormat="1" applyFont="1" applyFill="1" applyBorder="1"/>
    <xf numFmtId="2" fontId="10" fillId="0" borderId="8" xfId="0" applyNumberFormat="1" applyFont="1" applyFill="1" applyBorder="1" applyAlignment="1">
      <alignment horizontal="left" wrapText="1"/>
    </xf>
    <xf numFmtId="3" fontId="0" fillId="0" borderId="7" xfId="1377" applyNumberFormat="1" applyFont="1" applyFill="1" applyBorder="1"/>
    <xf numFmtId="2" fontId="24" fillId="0" borderId="16" xfId="0" applyNumberFormat="1" applyFont="1" applyFill="1" applyBorder="1"/>
    <xf numFmtId="0" fontId="0" fillId="9" borderId="0" xfId="0" applyFill="1" applyBorder="1" applyAlignment="1">
      <alignment horizontal="center"/>
    </xf>
    <xf numFmtId="0" fontId="0" fillId="2" borderId="10" xfId="0" applyFill="1" applyBorder="1"/>
    <xf numFmtId="0" fontId="0" fillId="2" borderId="1" xfId="0" applyFill="1" applyBorder="1"/>
    <xf numFmtId="9" fontId="0" fillId="2" borderId="54" xfId="1" applyFont="1" applyFill="1" applyBorder="1"/>
    <xf numFmtId="9" fontId="0" fillId="2" borderId="9" xfId="1" applyFont="1" applyFill="1" applyBorder="1"/>
    <xf numFmtId="9" fontId="0" fillId="2" borderId="0" xfId="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10" fillId="2" borderId="6" xfId="0" applyFont="1" applyFill="1" applyBorder="1" applyAlignment="1">
      <alignment horizontal="left" wrapText="1"/>
    </xf>
    <xf numFmtId="0" fontId="10" fillId="2" borderId="7" xfId="0" applyFont="1" applyFill="1" applyBorder="1" applyAlignment="1">
      <alignment horizontal="left" wrapText="1"/>
    </xf>
    <xf numFmtId="0" fontId="10" fillId="2" borderId="8" xfId="0" applyFont="1" applyFill="1" applyBorder="1" applyAlignment="1">
      <alignment horizontal="left"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0" fillId="0" borderId="6" xfId="0" applyFill="1" applyBorder="1" applyAlignment="1">
      <alignment horizontal="left" wrapText="1"/>
    </xf>
    <xf numFmtId="0" fontId="0" fillId="0" borderId="7" xfId="0" applyFill="1" applyBorder="1" applyAlignment="1">
      <alignment horizontal="left" wrapText="1"/>
    </xf>
    <xf numFmtId="0" fontId="0" fillId="0" borderId="8" xfId="0" applyFill="1" applyBorder="1" applyAlignment="1">
      <alignment horizontal="left" wrapText="1"/>
    </xf>
    <xf numFmtId="1" fontId="16" fillId="2" borderId="7" xfId="0" applyNumberFormat="1" applyFont="1" applyFill="1" applyBorder="1" applyAlignment="1">
      <alignment horizontal="center"/>
    </xf>
    <xf numFmtId="0" fontId="10" fillId="2" borderId="20" xfId="0" applyFont="1" applyFill="1" applyBorder="1"/>
    <xf numFmtId="0" fontId="10" fillId="2" borderId="52" xfId="0" applyFont="1" applyFill="1" applyBorder="1"/>
    <xf numFmtId="3" fontId="0" fillId="0" borderId="23" xfId="0" applyNumberFormat="1" applyFont="1" applyFill="1" applyBorder="1" applyAlignment="1">
      <alignment vertical="top" wrapText="1"/>
    </xf>
    <xf numFmtId="3" fontId="0" fillId="0" borderId="51" xfId="0" applyNumberFormat="1" applyFont="1" applyFill="1" applyBorder="1" applyAlignment="1">
      <alignment vertical="top" wrapText="1"/>
    </xf>
    <xf numFmtId="165" fontId="0" fillId="0" borderId="4" xfId="0" applyNumberFormat="1" applyBorder="1" applyAlignment="1">
      <alignment horizontal="left" vertical="center"/>
    </xf>
    <xf numFmtId="0" fontId="0" fillId="0" borderId="0" xfId="0" applyAlignment="1">
      <alignment vertical="center" wrapText="1"/>
    </xf>
    <xf numFmtId="2" fontId="0" fillId="0" borderId="5" xfId="0" applyNumberFormat="1" applyBorder="1" applyAlignment="1">
      <alignment vertical="center"/>
    </xf>
  </cellXfs>
  <cellStyles count="15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Normal" xfId="0" builtinId="0"/>
    <cellStyle name="Per cent" xfId="1" builtinId="5"/>
    <cellStyle name="Percent 2" xfId="772" xr:uid="{00000000-0005-0000-0000-0000F6050000}"/>
    <cellStyle name="Percent 3" xfId="1377" xr:uid="{00000000-0005-0000-0000-0000F7050000}"/>
  </cellStyles>
  <dxfs count="32">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177800</xdr:colOff>
      <xdr:row>6</xdr:row>
      <xdr:rowOff>190500</xdr:rowOff>
    </xdr:from>
    <xdr:to>
      <xdr:col>75</xdr:col>
      <xdr:colOff>12700</xdr:colOff>
      <xdr:row>42</xdr:row>
      <xdr:rowOff>0</xdr:rowOff>
    </xdr:to>
    <xdr:sp macro="" textlink="">
      <xdr:nvSpPr>
        <xdr:cNvPr id="64" name="L-Shape 63">
          <a:extLst>
            <a:ext uri="{FF2B5EF4-FFF2-40B4-BE49-F238E27FC236}">
              <a16:creationId xmlns:a16="http://schemas.microsoft.com/office/drawing/2014/main" id="{00000000-0008-0000-0400-000040000000}"/>
            </a:ext>
          </a:extLst>
        </xdr:cNvPr>
        <xdr:cNvSpPr/>
      </xdr:nvSpPr>
      <xdr:spPr>
        <a:xfrm>
          <a:off x="2120900" y="1816100"/>
          <a:ext cx="14084300" cy="67691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31</xdr:row>
      <xdr:rowOff>12700</xdr:rowOff>
    </xdr:from>
    <xdr:to>
      <xdr:col>18</xdr:col>
      <xdr:colOff>0</xdr:colOff>
      <xdr:row>37</xdr:row>
      <xdr:rowOff>177800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18</xdr:row>
      <xdr:rowOff>139700</xdr:rowOff>
    </xdr:from>
    <xdr:to>
      <xdr:col>9</xdr:col>
      <xdr:colOff>0</xdr:colOff>
      <xdr:row>32</xdr:row>
      <xdr:rowOff>139700</xdr:rowOff>
    </xdr:to>
    <xdr:sp macro="" textlink="">
      <xdr:nvSpPr>
        <xdr:cNvPr id="67" name="Rectangle 66">
          <a:extLst>
            <a:ext uri="{FF2B5EF4-FFF2-40B4-BE49-F238E27FC236}">
              <a16:creationId xmlns:a16="http://schemas.microsoft.com/office/drawing/2014/main" id="{00000000-0008-0000-0400-000043000000}"/>
            </a:ext>
          </a:extLst>
        </xdr:cNvPr>
        <xdr:cNvSpPr/>
      </xdr:nvSpPr>
      <xdr:spPr>
        <a:xfrm>
          <a:off x="228600" y="3860800"/>
          <a:ext cx="1714500" cy="2667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38</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72000" y="1803400"/>
          <a:ext cx="9512300" cy="6019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28</xdr:col>
      <xdr:colOff>152400</xdr:colOff>
      <xdr:row>16</xdr:row>
      <xdr:rowOff>133350</xdr:rowOff>
    </xdr:from>
    <xdr:to>
      <xdr:col>34</xdr:col>
      <xdr:colOff>50800</xdr:colOff>
      <xdr:row>30</xdr:row>
      <xdr:rowOff>120650</xdr:rowOff>
    </xdr:to>
    <xdr:cxnSp macro="">
      <xdr:nvCxnSpPr>
        <xdr:cNvPr id="93" name="Elbow Connector 92">
          <a:extLst>
            <a:ext uri="{FF2B5EF4-FFF2-40B4-BE49-F238E27FC236}">
              <a16:creationId xmlns:a16="http://schemas.microsoft.com/office/drawing/2014/main" id="{00000000-0008-0000-0400-00005D000000}"/>
            </a:ext>
          </a:extLst>
        </xdr:cNvPr>
        <xdr:cNvCxnSpPr>
          <a:stCxn id="62" idx="3"/>
          <a:endCxn id="77" idx="1"/>
        </xdr:cNvCxnSpPr>
      </xdr:nvCxnSpPr>
      <xdr:spPr>
        <a:xfrm>
          <a:off x="6197600" y="3473450"/>
          <a:ext cx="1193800" cy="2654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26</xdr:row>
      <xdr:rowOff>120650</xdr:rowOff>
    </xdr:to>
    <xdr:cxnSp macro="">
      <xdr:nvCxnSpPr>
        <xdr:cNvPr id="90" name="Elbow Connector 89">
          <a:extLst>
            <a:ext uri="{FF2B5EF4-FFF2-40B4-BE49-F238E27FC236}">
              <a16:creationId xmlns:a16="http://schemas.microsoft.com/office/drawing/2014/main" id="{00000000-0008-0000-0400-00005A000000}"/>
            </a:ext>
          </a:extLst>
        </xdr:cNvPr>
        <xdr:cNvCxnSpPr>
          <a:stCxn id="62" idx="3"/>
          <a:endCxn id="75" idx="1"/>
        </xdr:cNvCxnSpPr>
      </xdr:nvCxnSpPr>
      <xdr:spPr>
        <a:xfrm>
          <a:off x="6197600" y="3473450"/>
          <a:ext cx="1193800" cy="18923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28</xdr:col>
      <xdr:colOff>152400</xdr:colOff>
      <xdr:row>16</xdr:row>
      <xdr:rowOff>133350</xdr:rowOff>
    </xdr:from>
    <xdr:to>
      <xdr:col>34</xdr:col>
      <xdr:colOff>50800</xdr:colOff>
      <xdr:row>22</xdr:row>
      <xdr:rowOff>184150</xdr:rowOff>
    </xdr:to>
    <xdr:cxnSp macro="">
      <xdr:nvCxnSpPr>
        <xdr:cNvPr id="87" name="Elbow Connector 86">
          <a:extLst>
            <a:ext uri="{FF2B5EF4-FFF2-40B4-BE49-F238E27FC236}">
              <a16:creationId xmlns:a16="http://schemas.microsoft.com/office/drawing/2014/main" id="{00000000-0008-0000-0400-000057000000}"/>
            </a:ext>
          </a:extLst>
        </xdr:cNvPr>
        <xdr:cNvCxnSpPr>
          <a:stCxn id="62" idx="3"/>
          <a:endCxn id="74" idx="1"/>
        </xdr:cNvCxnSpPr>
      </xdr:nvCxnSpPr>
      <xdr:spPr>
        <a:xfrm>
          <a:off x="6197600" y="3473450"/>
          <a:ext cx="1193800" cy="1193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6</xdr:row>
      <xdr:rowOff>177800</xdr:rowOff>
    </xdr:from>
    <xdr:to>
      <xdr:col>75</xdr:col>
      <xdr:colOff>0</xdr:colOff>
      <xdr:row>38</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03400"/>
          <a:ext cx="1727200" cy="6019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33</xdr:row>
      <xdr:rowOff>152400</xdr:rowOff>
    </xdr:from>
    <xdr:to>
      <xdr:col>9</xdr:col>
      <xdr:colOff>0</xdr:colOff>
      <xdr:row>42</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6731000"/>
          <a:ext cx="1727200" cy="15621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6</xdr:row>
      <xdr:rowOff>190500</xdr:rowOff>
    </xdr:from>
    <xdr:to>
      <xdr:col>9</xdr:col>
      <xdr:colOff>0</xdr:colOff>
      <xdr:row>18</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16100"/>
          <a:ext cx="1714500" cy="2197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203200</xdr:colOff>
      <xdr:row>13</xdr:row>
      <xdr:rowOff>76200</xdr:rowOff>
    </xdr:from>
    <xdr:to>
      <xdr:col>7</xdr:col>
      <xdr:colOff>203200</xdr:colOff>
      <xdr:row>16</xdr:row>
      <xdr:rowOff>76200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19100" y="3136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165100</xdr:rowOff>
    </xdr:from>
    <xdr:to>
      <xdr:col>85</xdr:col>
      <xdr:colOff>0</xdr:colOff>
      <xdr:row>41</xdr:row>
      <xdr:rowOff>190499</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62400" y="1790700"/>
          <a:ext cx="1689100" cy="67944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25400</xdr:colOff>
      <xdr:row>6</xdr:row>
      <xdr:rowOff>203200</xdr:rowOff>
    </xdr:from>
    <xdr:to>
      <xdr:col>20</xdr:col>
      <xdr:colOff>38100</xdr:colOff>
      <xdr:row>38</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flipH="1">
          <a:off x="4343400" y="1828800"/>
          <a:ext cx="12700" cy="60071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6</xdr:row>
      <xdr:rowOff>165100</xdr:rowOff>
    </xdr:from>
    <xdr:to>
      <xdr:col>66</xdr:col>
      <xdr:colOff>0</xdr:colOff>
      <xdr:row>38</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790700"/>
          <a:ext cx="0" cy="603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85</xdr:col>
      <xdr:colOff>190500</xdr:colOff>
      <xdr:row>6</xdr:row>
      <xdr:rowOff>152400</xdr:rowOff>
    </xdr:from>
    <xdr:to>
      <xdr:col>86</xdr:col>
      <xdr:colOff>0</xdr:colOff>
      <xdr:row>42</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42000" y="1778000"/>
          <a:ext cx="25400" cy="68072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203200</xdr:colOff>
      <xdr:row>14</xdr:row>
      <xdr:rowOff>171450</xdr:rowOff>
    </xdr:from>
    <xdr:to>
      <xdr:col>22</xdr:col>
      <xdr:colOff>152400</xdr:colOff>
      <xdr:row>16</xdr:row>
      <xdr:rowOff>133350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14500" y="3422650"/>
          <a:ext cx="3187700" cy="3429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33</xdr:row>
      <xdr:rowOff>139700</xdr:rowOff>
    </xdr:from>
    <xdr:to>
      <xdr:col>17</xdr:col>
      <xdr:colOff>127000</xdr:colOff>
      <xdr:row>36</xdr:row>
      <xdr:rowOff>139700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35</xdr:row>
      <xdr:rowOff>44450</xdr:rowOff>
    </xdr:from>
    <xdr:to>
      <xdr:col>21</xdr:col>
      <xdr:colOff>12700</xdr:colOff>
      <xdr:row>35</xdr:row>
      <xdr:rowOff>50800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34</xdr:col>
      <xdr:colOff>50800</xdr:colOff>
      <xdr:row>17</xdr:row>
      <xdr:rowOff>88900</xdr:rowOff>
    </xdr:from>
    <xdr:to>
      <xdr:col>40</xdr:col>
      <xdr:colOff>50800</xdr:colOff>
      <xdr:row>20</xdr:row>
      <xdr:rowOff>88900</xdr:rowOff>
    </xdr:to>
    <xdr:sp macro="" textlink="">
      <xdr:nvSpPr>
        <xdr:cNvPr id="73" name="Rectangle 72">
          <a:extLst>
            <a:ext uri="{FF2B5EF4-FFF2-40B4-BE49-F238E27FC236}">
              <a16:creationId xmlns:a16="http://schemas.microsoft.com/office/drawing/2014/main" id="{00000000-0008-0000-0400-000049000000}"/>
            </a:ext>
          </a:extLst>
        </xdr:cNvPr>
        <xdr:cNvSpPr/>
      </xdr:nvSpPr>
      <xdr:spPr>
        <a:xfrm>
          <a:off x="7391400" y="361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34</xdr:col>
      <xdr:colOff>50800</xdr:colOff>
      <xdr:row>21</xdr:row>
      <xdr:rowOff>88900</xdr:rowOff>
    </xdr:from>
    <xdr:to>
      <xdr:col>40</xdr:col>
      <xdr:colOff>50800</xdr:colOff>
      <xdr:row>24</xdr:row>
      <xdr:rowOff>88900</xdr:rowOff>
    </xdr:to>
    <xdr:sp macro="" textlink="">
      <xdr:nvSpPr>
        <xdr:cNvPr id="74" name="Rectangle 73">
          <a:extLst>
            <a:ext uri="{FF2B5EF4-FFF2-40B4-BE49-F238E27FC236}">
              <a16:creationId xmlns:a16="http://schemas.microsoft.com/office/drawing/2014/main" id="{00000000-0008-0000-0400-00004A000000}"/>
            </a:ext>
          </a:extLst>
        </xdr:cNvPr>
        <xdr:cNvSpPr/>
      </xdr:nvSpPr>
      <xdr:spPr>
        <a:xfrm>
          <a:off x="7391400" y="4381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34</xdr:col>
      <xdr:colOff>50800</xdr:colOff>
      <xdr:row>25</xdr:row>
      <xdr:rowOff>25400</xdr:rowOff>
    </xdr:from>
    <xdr:to>
      <xdr:col>40</xdr:col>
      <xdr:colOff>50800</xdr:colOff>
      <xdr:row>28</xdr:row>
      <xdr:rowOff>25400</xdr:rowOff>
    </xdr:to>
    <xdr:sp macro="" textlink="">
      <xdr:nvSpPr>
        <xdr:cNvPr id="75" name="Rectangle 74">
          <a:extLst>
            <a:ext uri="{FF2B5EF4-FFF2-40B4-BE49-F238E27FC236}">
              <a16:creationId xmlns:a16="http://schemas.microsoft.com/office/drawing/2014/main" id="{00000000-0008-0000-0400-00004B000000}"/>
            </a:ext>
          </a:extLst>
        </xdr:cNvPr>
        <xdr:cNvSpPr/>
      </xdr:nvSpPr>
      <xdr:spPr>
        <a:xfrm>
          <a:off x="7391400" y="508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34</xdr:col>
      <xdr:colOff>50800</xdr:colOff>
      <xdr:row>29</xdr:row>
      <xdr:rowOff>25400</xdr:rowOff>
    </xdr:from>
    <xdr:to>
      <xdr:col>40</xdr:col>
      <xdr:colOff>50800</xdr:colOff>
      <xdr:row>32</xdr:row>
      <xdr:rowOff>25400</xdr:rowOff>
    </xdr:to>
    <xdr:sp macro="" textlink="">
      <xdr:nvSpPr>
        <xdr:cNvPr id="77" name="Rectangle 76">
          <a:extLst>
            <a:ext uri="{FF2B5EF4-FFF2-40B4-BE49-F238E27FC236}">
              <a16:creationId xmlns:a16="http://schemas.microsoft.com/office/drawing/2014/main" id="{00000000-0008-0000-0400-00004D000000}"/>
            </a:ext>
          </a:extLst>
        </xdr:cNvPr>
        <xdr:cNvSpPr/>
      </xdr:nvSpPr>
      <xdr:spPr>
        <a:xfrm>
          <a:off x="73914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1</xdr:col>
      <xdr:colOff>190500</xdr:colOff>
      <xdr:row>24</xdr:row>
      <xdr:rowOff>82550</xdr:rowOff>
    </xdr:from>
    <xdr:to>
      <xdr:col>7</xdr:col>
      <xdr:colOff>190500</xdr:colOff>
      <xdr:row>27</xdr:row>
      <xdr:rowOff>82550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406400" y="49466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7</xdr:col>
      <xdr:colOff>190500</xdr:colOff>
      <xdr:row>22</xdr:row>
      <xdr:rowOff>184150</xdr:rowOff>
    </xdr:from>
    <xdr:to>
      <xdr:col>34</xdr:col>
      <xdr:colOff>50800</xdr:colOff>
      <xdr:row>25</xdr:row>
      <xdr:rowOff>177800</xdr:rowOff>
    </xdr:to>
    <xdr:cxnSp macro="">
      <xdr:nvCxnSpPr>
        <xdr:cNvPr id="112" name="Elbow Connector 111">
          <a:extLst>
            <a:ext uri="{FF2B5EF4-FFF2-40B4-BE49-F238E27FC236}">
              <a16:creationId xmlns:a16="http://schemas.microsoft.com/office/drawing/2014/main" id="{00000000-0008-0000-0400-000070000000}"/>
            </a:ext>
          </a:extLst>
        </xdr:cNvPr>
        <xdr:cNvCxnSpPr>
          <a:stCxn id="91" idx="3"/>
          <a:endCxn id="74" idx="1"/>
        </xdr:cNvCxnSpPr>
      </xdr:nvCxnSpPr>
      <xdr:spPr>
        <a:xfrm flipV="1">
          <a:off x="1701800" y="4667250"/>
          <a:ext cx="5689600" cy="5651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26</xdr:row>
      <xdr:rowOff>120650</xdr:rowOff>
    </xdr:to>
    <xdr:cxnSp macro="">
      <xdr:nvCxnSpPr>
        <xdr:cNvPr id="116" name="Elbow Connector 115">
          <a:extLst>
            <a:ext uri="{FF2B5EF4-FFF2-40B4-BE49-F238E27FC236}">
              <a16:creationId xmlns:a16="http://schemas.microsoft.com/office/drawing/2014/main" id="{00000000-0008-0000-0400-000074000000}"/>
            </a:ext>
          </a:extLst>
        </xdr:cNvPr>
        <xdr:cNvCxnSpPr>
          <a:stCxn id="91" idx="3"/>
          <a:endCxn id="75" idx="1"/>
        </xdr:cNvCxnSpPr>
      </xdr:nvCxnSpPr>
      <xdr:spPr>
        <a:xfrm>
          <a:off x="1701800" y="5232400"/>
          <a:ext cx="5689600" cy="133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190500</xdr:colOff>
      <xdr:row>25</xdr:row>
      <xdr:rowOff>177800</xdr:rowOff>
    </xdr:from>
    <xdr:to>
      <xdr:col>34</xdr:col>
      <xdr:colOff>50800</xdr:colOff>
      <xdr:row>30</xdr:row>
      <xdr:rowOff>120650</xdr:rowOff>
    </xdr:to>
    <xdr:cxnSp macro="">
      <xdr:nvCxnSpPr>
        <xdr:cNvPr id="121" name="Elbow Connector 120">
          <a:extLst>
            <a:ext uri="{FF2B5EF4-FFF2-40B4-BE49-F238E27FC236}">
              <a16:creationId xmlns:a16="http://schemas.microsoft.com/office/drawing/2014/main" id="{00000000-0008-0000-0400-000079000000}"/>
            </a:ext>
          </a:extLst>
        </xdr:cNvPr>
        <xdr:cNvCxnSpPr>
          <a:stCxn id="91" idx="3"/>
          <a:endCxn id="77" idx="1"/>
        </xdr:cNvCxnSpPr>
      </xdr:nvCxnSpPr>
      <xdr:spPr>
        <a:xfrm>
          <a:off x="1701800" y="5232400"/>
          <a:ext cx="5689600" cy="8953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38100</xdr:colOff>
      <xdr:row>33</xdr:row>
      <xdr:rowOff>165100</xdr:rowOff>
    </xdr:from>
    <xdr:to>
      <xdr:col>59</xdr:col>
      <xdr:colOff>38100</xdr:colOff>
      <xdr:row>36</xdr:row>
      <xdr:rowOff>165100</xdr:rowOff>
    </xdr:to>
    <xdr:sp macro="" textlink="">
      <xdr:nvSpPr>
        <xdr:cNvPr id="126" name="Rectangle 125">
          <a:extLst>
            <a:ext uri="{FF2B5EF4-FFF2-40B4-BE49-F238E27FC236}">
              <a16:creationId xmlns:a16="http://schemas.microsoft.com/office/drawing/2014/main" id="{00000000-0008-0000-0400-00007E000000}"/>
            </a:ext>
          </a:extLst>
        </xdr:cNvPr>
        <xdr:cNvSpPr/>
      </xdr:nvSpPr>
      <xdr:spPr>
        <a:xfrm>
          <a:off x="11480800" y="6743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40</xdr:col>
      <xdr:colOff>50800</xdr:colOff>
      <xdr:row>18</xdr:row>
      <xdr:rowOff>184150</xdr:rowOff>
    </xdr:from>
    <xdr:to>
      <xdr:col>53</xdr:col>
      <xdr:colOff>38100</xdr:colOff>
      <xdr:row>35</xdr:row>
      <xdr:rowOff>69850</xdr:rowOff>
    </xdr:to>
    <xdr:cxnSp macro="">
      <xdr:nvCxnSpPr>
        <xdr:cNvPr id="123" name="Elbow Connector 122">
          <a:extLst>
            <a:ext uri="{FF2B5EF4-FFF2-40B4-BE49-F238E27FC236}">
              <a16:creationId xmlns:a16="http://schemas.microsoft.com/office/drawing/2014/main" id="{00000000-0008-0000-0400-00007B000000}"/>
            </a:ext>
          </a:extLst>
        </xdr:cNvPr>
        <xdr:cNvCxnSpPr>
          <a:stCxn id="73" idx="3"/>
          <a:endCxn id="126" idx="1"/>
        </xdr:cNvCxnSpPr>
      </xdr:nvCxnSpPr>
      <xdr:spPr>
        <a:xfrm>
          <a:off x="8686800" y="3905250"/>
          <a:ext cx="2794000" cy="3124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22</xdr:row>
      <xdr:rowOff>184150</xdr:rowOff>
    </xdr:from>
    <xdr:to>
      <xdr:col>53</xdr:col>
      <xdr:colOff>38100</xdr:colOff>
      <xdr:row>35</xdr:row>
      <xdr:rowOff>69850</xdr:rowOff>
    </xdr:to>
    <xdr:cxnSp macro="">
      <xdr:nvCxnSpPr>
        <xdr:cNvPr id="129" name="Elbow Connector 128">
          <a:extLst>
            <a:ext uri="{FF2B5EF4-FFF2-40B4-BE49-F238E27FC236}">
              <a16:creationId xmlns:a16="http://schemas.microsoft.com/office/drawing/2014/main" id="{00000000-0008-0000-0400-000081000000}"/>
            </a:ext>
          </a:extLst>
        </xdr:cNvPr>
        <xdr:cNvCxnSpPr>
          <a:stCxn id="74" idx="3"/>
          <a:endCxn id="126" idx="1"/>
        </xdr:cNvCxnSpPr>
      </xdr:nvCxnSpPr>
      <xdr:spPr>
        <a:xfrm>
          <a:off x="8686800" y="4667250"/>
          <a:ext cx="2794000" cy="2362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26</xdr:row>
      <xdr:rowOff>120650</xdr:rowOff>
    </xdr:from>
    <xdr:to>
      <xdr:col>53</xdr:col>
      <xdr:colOff>38100</xdr:colOff>
      <xdr:row>35</xdr:row>
      <xdr:rowOff>69850</xdr:rowOff>
    </xdr:to>
    <xdr:cxnSp macro="">
      <xdr:nvCxnSpPr>
        <xdr:cNvPr id="132" name="Elbow Connector 131">
          <a:extLst>
            <a:ext uri="{FF2B5EF4-FFF2-40B4-BE49-F238E27FC236}">
              <a16:creationId xmlns:a16="http://schemas.microsoft.com/office/drawing/2014/main" id="{00000000-0008-0000-0400-000084000000}"/>
            </a:ext>
          </a:extLst>
        </xdr:cNvPr>
        <xdr:cNvCxnSpPr>
          <a:stCxn id="75" idx="3"/>
          <a:endCxn id="126" idx="1"/>
        </xdr:cNvCxnSpPr>
      </xdr:nvCxnSpPr>
      <xdr:spPr>
        <a:xfrm>
          <a:off x="8686800" y="5365750"/>
          <a:ext cx="2794000" cy="1663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50800</xdr:colOff>
      <xdr:row>30</xdr:row>
      <xdr:rowOff>120650</xdr:rowOff>
    </xdr:from>
    <xdr:to>
      <xdr:col>53</xdr:col>
      <xdr:colOff>38100</xdr:colOff>
      <xdr:row>35</xdr:row>
      <xdr:rowOff>69850</xdr:rowOff>
    </xdr:to>
    <xdr:cxnSp macro="">
      <xdr:nvCxnSpPr>
        <xdr:cNvPr id="135" name="Elbow Connector 134">
          <a:extLst>
            <a:ext uri="{FF2B5EF4-FFF2-40B4-BE49-F238E27FC236}">
              <a16:creationId xmlns:a16="http://schemas.microsoft.com/office/drawing/2014/main" id="{00000000-0008-0000-0400-000087000000}"/>
            </a:ext>
          </a:extLst>
        </xdr:cNvPr>
        <xdr:cNvCxnSpPr>
          <a:stCxn id="77" idx="3"/>
          <a:endCxn id="126" idx="1"/>
        </xdr:cNvCxnSpPr>
      </xdr:nvCxnSpPr>
      <xdr:spPr>
        <a:xfrm>
          <a:off x="8686800" y="6127750"/>
          <a:ext cx="2794000" cy="9017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38100</xdr:colOff>
      <xdr:row>23</xdr:row>
      <xdr:rowOff>25400</xdr:rowOff>
    </xdr:from>
    <xdr:to>
      <xdr:col>55</xdr:col>
      <xdr:colOff>38100</xdr:colOff>
      <xdr:row>26</xdr:row>
      <xdr:rowOff>25400</xdr:rowOff>
    </xdr:to>
    <xdr:sp macro="" textlink="">
      <xdr:nvSpPr>
        <xdr:cNvPr id="138" name="Rectangle 137">
          <a:extLst>
            <a:ext uri="{FF2B5EF4-FFF2-40B4-BE49-F238E27FC236}">
              <a16:creationId xmlns:a16="http://schemas.microsoft.com/office/drawing/2014/main" id="{00000000-0008-0000-0400-00008A000000}"/>
            </a:ext>
          </a:extLst>
        </xdr:cNvPr>
        <xdr:cNvSpPr/>
      </xdr:nvSpPr>
      <xdr:spPr>
        <a:xfrm>
          <a:off x="106172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 sectors</a:t>
          </a:r>
          <a:endParaRPr lang="en-US"/>
        </a:p>
      </xdr:txBody>
    </xdr:sp>
    <xdr:clientData/>
  </xdr:twoCellAnchor>
  <xdr:twoCellAnchor>
    <xdr:from>
      <xdr:col>49</xdr:col>
      <xdr:colOff>25400</xdr:colOff>
      <xdr:row>29</xdr:row>
      <xdr:rowOff>25400</xdr:rowOff>
    </xdr:from>
    <xdr:to>
      <xdr:col>55</xdr:col>
      <xdr:colOff>25400</xdr:colOff>
      <xdr:row>32</xdr:row>
      <xdr:rowOff>25400</xdr:rowOff>
    </xdr:to>
    <xdr:sp macro="" textlink="">
      <xdr:nvSpPr>
        <xdr:cNvPr id="140" name="Rectangle 139">
          <a:extLst>
            <a:ext uri="{FF2B5EF4-FFF2-40B4-BE49-F238E27FC236}">
              <a16:creationId xmlns:a16="http://schemas.microsoft.com/office/drawing/2014/main" id="{00000000-0008-0000-0400-00008C000000}"/>
            </a:ext>
          </a:extLst>
        </xdr:cNvPr>
        <xdr:cNvSpPr/>
      </xdr:nvSpPr>
      <xdr:spPr>
        <a:xfrm>
          <a:off x="106045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 sectors</a:t>
          </a:r>
        </a:p>
      </xdr:txBody>
    </xdr:sp>
    <xdr:clientData/>
  </xdr:twoCellAnchor>
  <xdr:twoCellAnchor>
    <xdr:from>
      <xdr:col>40</xdr:col>
      <xdr:colOff>50800</xdr:colOff>
      <xdr:row>30</xdr:row>
      <xdr:rowOff>120650</xdr:rowOff>
    </xdr:from>
    <xdr:to>
      <xdr:col>49</xdr:col>
      <xdr:colOff>25400</xdr:colOff>
      <xdr:row>30</xdr:row>
      <xdr:rowOff>120650</xdr:rowOff>
    </xdr:to>
    <xdr:cxnSp macro="">
      <xdr:nvCxnSpPr>
        <xdr:cNvPr id="156" name="Elbow Connector 195">
          <a:extLst>
            <a:ext uri="{FF2B5EF4-FFF2-40B4-BE49-F238E27FC236}">
              <a16:creationId xmlns:a16="http://schemas.microsoft.com/office/drawing/2014/main" id="{00000000-0008-0000-0400-00009C000000}"/>
            </a:ext>
          </a:extLst>
        </xdr:cNvPr>
        <xdr:cNvCxnSpPr>
          <a:stCxn id="77" idx="3"/>
          <a:endCxn id="140" idx="1"/>
        </xdr:cNvCxnSpPr>
      </xdr:nvCxnSpPr>
      <xdr:spPr>
        <a:xfrm>
          <a:off x="8686800" y="61277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23</xdr:row>
      <xdr:rowOff>25400</xdr:rowOff>
    </xdr:from>
    <xdr:to>
      <xdr:col>74</xdr:col>
      <xdr:colOff>38100</xdr:colOff>
      <xdr:row>26</xdr:row>
      <xdr:rowOff>25400</xdr:rowOff>
    </xdr:to>
    <xdr:sp macro="" textlink="">
      <xdr:nvSpPr>
        <xdr:cNvPr id="188" name="Rectangle 187">
          <a:extLst>
            <a:ext uri="{FF2B5EF4-FFF2-40B4-BE49-F238E27FC236}">
              <a16:creationId xmlns:a16="http://schemas.microsoft.com/office/drawing/2014/main" id="{00000000-0008-0000-0400-0000BC000000}"/>
            </a:ext>
          </a:extLst>
        </xdr:cNvPr>
        <xdr:cNvSpPr/>
      </xdr:nvSpPr>
      <xdr:spPr>
        <a:xfrm>
          <a:off x="14719300" y="469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sectors</a:t>
          </a:r>
          <a:endParaRPr lang="en-US" u="sng"/>
        </a:p>
      </xdr:txBody>
    </xdr:sp>
    <xdr:clientData/>
  </xdr:twoCellAnchor>
  <xdr:twoCellAnchor>
    <xdr:from>
      <xdr:col>55</xdr:col>
      <xdr:colOff>38100</xdr:colOff>
      <xdr:row>24</xdr:row>
      <xdr:rowOff>120650</xdr:rowOff>
    </xdr:from>
    <xdr:to>
      <xdr:col>68</xdr:col>
      <xdr:colOff>38100</xdr:colOff>
      <xdr:row>24</xdr:row>
      <xdr:rowOff>120650</xdr:rowOff>
    </xdr:to>
    <xdr:cxnSp macro="">
      <xdr:nvCxnSpPr>
        <xdr:cNvPr id="191" name="Elbow Connector 195">
          <a:extLst>
            <a:ext uri="{FF2B5EF4-FFF2-40B4-BE49-F238E27FC236}">
              <a16:creationId xmlns:a16="http://schemas.microsoft.com/office/drawing/2014/main" id="{00000000-0008-0000-0400-0000BF000000}"/>
            </a:ext>
          </a:extLst>
        </xdr:cNvPr>
        <xdr:cNvCxnSpPr>
          <a:stCxn id="138" idx="3"/>
          <a:endCxn id="188" idx="1"/>
        </xdr:cNvCxnSpPr>
      </xdr:nvCxnSpPr>
      <xdr:spPr>
        <a:xfrm>
          <a:off x="11912600" y="4984750"/>
          <a:ext cx="2806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22</xdr:row>
      <xdr:rowOff>184150</xdr:rowOff>
    </xdr:from>
    <xdr:to>
      <xdr:col>49</xdr:col>
      <xdr:colOff>38100</xdr:colOff>
      <xdr:row>24</xdr:row>
      <xdr:rowOff>120650</xdr:rowOff>
    </xdr:to>
    <xdr:cxnSp macro="">
      <xdr:nvCxnSpPr>
        <xdr:cNvPr id="226" name="Elbow Connector 225">
          <a:extLst>
            <a:ext uri="{FF2B5EF4-FFF2-40B4-BE49-F238E27FC236}">
              <a16:creationId xmlns:a16="http://schemas.microsoft.com/office/drawing/2014/main" id="{00000000-0008-0000-0400-0000E2000000}"/>
            </a:ext>
          </a:extLst>
        </xdr:cNvPr>
        <xdr:cNvCxnSpPr>
          <a:stCxn id="74" idx="3"/>
          <a:endCxn id="138" idx="1"/>
        </xdr:cNvCxnSpPr>
      </xdr:nvCxnSpPr>
      <xdr:spPr>
        <a:xfrm>
          <a:off x="8686800" y="4667250"/>
          <a:ext cx="1930400" cy="317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50800</xdr:colOff>
      <xdr:row>24</xdr:row>
      <xdr:rowOff>120650</xdr:rowOff>
    </xdr:from>
    <xdr:to>
      <xdr:col>49</xdr:col>
      <xdr:colOff>38100</xdr:colOff>
      <xdr:row>26</xdr:row>
      <xdr:rowOff>120650</xdr:rowOff>
    </xdr:to>
    <xdr:cxnSp macro="">
      <xdr:nvCxnSpPr>
        <xdr:cNvPr id="228" name="Elbow Connector 227">
          <a:extLst>
            <a:ext uri="{FF2B5EF4-FFF2-40B4-BE49-F238E27FC236}">
              <a16:creationId xmlns:a16="http://schemas.microsoft.com/office/drawing/2014/main" id="{00000000-0008-0000-0400-0000E4000000}"/>
            </a:ext>
          </a:extLst>
        </xdr:cNvPr>
        <xdr:cNvCxnSpPr>
          <a:stCxn id="75" idx="3"/>
          <a:endCxn id="138" idx="1"/>
        </xdr:cNvCxnSpPr>
      </xdr:nvCxnSpPr>
      <xdr:spPr>
        <a:xfrm flipV="1">
          <a:off x="8686800" y="4984750"/>
          <a:ext cx="19304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152400</xdr:colOff>
      <xdr:row>16</xdr:row>
      <xdr:rowOff>133350</xdr:rowOff>
    </xdr:from>
    <xdr:to>
      <xdr:col>34</xdr:col>
      <xdr:colOff>50800</xdr:colOff>
      <xdr:row>18</xdr:row>
      <xdr:rowOff>184150</xdr:rowOff>
    </xdr:to>
    <xdr:cxnSp macro="">
      <xdr:nvCxnSpPr>
        <xdr:cNvPr id="239" name="Elbow Connector 238">
          <a:extLst>
            <a:ext uri="{FF2B5EF4-FFF2-40B4-BE49-F238E27FC236}">
              <a16:creationId xmlns:a16="http://schemas.microsoft.com/office/drawing/2014/main" id="{00000000-0008-0000-0400-0000EF000000}"/>
            </a:ext>
          </a:extLst>
        </xdr:cNvPr>
        <xdr:cNvCxnSpPr>
          <a:stCxn id="62" idx="3"/>
          <a:endCxn id="73" idx="1"/>
        </xdr:cNvCxnSpPr>
      </xdr:nvCxnSpPr>
      <xdr:spPr>
        <a:xfrm>
          <a:off x="6197600" y="3473450"/>
          <a:ext cx="1193800" cy="4318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190500</xdr:colOff>
      <xdr:row>19</xdr:row>
      <xdr:rowOff>0</xdr:rowOff>
    </xdr:from>
    <xdr:to>
      <xdr:col>34</xdr:col>
      <xdr:colOff>101600</xdr:colOff>
      <xdr:row>25</xdr:row>
      <xdr:rowOff>177800</xdr:rowOff>
    </xdr:to>
    <xdr:cxnSp macro="">
      <xdr:nvCxnSpPr>
        <xdr:cNvPr id="131" name="Elbow Connector 130">
          <a:extLst>
            <a:ext uri="{FF2B5EF4-FFF2-40B4-BE49-F238E27FC236}">
              <a16:creationId xmlns:a16="http://schemas.microsoft.com/office/drawing/2014/main" id="{00000000-0008-0000-0400-000083000000}"/>
            </a:ext>
          </a:extLst>
        </xdr:cNvPr>
        <xdr:cNvCxnSpPr>
          <a:stCxn id="91" idx="3"/>
        </xdr:cNvCxnSpPr>
      </xdr:nvCxnSpPr>
      <xdr:spPr>
        <a:xfrm flipV="1">
          <a:off x="1701800" y="3911600"/>
          <a:ext cx="5740400" cy="13208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50800</xdr:colOff>
      <xdr:row>23</xdr:row>
      <xdr:rowOff>25400</xdr:rowOff>
    </xdr:from>
    <xdr:to>
      <xdr:col>84</xdr:col>
      <xdr:colOff>50800</xdr:colOff>
      <xdr:row>26</xdr:row>
      <xdr:rowOff>38100</xdr:rowOff>
    </xdr:to>
    <xdr:sp macro="" textlink="">
      <xdr:nvSpPr>
        <xdr:cNvPr id="78" name="Rectangle 77">
          <a:extLst>
            <a:ext uri="{FF2B5EF4-FFF2-40B4-BE49-F238E27FC236}">
              <a16:creationId xmlns:a16="http://schemas.microsoft.com/office/drawing/2014/main" id="{00000000-0008-0000-0400-00004E000000}"/>
            </a:ext>
          </a:extLst>
        </xdr:cNvPr>
        <xdr:cNvSpPr/>
      </xdr:nvSpPr>
      <xdr:spPr>
        <a:xfrm>
          <a:off x="16891000" y="4991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68</xdr:col>
      <xdr:colOff>63500</xdr:colOff>
      <xdr:row>29</xdr:row>
      <xdr:rowOff>25400</xdr:rowOff>
    </xdr:from>
    <xdr:to>
      <xdr:col>74</xdr:col>
      <xdr:colOff>63500</xdr:colOff>
      <xdr:row>32</xdr:row>
      <xdr:rowOff>25400</xdr:rowOff>
    </xdr:to>
    <xdr:sp macro="" textlink="">
      <xdr:nvSpPr>
        <xdr:cNvPr id="95" name="Rectangle 94">
          <a:extLst>
            <a:ext uri="{FF2B5EF4-FFF2-40B4-BE49-F238E27FC236}">
              <a16:creationId xmlns:a16="http://schemas.microsoft.com/office/drawing/2014/main" id="{00000000-0008-0000-0400-00005F000000}"/>
            </a:ext>
          </a:extLst>
        </xdr:cNvPr>
        <xdr:cNvSpPr/>
      </xdr:nvSpPr>
      <xdr:spPr>
        <a:xfrm>
          <a:off x="14744700" y="584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 sectors</a:t>
          </a:r>
          <a:endParaRPr lang="en-US" u="sng"/>
        </a:p>
      </xdr:txBody>
    </xdr:sp>
    <xdr:clientData/>
  </xdr:twoCellAnchor>
  <xdr:twoCellAnchor>
    <xdr:from>
      <xdr:col>55</xdr:col>
      <xdr:colOff>25400</xdr:colOff>
      <xdr:row>30</xdr:row>
      <xdr:rowOff>120650</xdr:rowOff>
    </xdr:from>
    <xdr:to>
      <xdr:col>68</xdr:col>
      <xdr:colOff>63500</xdr:colOff>
      <xdr:row>30</xdr:row>
      <xdr:rowOff>120650</xdr:rowOff>
    </xdr:to>
    <xdr:cxnSp macro="">
      <xdr:nvCxnSpPr>
        <xdr:cNvPr id="97" name="Elbow Connector 195">
          <a:extLst>
            <a:ext uri="{FF2B5EF4-FFF2-40B4-BE49-F238E27FC236}">
              <a16:creationId xmlns:a16="http://schemas.microsoft.com/office/drawing/2014/main" id="{00000000-0008-0000-0400-000061000000}"/>
            </a:ext>
          </a:extLst>
        </xdr:cNvPr>
        <xdr:cNvCxnSpPr>
          <a:stCxn id="140" idx="3"/>
          <a:endCxn id="95" idx="1"/>
        </xdr:cNvCxnSpPr>
      </xdr:nvCxnSpPr>
      <xdr:spPr>
        <a:xfrm>
          <a:off x="11899900" y="6127750"/>
          <a:ext cx="2844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12700</xdr:colOff>
      <xdr:row>33</xdr:row>
      <xdr:rowOff>76200</xdr:rowOff>
    </xdr:from>
    <xdr:to>
      <xdr:col>84</xdr:col>
      <xdr:colOff>12700</xdr:colOff>
      <xdr:row>37</xdr:row>
      <xdr:rowOff>76200</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6852900" y="6654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38100</xdr:colOff>
      <xdr:row>35</xdr:row>
      <xdr:rowOff>69850</xdr:rowOff>
    </xdr:from>
    <xdr:to>
      <xdr:col>78</xdr:col>
      <xdr:colOff>12700</xdr:colOff>
      <xdr:row>35</xdr:row>
      <xdr:rowOff>76200</xdr:rowOff>
    </xdr:to>
    <xdr:cxnSp macro="">
      <xdr:nvCxnSpPr>
        <xdr:cNvPr id="61" name="Elbow Connector 195">
          <a:extLst>
            <a:ext uri="{FF2B5EF4-FFF2-40B4-BE49-F238E27FC236}">
              <a16:creationId xmlns:a16="http://schemas.microsoft.com/office/drawing/2014/main" id="{00000000-0008-0000-0400-00003D000000}"/>
            </a:ext>
          </a:extLst>
        </xdr:cNvPr>
        <xdr:cNvCxnSpPr>
          <a:stCxn id="126" idx="3"/>
          <a:endCxn id="60" idx="1"/>
        </xdr:cNvCxnSpPr>
      </xdr:nvCxnSpPr>
      <xdr:spPr>
        <a:xfrm>
          <a:off x="12776200" y="7029450"/>
          <a:ext cx="40767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38</xdr:row>
      <xdr:rowOff>50800</xdr:rowOff>
    </xdr:from>
    <xdr:to>
      <xdr:col>84</xdr:col>
      <xdr:colOff>0</xdr:colOff>
      <xdr:row>41</xdr:row>
      <xdr:rowOff>50800</xdr:rowOff>
    </xdr:to>
    <xdr:sp macro="" textlink="">
      <xdr:nvSpPr>
        <xdr:cNvPr id="63" name="Rectangle 62">
          <a:extLst>
            <a:ext uri="{FF2B5EF4-FFF2-40B4-BE49-F238E27FC236}">
              <a16:creationId xmlns:a16="http://schemas.microsoft.com/office/drawing/2014/main" id="{00000000-0008-0000-0400-00003F000000}"/>
            </a:ext>
          </a:extLst>
        </xdr:cNvPr>
        <xdr:cNvSpPr/>
      </xdr:nvSpPr>
      <xdr:spPr>
        <a:xfrm>
          <a:off x="16840200" y="75819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38100</xdr:colOff>
      <xdr:row>35</xdr:row>
      <xdr:rowOff>69850</xdr:rowOff>
    </xdr:from>
    <xdr:to>
      <xdr:col>78</xdr:col>
      <xdr:colOff>0</xdr:colOff>
      <xdr:row>39</xdr:row>
      <xdr:rowOff>146050</xdr:rowOff>
    </xdr:to>
    <xdr:cxnSp macro="">
      <xdr:nvCxnSpPr>
        <xdr:cNvPr id="69" name="Elbow Connector 68">
          <a:extLst>
            <a:ext uri="{FF2B5EF4-FFF2-40B4-BE49-F238E27FC236}">
              <a16:creationId xmlns:a16="http://schemas.microsoft.com/office/drawing/2014/main" id="{00000000-0008-0000-0400-000045000000}"/>
            </a:ext>
          </a:extLst>
        </xdr:cNvPr>
        <xdr:cNvCxnSpPr>
          <a:stCxn id="126" idx="3"/>
          <a:endCxn id="63" idx="1"/>
        </xdr:cNvCxnSpPr>
      </xdr:nvCxnSpPr>
      <xdr:spPr>
        <a:xfrm>
          <a:off x="12776200" y="7029450"/>
          <a:ext cx="4064000" cy="838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38100</xdr:colOff>
      <xdr:row>24</xdr:row>
      <xdr:rowOff>120650</xdr:rowOff>
    </xdr:from>
    <xdr:to>
      <xdr:col>78</xdr:col>
      <xdr:colOff>50800</xdr:colOff>
      <xdr:row>24</xdr:row>
      <xdr:rowOff>127000</xdr:rowOff>
    </xdr:to>
    <xdr:cxnSp macro="">
      <xdr:nvCxnSpPr>
        <xdr:cNvPr id="119" name="Elbow Connector 195">
          <a:extLst>
            <a:ext uri="{FF2B5EF4-FFF2-40B4-BE49-F238E27FC236}">
              <a16:creationId xmlns:a16="http://schemas.microsoft.com/office/drawing/2014/main" id="{00000000-0008-0000-0400-000077000000}"/>
            </a:ext>
          </a:extLst>
        </xdr:cNvPr>
        <xdr:cNvCxnSpPr>
          <a:stCxn id="188" idx="3"/>
          <a:endCxn id="78" idx="1"/>
        </xdr:cNvCxnSpPr>
      </xdr:nvCxnSpPr>
      <xdr:spPr>
        <a:xfrm>
          <a:off x="16014700" y="5276850"/>
          <a:ext cx="8763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0</xdr:rowOff>
    </xdr:from>
    <xdr:to>
      <xdr:col>18</xdr:col>
      <xdr:colOff>139700</xdr:colOff>
      <xdr:row>10</xdr:row>
      <xdr:rowOff>63500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39</xdr:row>
      <xdr:rowOff>101600</xdr:rowOff>
    </xdr:from>
    <xdr:to>
      <xdr:col>47</xdr:col>
      <xdr:colOff>63500</xdr:colOff>
      <xdr:row>41</xdr:row>
      <xdr:rowOff>165100</xdr:rowOff>
    </xdr:to>
    <xdr:sp macro="" textlink="">
      <xdr:nvSpPr>
        <xdr:cNvPr id="150" name="Rectangle 149">
          <a:extLst>
            <a:ext uri="{FF2B5EF4-FFF2-40B4-BE49-F238E27FC236}">
              <a16:creationId xmlns:a16="http://schemas.microsoft.com/office/drawing/2014/main" id="{00000000-0008-0000-0400-000096000000}"/>
            </a:ext>
          </a:extLst>
        </xdr:cNvPr>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38</xdr:row>
      <xdr:rowOff>0</xdr:rowOff>
    </xdr:from>
    <xdr:to>
      <xdr:col>71</xdr:col>
      <xdr:colOff>0</xdr:colOff>
      <xdr:row>39</xdr:row>
      <xdr:rowOff>69850</xdr:rowOff>
    </xdr:to>
    <xdr:cxnSp macro="">
      <xdr:nvCxnSpPr>
        <xdr:cNvPr id="153" name="Straight Arrow Connector 152">
          <a:extLst>
            <a:ext uri="{FF2B5EF4-FFF2-40B4-BE49-F238E27FC236}">
              <a16:creationId xmlns:a16="http://schemas.microsoft.com/office/drawing/2014/main" id="{00000000-0008-0000-0400-000099000000}"/>
            </a:ext>
          </a:extLst>
        </xdr:cNvPr>
        <xdr:cNvCxnSpPr>
          <a:stCxn id="2" idx="2"/>
        </xdr:cNvCxnSpPr>
      </xdr:nvCxnSpPr>
      <xdr:spPr>
        <a:xfrm>
          <a:off x="1532890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38</xdr:row>
      <xdr:rowOff>0</xdr:rowOff>
    </xdr:from>
    <xdr:to>
      <xdr:col>43</xdr:col>
      <xdr:colOff>44450</xdr:colOff>
      <xdr:row>39</xdr:row>
      <xdr:rowOff>69850</xdr:rowOff>
    </xdr:to>
    <xdr:cxnSp macro="">
      <xdr:nvCxnSpPr>
        <xdr:cNvPr id="155" name="Straight Arrow Connector 154">
          <a:extLst>
            <a:ext uri="{FF2B5EF4-FFF2-40B4-BE49-F238E27FC236}">
              <a16:creationId xmlns:a16="http://schemas.microsoft.com/office/drawing/2014/main" id="{00000000-0008-0000-0400-00009B000000}"/>
            </a:ext>
          </a:extLst>
        </xdr:cNvPr>
        <xdr:cNvCxnSpPr>
          <a:stCxn id="3" idx="2"/>
        </xdr:cNvCxnSpPr>
      </xdr:nvCxnSpPr>
      <xdr:spPr>
        <a:xfrm>
          <a:off x="9328150" y="78232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28</xdr:row>
      <xdr:rowOff>69850</xdr:rowOff>
    </xdr:from>
    <xdr:to>
      <xdr:col>8</xdr:col>
      <xdr:colOff>12700</xdr:colOff>
      <xdr:row>31</xdr:row>
      <xdr:rowOff>69850</xdr:rowOff>
    </xdr:to>
    <xdr:sp macro="" textlink="">
      <xdr:nvSpPr>
        <xdr:cNvPr id="55" name="Rectangle 54">
          <a:extLst>
            <a:ext uri="{FF2B5EF4-FFF2-40B4-BE49-F238E27FC236}">
              <a16:creationId xmlns:a16="http://schemas.microsoft.com/office/drawing/2014/main" id="{00000000-0008-0000-0400-000037000000}"/>
            </a:ext>
          </a:extLst>
        </xdr:cNvPr>
        <xdr:cNvSpPr/>
      </xdr:nvSpPr>
      <xdr:spPr>
        <a:xfrm>
          <a:off x="444500" y="569595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12700</xdr:colOff>
      <xdr:row>23</xdr:row>
      <xdr:rowOff>0</xdr:rowOff>
    </xdr:from>
    <xdr:to>
      <xdr:col>34</xdr:col>
      <xdr:colOff>101600</xdr:colOff>
      <xdr:row>29</xdr:row>
      <xdr:rowOff>165100</xdr:rowOff>
    </xdr:to>
    <xdr:cxnSp macro="">
      <xdr:nvCxnSpPr>
        <xdr:cNvPr id="56" name="Elbow Connector 55">
          <a:extLst>
            <a:ext uri="{FF2B5EF4-FFF2-40B4-BE49-F238E27FC236}">
              <a16:creationId xmlns:a16="http://schemas.microsoft.com/office/drawing/2014/main" id="{00000000-0008-0000-0400-000038000000}"/>
            </a:ext>
          </a:extLst>
        </xdr:cNvPr>
        <xdr:cNvCxnSpPr>
          <a:stCxn id="55" idx="3"/>
        </xdr:cNvCxnSpPr>
      </xdr:nvCxnSpPr>
      <xdr:spPr>
        <a:xfrm flipV="1">
          <a:off x="1739900" y="4673600"/>
          <a:ext cx="5702300" cy="1308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26</xdr:row>
      <xdr:rowOff>120650</xdr:rowOff>
    </xdr:from>
    <xdr:to>
      <xdr:col>34</xdr:col>
      <xdr:colOff>50800</xdr:colOff>
      <xdr:row>29</xdr:row>
      <xdr:rowOff>165100</xdr:rowOff>
    </xdr:to>
    <xdr:cxnSp macro="">
      <xdr:nvCxnSpPr>
        <xdr:cNvPr id="57" name="Elbow Connector 56">
          <a:extLst>
            <a:ext uri="{FF2B5EF4-FFF2-40B4-BE49-F238E27FC236}">
              <a16:creationId xmlns:a16="http://schemas.microsoft.com/office/drawing/2014/main" id="{00000000-0008-0000-0400-000039000000}"/>
            </a:ext>
          </a:extLst>
        </xdr:cNvPr>
        <xdr:cNvCxnSpPr>
          <a:stCxn id="55" idx="3"/>
          <a:endCxn id="75" idx="1"/>
        </xdr:cNvCxnSpPr>
      </xdr:nvCxnSpPr>
      <xdr:spPr>
        <a:xfrm flipV="1">
          <a:off x="1739900" y="5365750"/>
          <a:ext cx="5651500" cy="6159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29</xdr:row>
      <xdr:rowOff>165100</xdr:rowOff>
    </xdr:from>
    <xdr:to>
      <xdr:col>34</xdr:col>
      <xdr:colOff>50800</xdr:colOff>
      <xdr:row>30</xdr:row>
      <xdr:rowOff>120650</xdr:rowOff>
    </xdr:to>
    <xdr:cxnSp macro="">
      <xdr:nvCxnSpPr>
        <xdr:cNvPr id="58" name="Elbow Connector 57">
          <a:extLst>
            <a:ext uri="{FF2B5EF4-FFF2-40B4-BE49-F238E27FC236}">
              <a16:creationId xmlns:a16="http://schemas.microsoft.com/office/drawing/2014/main" id="{00000000-0008-0000-0400-00003A000000}"/>
            </a:ext>
          </a:extLst>
        </xdr:cNvPr>
        <xdr:cNvCxnSpPr>
          <a:stCxn id="55" idx="3"/>
          <a:endCxn id="77" idx="1"/>
        </xdr:cNvCxnSpPr>
      </xdr:nvCxnSpPr>
      <xdr:spPr>
        <a:xfrm>
          <a:off x="1739900" y="5981700"/>
          <a:ext cx="5651500" cy="14605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12700</xdr:colOff>
      <xdr:row>19</xdr:row>
      <xdr:rowOff>0</xdr:rowOff>
    </xdr:from>
    <xdr:to>
      <xdr:col>34</xdr:col>
      <xdr:colOff>101600</xdr:colOff>
      <xdr:row>29</xdr:row>
      <xdr:rowOff>165100</xdr:rowOff>
    </xdr:to>
    <xdr:cxnSp macro="">
      <xdr:nvCxnSpPr>
        <xdr:cNvPr id="59" name="Elbow Connector 58">
          <a:extLst>
            <a:ext uri="{FF2B5EF4-FFF2-40B4-BE49-F238E27FC236}">
              <a16:creationId xmlns:a16="http://schemas.microsoft.com/office/drawing/2014/main" id="{00000000-0008-0000-0400-00003B000000}"/>
            </a:ext>
          </a:extLst>
        </xdr:cNvPr>
        <xdr:cNvCxnSpPr>
          <a:stCxn id="55" idx="3"/>
        </xdr:cNvCxnSpPr>
      </xdr:nvCxnSpPr>
      <xdr:spPr>
        <a:xfrm flipV="1">
          <a:off x="1739900" y="3911600"/>
          <a:ext cx="5702300" cy="20701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76200</xdr:colOff>
      <xdr:row>13</xdr:row>
      <xdr:rowOff>63500</xdr:rowOff>
    </xdr:from>
    <xdr:to>
      <xdr:col>40</xdr:col>
      <xdr:colOff>76200</xdr:colOff>
      <xdr:row>16</xdr:row>
      <xdr:rowOff>63500</xdr:rowOff>
    </xdr:to>
    <xdr:sp macro="" textlink="">
      <xdr:nvSpPr>
        <xdr:cNvPr id="205" name="Rectangle 204">
          <a:extLst>
            <a:ext uri="{FF2B5EF4-FFF2-40B4-BE49-F238E27FC236}">
              <a16:creationId xmlns:a16="http://schemas.microsoft.com/office/drawing/2014/main" id="{00000000-0008-0000-0400-0000CD000000}"/>
            </a:ext>
          </a:extLst>
        </xdr:cNvPr>
        <xdr:cNvSpPr/>
      </xdr:nvSpPr>
      <xdr:spPr>
        <a:xfrm>
          <a:off x="7416800" y="312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 subsectors</a:t>
          </a:r>
          <a:endParaRPr lang="en-US"/>
        </a:p>
      </xdr:txBody>
    </xdr:sp>
    <xdr:clientData/>
  </xdr:twoCellAnchor>
  <xdr:twoCellAnchor>
    <xdr:from>
      <xdr:col>22</xdr:col>
      <xdr:colOff>152400</xdr:colOff>
      <xdr:row>15</xdr:row>
      <xdr:rowOff>38100</xdr:rowOff>
    </xdr:from>
    <xdr:to>
      <xdr:col>28</xdr:col>
      <xdr:colOff>152400</xdr:colOff>
      <xdr:row>18</xdr:row>
      <xdr:rowOff>38100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4902200" y="3187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7</xdr:col>
      <xdr:colOff>203200</xdr:colOff>
      <xdr:row>14</xdr:row>
      <xdr:rowOff>158750</xdr:rowOff>
    </xdr:from>
    <xdr:to>
      <xdr:col>34</xdr:col>
      <xdr:colOff>76200</xdr:colOff>
      <xdr:row>14</xdr:row>
      <xdr:rowOff>171450</xdr:rowOff>
    </xdr:to>
    <xdr:cxnSp macro="">
      <xdr:nvCxnSpPr>
        <xdr:cNvPr id="256" name="Elbow Connector 255">
          <a:extLst>
            <a:ext uri="{FF2B5EF4-FFF2-40B4-BE49-F238E27FC236}">
              <a16:creationId xmlns:a16="http://schemas.microsoft.com/office/drawing/2014/main" id="{00000000-0008-0000-0400-000000010000}"/>
            </a:ext>
          </a:extLst>
        </xdr:cNvPr>
        <xdr:cNvCxnSpPr>
          <a:stCxn id="7" idx="3"/>
          <a:endCxn id="205" idx="1"/>
        </xdr:cNvCxnSpPr>
      </xdr:nvCxnSpPr>
      <xdr:spPr>
        <a:xfrm flipV="1">
          <a:off x="1714500" y="3409950"/>
          <a:ext cx="5702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203200</xdr:colOff>
      <xdr:row>13</xdr:row>
      <xdr:rowOff>76200</xdr:rowOff>
    </xdr:from>
    <xdr:to>
      <xdr:col>63</xdr:col>
      <xdr:colOff>203200</xdr:colOff>
      <xdr:row>16</xdr:row>
      <xdr:rowOff>76200</xdr:rowOff>
    </xdr:to>
    <xdr:sp macro="" textlink="">
      <xdr:nvSpPr>
        <xdr:cNvPr id="272" name="Rectangle 271">
          <a:extLst>
            <a:ext uri="{FF2B5EF4-FFF2-40B4-BE49-F238E27FC236}">
              <a16:creationId xmlns:a16="http://schemas.microsoft.com/office/drawing/2014/main" id="{00000000-0008-0000-0400-000010010000}"/>
            </a:ext>
          </a:extLst>
        </xdr:cNvPr>
        <xdr:cNvSpPr/>
      </xdr:nvSpPr>
      <xdr:spPr>
        <a:xfrm>
          <a:off x="12509500" y="284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a:t>
          </a:r>
          <a:r>
            <a:rPr lang="en-US"/>
            <a:t>inal</a:t>
          </a:r>
          <a:r>
            <a:rPr lang="en-US" baseline="0"/>
            <a:t> demand subsectors</a:t>
          </a:r>
          <a:endParaRPr lang="en-US"/>
        </a:p>
      </xdr:txBody>
    </xdr:sp>
    <xdr:clientData/>
  </xdr:twoCellAnchor>
  <xdr:twoCellAnchor>
    <xdr:from>
      <xdr:col>58</xdr:col>
      <xdr:colOff>0</xdr:colOff>
      <xdr:row>17</xdr:row>
      <xdr:rowOff>139700</xdr:rowOff>
    </xdr:from>
    <xdr:to>
      <xdr:col>64</xdr:col>
      <xdr:colOff>0</xdr:colOff>
      <xdr:row>20</xdr:row>
      <xdr:rowOff>139700</xdr:rowOff>
    </xdr:to>
    <xdr:sp macro="" textlink="">
      <xdr:nvSpPr>
        <xdr:cNvPr id="274" name="Rectangle 273">
          <a:extLst>
            <a:ext uri="{FF2B5EF4-FFF2-40B4-BE49-F238E27FC236}">
              <a16:creationId xmlns:a16="http://schemas.microsoft.com/office/drawing/2014/main" id="{00000000-0008-0000-0400-000012010000}"/>
            </a:ext>
          </a:extLst>
        </xdr:cNvPr>
        <xdr:cNvSpPr/>
      </xdr:nvSpPr>
      <xdr:spPr>
        <a:xfrm>
          <a:off x="12522200" y="3670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a:t>
          </a:r>
          <a:r>
            <a:rPr lang="en-US" baseline="0"/>
            <a:t> f</a:t>
          </a:r>
          <a:r>
            <a:rPr lang="en-US"/>
            <a:t>inal</a:t>
          </a:r>
          <a:r>
            <a:rPr lang="en-US" baseline="0"/>
            <a:t> demand subsectors</a:t>
          </a:r>
          <a:endParaRPr lang="en-US"/>
        </a:p>
      </xdr:txBody>
    </xdr:sp>
    <xdr:clientData/>
  </xdr:twoCellAnchor>
  <xdr:twoCellAnchor>
    <xdr:from>
      <xdr:col>55</xdr:col>
      <xdr:colOff>38100</xdr:colOff>
      <xdr:row>14</xdr:row>
      <xdr:rowOff>171450</xdr:rowOff>
    </xdr:from>
    <xdr:to>
      <xdr:col>57</xdr:col>
      <xdr:colOff>203200</xdr:colOff>
      <xdr:row>24</xdr:row>
      <xdr:rowOff>120650</xdr:rowOff>
    </xdr:to>
    <xdr:cxnSp macro="">
      <xdr:nvCxnSpPr>
        <xdr:cNvPr id="275" name="Elbow Connector 195">
          <a:extLst>
            <a:ext uri="{FF2B5EF4-FFF2-40B4-BE49-F238E27FC236}">
              <a16:creationId xmlns:a16="http://schemas.microsoft.com/office/drawing/2014/main" id="{00000000-0008-0000-0400-000013010000}"/>
            </a:ext>
          </a:extLst>
        </xdr:cNvPr>
        <xdr:cNvCxnSpPr>
          <a:stCxn id="138" idx="3"/>
          <a:endCxn id="272" idx="1"/>
        </xdr:cNvCxnSpPr>
      </xdr:nvCxnSpPr>
      <xdr:spPr>
        <a:xfrm flipV="1">
          <a:off x="11912600" y="3130550"/>
          <a:ext cx="596900" cy="18542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25400</xdr:colOff>
      <xdr:row>19</xdr:row>
      <xdr:rowOff>44450</xdr:rowOff>
    </xdr:from>
    <xdr:to>
      <xdr:col>58</xdr:col>
      <xdr:colOff>0</xdr:colOff>
      <xdr:row>30</xdr:row>
      <xdr:rowOff>120650</xdr:rowOff>
    </xdr:to>
    <xdr:cxnSp macro="">
      <xdr:nvCxnSpPr>
        <xdr:cNvPr id="279" name="Elbow Connector 195">
          <a:extLst>
            <a:ext uri="{FF2B5EF4-FFF2-40B4-BE49-F238E27FC236}">
              <a16:creationId xmlns:a16="http://schemas.microsoft.com/office/drawing/2014/main" id="{00000000-0008-0000-0400-000017010000}"/>
            </a:ext>
          </a:extLst>
        </xdr:cNvPr>
        <xdr:cNvCxnSpPr>
          <a:stCxn id="140" idx="3"/>
          <a:endCxn id="274" idx="1"/>
        </xdr:cNvCxnSpPr>
      </xdr:nvCxnSpPr>
      <xdr:spPr>
        <a:xfrm flipV="1">
          <a:off x="11899900" y="3956050"/>
          <a:ext cx="622300" cy="21717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76200</xdr:colOff>
      <xdr:row>14</xdr:row>
      <xdr:rowOff>158750</xdr:rowOff>
    </xdr:from>
    <xdr:to>
      <xdr:col>58</xdr:col>
      <xdr:colOff>0</xdr:colOff>
      <xdr:row>19</xdr:row>
      <xdr:rowOff>44450</xdr:rowOff>
    </xdr:to>
    <xdr:cxnSp macro="">
      <xdr:nvCxnSpPr>
        <xdr:cNvPr id="299" name="Elbow Connector 298">
          <a:extLst>
            <a:ext uri="{FF2B5EF4-FFF2-40B4-BE49-F238E27FC236}">
              <a16:creationId xmlns:a16="http://schemas.microsoft.com/office/drawing/2014/main" id="{00000000-0008-0000-0400-00002B010000}"/>
            </a:ext>
          </a:extLst>
        </xdr:cNvPr>
        <xdr:cNvCxnSpPr>
          <a:stCxn id="205" idx="3"/>
          <a:endCxn id="274" idx="1"/>
        </xdr:cNvCxnSpPr>
      </xdr:nvCxnSpPr>
      <xdr:spPr>
        <a:xfrm>
          <a:off x="8712200" y="3409950"/>
          <a:ext cx="3810000" cy="8382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76200</xdr:colOff>
      <xdr:row>14</xdr:row>
      <xdr:rowOff>158750</xdr:rowOff>
    </xdr:from>
    <xdr:to>
      <xdr:col>57</xdr:col>
      <xdr:colOff>203200</xdr:colOff>
      <xdr:row>14</xdr:row>
      <xdr:rowOff>171450</xdr:rowOff>
    </xdr:to>
    <xdr:cxnSp macro="">
      <xdr:nvCxnSpPr>
        <xdr:cNvPr id="302" name="Elbow Connector 301">
          <a:extLst>
            <a:ext uri="{FF2B5EF4-FFF2-40B4-BE49-F238E27FC236}">
              <a16:creationId xmlns:a16="http://schemas.microsoft.com/office/drawing/2014/main" id="{00000000-0008-0000-0400-00002E010000}"/>
            </a:ext>
          </a:extLst>
        </xdr:cNvPr>
        <xdr:cNvCxnSpPr>
          <a:stCxn id="205" idx="3"/>
          <a:endCxn id="272" idx="1"/>
        </xdr:cNvCxnSpPr>
      </xdr:nvCxnSpPr>
      <xdr:spPr>
        <a:xfrm>
          <a:off x="8712200" y="3409950"/>
          <a:ext cx="379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50800</xdr:colOff>
      <xdr:row>13</xdr:row>
      <xdr:rowOff>63500</xdr:rowOff>
    </xdr:from>
    <xdr:to>
      <xdr:col>74</xdr:col>
      <xdr:colOff>50800</xdr:colOff>
      <xdr:row>16</xdr:row>
      <xdr:rowOff>63500</xdr:rowOff>
    </xdr:to>
    <xdr:sp macro="" textlink="">
      <xdr:nvSpPr>
        <xdr:cNvPr id="313" name="Rectangle 312">
          <a:extLst>
            <a:ext uri="{FF2B5EF4-FFF2-40B4-BE49-F238E27FC236}">
              <a16:creationId xmlns:a16="http://schemas.microsoft.com/office/drawing/2014/main" id="{00000000-0008-0000-0400-000039010000}"/>
            </a:ext>
          </a:extLst>
        </xdr:cNvPr>
        <xdr:cNvSpPr/>
      </xdr:nvSpPr>
      <xdr:spPr>
        <a:xfrm>
          <a:off x="14732000" y="283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 subsectors</a:t>
          </a:r>
          <a:endParaRPr lang="en-US" u="sng"/>
        </a:p>
      </xdr:txBody>
    </xdr:sp>
    <xdr:clientData/>
  </xdr:twoCellAnchor>
  <xdr:twoCellAnchor>
    <xdr:from>
      <xdr:col>78</xdr:col>
      <xdr:colOff>25400</xdr:colOff>
      <xdr:row>13</xdr:row>
      <xdr:rowOff>63500</xdr:rowOff>
    </xdr:from>
    <xdr:to>
      <xdr:col>84</xdr:col>
      <xdr:colOff>25400</xdr:colOff>
      <xdr:row>16</xdr:row>
      <xdr:rowOff>76200</xdr:rowOff>
    </xdr:to>
    <xdr:sp macro="" textlink="">
      <xdr:nvSpPr>
        <xdr:cNvPr id="314" name="Rectangle 313">
          <a:extLst>
            <a:ext uri="{FF2B5EF4-FFF2-40B4-BE49-F238E27FC236}">
              <a16:creationId xmlns:a16="http://schemas.microsoft.com/office/drawing/2014/main" id="{00000000-0008-0000-0400-00003A010000}"/>
            </a:ext>
          </a:extLst>
        </xdr:cNvPr>
        <xdr:cNvSpPr/>
      </xdr:nvSpPr>
      <xdr:spPr>
        <a:xfrm>
          <a:off x="16865600" y="28321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78</xdr:col>
      <xdr:colOff>50800</xdr:colOff>
      <xdr:row>29</xdr:row>
      <xdr:rowOff>12700</xdr:rowOff>
    </xdr:from>
    <xdr:to>
      <xdr:col>84</xdr:col>
      <xdr:colOff>50800</xdr:colOff>
      <xdr:row>32</xdr:row>
      <xdr:rowOff>25400</xdr:rowOff>
    </xdr:to>
    <xdr:sp macro="" textlink="">
      <xdr:nvSpPr>
        <xdr:cNvPr id="315" name="Rectangle 314">
          <a:extLst>
            <a:ext uri="{FF2B5EF4-FFF2-40B4-BE49-F238E27FC236}">
              <a16:creationId xmlns:a16="http://schemas.microsoft.com/office/drawing/2014/main" id="{00000000-0008-0000-0400-00003B010000}"/>
            </a:ext>
          </a:extLst>
        </xdr:cNvPr>
        <xdr:cNvSpPr/>
      </xdr:nvSpPr>
      <xdr:spPr>
        <a:xfrm>
          <a:off x="16891000" y="582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 for sectors</a:t>
          </a:r>
          <a:endParaRPr lang="en-US" u="sng"/>
        </a:p>
      </xdr:txBody>
    </xdr:sp>
    <xdr:clientData/>
  </xdr:twoCellAnchor>
  <xdr:twoCellAnchor>
    <xdr:from>
      <xdr:col>74</xdr:col>
      <xdr:colOff>63500</xdr:colOff>
      <xdr:row>30</xdr:row>
      <xdr:rowOff>114300</xdr:rowOff>
    </xdr:from>
    <xdr:to>
      <xdr:col>78</xdr:col>
      <xdr:colOff>50800</xdr:colOff>
      <xdr:row>30</xdr:row>
      <xdr:rowOff>120650</xdr:rowOff>
    </xdr:to>
    <xdr:cxnSp macro="">
      <xdr:nvCxnSpPr>
        <xdr:cNvPr id="316" name="Elbow Connector 195">
          <a:extLst>
            <a:ext uri="{FF2B5EF4-FFF2-40B4-BE49-F238E27FC236}">
              <a16:creationId xmlns:a16="http://schemas.microsoft.com/office/drawing/2014/main" id="{00000000-0008-0000-0400-00003C010000}"/>
            </a:ext>
          </a:extLst>
        </xdr:cNvPr>
        <xdr:cNvCxnSpPr>
          <a:stCxn id="95" idx="3"/>
          <a:endCxn id="315" idx="1"/>
        </xdr:cNvCxnSpPr>
      </xdr:nvCxnSpPr>
      <xdr:spPr>
        <a:xfrm flipV="1">
          <a:off x="16040100" y="6121400"/>
          <a:ext cx="8509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50800</xdr:colOff>
      <xdr:row>14</xdr:row>
      <xdr:rowOff>158750</xdr:rowOff>
    </xdr:from>
    <xdr:to>
      <xdr:col>78</xdr:col>
      <xdr:colOff>25400</xdr:colOff>
      <xdr:row>14</xdr:row>
      <xdr:rowOff>165100</xdr:rowOff>
    </xdr:to>
    <xdr:cxnSp macro="">
      <xdr:nvCxnSpPr>
        <xdr:cNvPr id="319" name="Elbow Connector 195">
          <a:extLst>
            <a:ext uri="{FF2B5EF4-FFF2-40B4-BE49-F238E27FC236}">
              <a16:creationId xmlns:a16="http://schemas.microsoft.com/office/drawing/2014/main" id="{00000000-0008-0000-0400-00003F010000}"/>
            </a:ext>
          </a:extLst>
        </xdr:cNvPr>
        <xdr:cNvCxnSpPr>
          <a:stCxn id="313" idx="3"/>
          <a:endCxn id="314" idx="1"/>
        </xdr:cNvCxnSpPr>
      </xdr:nvCxnSpPr>
      <xdr:spPr>
        <a:xfrm>
          <a:off x="16027400" y="3117850"/>
          <a:ext cx="8382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50800</xdr:colOff>
      <xdr:row>17</xdr:row>
      <xdr:rowOff>127000</xdr:rowOff>
    </xdr:from>
    <xdr:to>
      <xdr:col>74</xdr:col>
      <xdr:colOff>50800</xdr:colOff>
      <xdr:row>20</xdr:row>
      <xdr:rowOff>127000</xdr:rowOff>
    </xdr:to>
    <xdr:sp macro="" textlink="">
      <xdr:nvSpPr>
        <xdr:cNvPr id="322" name="Rectangle 321">
          <a:extLst>
            <a:ext uri="{FF2B5EF4-FFF2-40B4-BE49-F238E27FC236}">
              <a16:creationId xmlns:a16="http://schemas.microsoft.com/office/drawing/2014/main" id="{00000000-0008-0000-0400-000042010000}"/>
            </a:ext>
          </a:extLst>
        </xdr:cNvPr>
        <xdr:cNvSpPr/>
      </xdr:nvSpPr>
      <xdr:spPr>
        <a:xfrm>
          <a:off x="147320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 final demand subsectors</a:t>
          </a:r>
          <a:endParaRPr lang="en-US" u="sng"/>
        </a:p>
      </xdr:txBody>
    </xdr:sp>
    <xdr:clientData/>
  </xdr:twoCellAnchor>
  <xdr:twoCellAnchor>
    <xdr:from>
      <xdr:col>74</xdr:col>
      <xdr:colOff>50800</xdr:colOff>
      <xdr:row>19</xdr:row>
      <xdr:rowOff>31750</xdr:rowOff>
    </xdr:from>
    <xdr:to>
      <xdr:col>78</xdr:col>
      <xdr:colOff>50800</xdr:colOff>
      <xdr:row>19</xdr:row>
      <xdr:rowOff>38100</xdr:rowOff>
    </xdr:to>
    <xdr:cxnSp macro="">
      <xdr:nvCxnSpPr>
        <xdr:cNvPr id="323" name="Elbow Connector 195">
          <a:extLst>
            <a:ext uri="{FF2B5EF4-FFF2-40B4-BE49-F238E27FC236}">
              <a16:creationId xmlns:a16="http://schemas.microsoft.com/office/drawing/2014/main" id="{00000000-0008-0000-0400-000043010000}"/>
            </a:ext>
          </a:extLst>
        </xdr:cNvPr>
        <xdr:cNvCxnSpPr>
          <a:stCxn id="322" idx="3"/>
          <a:endCxn id="324" idx="1"/>
        </xdr:cNvCxnSpPr>
      </xdr:nvCxnSpPr>
      <xdr:spPr>
        <a:xfrm>
          <a:off x="16027400" y="3943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50800</xdr:colOff>
      <xdr:row>17</xdr:row>
      <xdr:rowOff>127000</xdr:rowOff>
    </xdr:from>
    <xdr:to>
      <xdr:col>84</xdr:col>
      <xdr:colOff>50800</xdr:colOff>
      <xdr:row>20</xdr:row>
      <xdr:rowOff>139700</xdr:rowOff>
    </xdr:to>
    <xdr:sp macro="" textlink="">
      <xdr:nvSpPr>
        <xdr:cNvPr id="324" name="Rectangle 323">
          <a:extLst>
            <a:ext uri="{FF2B5EF4-FFF2-40B4-BE49-F238E27FC236}">
              <a16:creationId xmlns:a16="http://schemas.microsoft.com/office/drawing/2014/main" id="{00000000-0008-0000-0400-000044010000}"/>
            </a:ext>
          </a:extLst>
        </xdr:cNvPr>
        <xdr:cNvSpPr/>
      </xdr:nvSpPr>
      <xdr:spPr>
        <a:xfrm>
          <a:off x="16891000" y="3657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FD parent shares for subsectors</a:t>
          </a:r>
          <a:endParaRPr lang="en-US" u="sng"/>
        </a:p>
      </xdr:txBody>
    </xdr:sp>
    <xdr:clientData/>
  </xdr:twoCellAnchor>
  <xdr:twoCellAnchor>
    <xdr:from>
      <xdr:col>64</xdr:col>
      <xdr:colOff>0</xdr:colOff>
      <xdr:row>19</xdr:row>
      <xdr:rowOff>31750</xdr:rowOff>
    </xdr:from>
    <xdr:to>
      <xdr:col>68</xdr:col>
      <xdr:colOff>50800</xdr:colOff>
      <xdr:row>19</xdr:row>
      <xdr:rowOff>44450</xdr:rowOff>
    </xdr:to>
    <xdr:cxnSp macro="">
      <xdr:nvCxnSpPr>
        <xdr:cNvPr id="326" name="Elbow Connector 195">
          <a:extLst>
            <a:ext uri="{FF2B5EF4-FFF2-40B4-BE49-F238E27FC236}">
              <a16:creationId xmlns:a16="http://schemas.microsoft.com/office/drawing/2014/main" id="{00000000-0008-0000-0400-000046010000}"/>
            </a:ext>
          </a:extLst>
        </xdr:cNvPr>
        <xdr:cNvCxnSpPr>
          <a:stCxn id="274" idx="3"/>
          <a:endCxn id="322" idx="1"/>
        </xdr:cNvCxnSpPr>
      </xdr:nvCxnSpPr>
      <xdr:spPr>
        <a:xfrm flipV="1">
          <a:off x="13817600" y="3943350"/>
          <a:ext cx="9144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63</xdr:col>
      <xdr:colOff>203200</xdr:colOff>
      <xdr:row>14</xdr:row>
      <xdr:rowOff>158750</xdr:rowOff>
    </xdr:from>
    <xdr:to>
      <xdr:col>68</xdr:col>
      <xdr:colOff>50800</xdr:colOff>
      <xdr:row>14</xdr:row>
      <xdr:rowOff>171450</xdr:rowOff>
    </xdr:to>
    <xdr:cxnSp macro="">
      <xdr:nvCxnSpPr>
        <xdr:cNvPr id="329" name="Elbow Connector 195">
          <a:extLst>
            <a:ext uri="{FF2B5EF4-FFF2-40B4-BE49-F238E27FC236}">
              <a16:creationId xmlns:a16="http://schemas.microsoft.com/office/drawing/2014/main" id="{00000000-0008-0000-0400-000049010000}"/>
            </a:ext>
          </a:extLst>
        </xdr:cNvPr>
        <xdr:cNvCxnSpPr>
          <a:stCxn id="272" idx="3"/>
          <a:endCxn id="313" idx="1"/>
        </xdr:cNvCxnSpPr>
      </xdr:nvCxnSpPr>
      <xdr:spPr>
        <a:xfrm flipV="1">
          <a:off x="13804900" y="3117850"/>
          <a:ext cx="9271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60</xdr:col>
      <xdr:colOff>203200</xdr:colOff>
      <xdr:row>11</xdr:row>
      <xdr:rowOff>44450</xdr:rowOff>
    </xdr:from>
    <xdr:to>
      <xdr:col>68</xdr:col>
      <xdr:colOff>38100</xdr:colOff>
      <xdr:row>13</xdr:row>
      <xdr:rowOff>76200</xdr:rowOff>
    </xdr:to>
    <xdr:cxnSp macro="">
      <xdr:nvCxnSpPr>
        <xdr:cNvPr id="183" name="Elbow Connector 195">
          <a:extLst>
            <a:ext uri="{FF2B5EF4-FFF2-40B4-BE49-F238E27FC236}">
              <a16:creationId xmlns:a16="http://schemas.microsoft.com/office/drawing/2014/main" id="{00000000-0008-0000-0400-0000B7000000}"/>
            </a:ext>
          </a:extLst>
        </xdr:cNvPr>
        <xdr:cNvCxnSpPr>
          <a:stCxn id="272" idx="0"/>
          <a:endCxn id="187" idx="1"/>
        </xdr:cNvCxnSpPr>
      </xdr:nvCxnSpPr>
      <xdr:spPr>
        <a:xfrm rot="5400000" flipH="1" flipV="1">
          <a:off x="13731875" y="2149475"/>
          <a:ext cx="412750" cy="15621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38100</xdr:colOff>
      <xdr:row>9</xdr:row>
      <xdr:rowOff>139700</xdr:rowOff>
    </xdr:from>
    <xdr:to>
      <xdr:col>74</xdr:col>
      <xdr:colOff>38100</xdr:colOff>
      <xdr:row>12</xdr:row>
      <xdr:rowOff>139700</xdr:rowOff>
    </xdr:to>
    <xdr:sp macro="" textlink="">
      <xdr:nvSpPr>
        <xdr:cNvPr id="187" name="Rectangle 186">
          <a:extLst>
            <a:ext uri="{FF2B5EF4-FFF2-40B4-BE49-F238E27FC236}">
              <a16:creationId xmlns:a16="http://schemas.microsoft.com/office/drawing/2014/main" id="{00000000-0008-0000-0400-0000BB000000}"/>
            </a:ext>
          </a:extLst>
        </xdr:cNvPr>
        <xdr:cNvSpPr/>
      </xdr:nvSpPr>
      <xdr:spPr>
        <a:xfrm>
          <a:off x="147193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electric heaters</a:t>
          </a:r>
        </a:p>
      </xdr:txBody>
    </xdr:sp>
    <xdr:clientData/>
  </xdr:twoCellAnchor>
  <xdr:twoCellAnchor>
    <xdr:from>
      <xdr:col>78</xdr:col>
      <xdr:colOff>25400</xdr:colOff>
      <xdr:row>9</xdr:row>
      <xdr:rowOff>152400</xdr:rowOff>
    </xdr:from>
    <xdr:to>
      <xdr:col>84</xdr:col>
      <xdr:colOff>25400</xdr:colOff>
      <xdr:row>12</xdr:row>
      <xdr:rowOff>152400</xdr:rowOff>
    </xdr:to>
    <xdr:sp macro="" textlink="">
      <xdr:nvSpPr>
        <xdr:cNvPr id="189" name="Rectangle 188">
          <a:extLst>
            <a:ext uri="{FF2B5EF4-FFF2-40B4-BE49-F238E27FC236}">
              <a16:creationId xmlns:a16="http://schemas.microsoft.com/office/drawing/2014/main" id="{00000000-0008-0000-0400-0000BD000000}"/>
            </a:ext>
          </a:extLst>
        </xdr:cNvPr>
        <xdr:cNvSpPr/>
      </xdr:nvSpPr>
      <xdr:spPr>
        <a:xfrm>
          <a:off x="168656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a:t>
          </a:r>
          <a:r>
            <a:rPr lang="en-US" u="none" baseline="0"/>
            <a:t> with application shares for subsectors</a:t>
          </a:r>
          <a:endParaRPr lang="en-US" u="sng"/>
        </a:p>
      </xdr:txBody>
    </xdr:sp>
    <xdr:clientData/>
  </xdr:twoCellAnchor>
  <xdr:twoCellAnchor>
    <xdr:from>
      <xdr:col>74</xdr:col>
      <xdr:colOff>38100</xdr:colOff>
      <xdr:row>11</xdr:row>
      <xdr:rowOff>44450</xdr:rowOff>
    </xdr:from>
    <xdr:to>
      <xdr:col>78</xdr:col>
      <xdr:colOff>25400</xdr:colOff>
      <xdr:row>11</xdr:row>
      <xdr:rowOff>57150</xdr:rowOff>
    </xdr:to>
    <xdr:cxnSp macro="">
      <xdr:nvCxnSpPr>
        <xdr:cNvPr id="190" name="Elbow Connector 195">
          <a:extLst>
            <a:ext uri="{FF2B5EF4-FFF2-40B4-BE49-F238E27FC236}">
              <a16:creationId xmlns:a16="http://schemas.microsoft.com/office/drawing/2014/main" id="{00000000-0008-0000-0400-0000BE000000}"/>
            </a:ext>
          </a:extLst>
        </xdr:cNvPr>
        <xdr:cNvCxnSpPr>
          <a:stCxn id="187" idx="3"/>
          <a:endCxn id="189" idx="1"/>
        </xdr:cNvCxnSpPr>
      </xdr:nvCxnSpPr>
      <xdr:spPr>
        <a:xfrm>
          <a:off x="16014700" y="2724150"/>
          <a:ext cx="850900" cy="127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13</xdr:col>
          <xdr:colOff>0</xdr:colOff>
          <xdr:row>1</xdr:row>
          <xdr:rowOff>228600</xdr:rowOff>
        </xdr:to>
        <xdr:sp macro="" textlink="">
          <xdr:nvSpPr>
            <xdr:cNvPr id="16391" name="import_data" hidden="1">
              <a:extLst>
                <a:ext uri="{63B3BB69-23CF-44E3-9099-C40C66FF867C}">
                  <a14:compatExt spid="_x0000_s16391"/>
                </a:ext>
                <a:ext uri="{FF2B5EF4-FFF2-40B4-BE49-F238E27FC236}">
                  <a16:creationId xmlns:a16="http://schemas.microsoft.com/office/drawing/2014/main" id="{00000000-0008-0000-0600-000007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13</xdr:col>
          <xdr:colOff>0</xdr:colOff>
          <xdr:row>2</xdr:row>
          <xdr:rowOff>228600</xdr:rowOff>
        </xdr:to>
        <xdr:sp macro="" textlink="">
          <xdr:nvSpPr>
            <xdr:cNvPr id="16392" name="import_metal" hidden="1">
              <a:extLst>
                <a:ext uri="{63B3BB69-23CF-44E3-9099-C40C66FF867C}">
                  <a14:compatExt spid="_x0000_s16392"/>
                </a:ext>
                <a:ext uri="{FF2B5EF4-FFF2-40B4-BE49-F238E27FC236}">
                  <a16:creationId xmlns:a16="http://schemas.microsoft.com/office/drawing/2014/main" id="{00000000-0008-0000-0600-000008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 uri="{FF2B5EF4-FFF2-40B4-BE49-F238E27FC236}">
                  <a16:creationId xmlns:a16="http://schemas.microsoft.com/office/drawing/2014/main" id="{00000000-0008-0000-0600-000009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13</xdr:col>
          <xdr:colOff>0</xdr:colOff>
          <xdr:row>5</xdr:row>
          <xdr:rowOff>127000</xdr:rowOff>
        </xdr:to>
        <xdr:sp macro="" textlink="">
          <xdr:nvSpPr>
            <xdr:cNvPr id="16397" name="select_dashboard" hidden="1">
              <a:extLst>
                <a:ext uri="{63B3BB69-23CF-44E3-9099-C40C66FF867C}">
                  <a14:compatExt spid="_x0000_s16397"/>
                </a:ext>
                <a:ext uri="{FF2B5EF4-FFF2-40B4-BE49-F238E27FC236}">
                  <a16:creationId xmlns:a16="http://schemas.microsoft.com/office/drawing/2014/main" id="{00000000-0008-0000-0600-00000D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13</xdr:col>
          <xdr:colOff>0</xdr:colOff>
          <xdr:row>4</xdr:row>
          <xdr:rowOff>50800</xdr:rowOff>
        </xdr:to>
        <xdr:sp macro="" textlink="">
          <xdr:nvSpPr>
            <xdr:cNvPr id="16399" name="import_chemical" hidden="1">
              <a:extLst>
                <a:ext uri="{63B3BB69-23CF-44E3-9099-C40C66FF867C}">
                  <a14:compatExt spid="_x0000_s16399"/>
                </a:ext>
                <a:ext uri="{FF2B5EF4-FFF2-40B4-BE49-F238E27FC236}">
                  <a16:creationId xmlns:a16="http://schemas.microsoft.com/office/drawing/2014/main" id="{00000000-0008-0000-0600-00000F4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 from Chemical industry analysis</a:t>
              </a:r>
            </a:p>
          </xdr:txBody>
        </xdr:sp>
        <xdr:clientData fPrintsWithSheet="0"/>
      </xdr:twoCellAnchor>
    </mc:Choice>
    <mc:Fallback/>
  </mc:AlternateContent>
  <xdr:oneCellAnchor>
    <xdr:from>
      <xdr:col>0</xdr:col>
      <xdr:colOff>774700</xdr:colOff>
      <xdr:row>53</xdr:row>
      <xdr:rowOff>127000</xdr:rowOff>
    </xdr:from>
    <xdr:ext cx="7484741" cy="276999"/>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774700" y="11201400"/>
          <a:ext cx="7484741"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other industry </a:t>
          </a:r>
          <a:r>
            <a:rPr lang="en-US" sz="1200" b="1" baseline="0"/>
            <a:t>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Downloads/5_industry_analysis%20copy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analyses/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nerg FD subsecto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s>
    <sheetDataSet>
      <sheetData sheetId="0"/>
      <sheetData sheetId="1"/>
      <sheetData sheetId="2"/>
      <sheetData sheetId="3"/>
      <sheetData sheetId="4"/>
      <sheetData sheetId="5"/>
      <sheetData sheetId="6">
        <row r="13">
          <cell r="E13" t="str">
            <v>nl</v>
          </cell>
        </row>
        <row r="14">
          <cell r="E14">
            <v>2013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tabSelected="1" workbookViewId="0">
      <selection activeCell="H15" sqref="H15"/>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187</v>
      </c>
    </row>
    <row r="4" spans="2:4" x14ac:dyDescent="0.2">
      <c r="B4" s="3" t="s">
        <v>1</v>
      </c>
      <c r="C4" s="4" t="s">
        <v>201</v>
      </c>
      <c r="D4" s="5"/>
    </row>
    <row r="5" spans="2:4" x14ac:dyDescent="0.2">
      <c r="B5" s="6" t="s">
        <v>2</v>
      </c>
      <c r="C5" s="23">
        <f>MAX(Changelog!D:D)</f>
        <v>1.54</v>
      </c>
      <c r="D5" s="7"/>
    </row>
    <row r="6" spans="2:4" x14ac:dyDescent="0.2">
      <c r="B6" s="6" t="s">
        <v>215</v>
      </c>
      <c r="C6" s="23">
        <f>country</f>
        <v>0</v>
      </c>
      <c r="D6" s="7"/>
    </row>
    <row r="7" spans="2:4" x14ac:dyDescent="0.2">
      <c r="B7" s="6" t="s">
        <v>216</v>
      </c>
      <c r="C7" s="305">
        <f>base_year</f>
        <v>0</v>
      </c>
      <c r="D7" s="7"/>
    </row>
    <row r="8" spans="2:4" x14ac:dyDescent="0.2">
      <c r="B8" s="6" t="s">
        <v>3</v>
      </c>
      <c r="C8" s="71">
        <f>MAX(Changelog!B:B)</f>
        <v>44369</v>
      </c>
      <c r="D8" s="7"/>
    </row>
    <row r="9" spans="2:4" x14ac:dyDescent="0.2">
      <c r="B9" s="6" t="s">
        <v>4</v>
      </c>
      <c r="C9" s="8" t="s">
        <v>682</v>
      </c>
      <c r="D9" s="7"/>
    </row>
    <row r="10" spans="2:4" x14ac:dyDescent="0.2">
      <c r="B10" s="9" t="s">
        <v>19</v>
      </c>
      <c r="C10" s="10" t="s">
        <v>5</v>
      </c>
      <c r="D10" s="11"/>
    </row>
    <row r="12" spans="2:4" x14ac:dyDescent="0.2">
      <c r="B12" s="3" t="s">
        <v>8</v>
      </c>
      <c r="C12" s="4"/>
      <c r="D12" s="5"/>
    </row>
    <row r="13" spans="2:4" x14ac:dyDescent="0.2">
      <c r="B13" s="18"/>
      <c r="C13" s="8"/>
      <c r="D13" s="7"/>
    </row>
    <row r="14" spans="2:4" x14ac:dyDescent="0.2">
      <c r="B14" s="18" t="s">
        <v>9</v>
      </c>
      <c r="C14" s="19" t="s">
        <v>10</v>
      </c>
      <c r="D14" s="7"/>
    </row>
    <row r="15" spans="2:4" ht="17" thickBot="1" x14ac:dyDescent="0.25">
      <c r="B15" s="18"/>
      <c r="C15" s="14" t="s">
        <v>11</v>
      </c>
      <c r="D15" s="7"/>
    </row>
    <row r="16" spans="2:4" ht="17" thickBot="1" x14ac:dyDescent="0.25">
      <c r="B16" s="18"/>
      <c r="C16" s="20" t="s">
        <v>12</v>
      </c>
      <c r="D16" s="7"/>
    </row>
    <row r="17" spans="2:4" x14ac:dyDescent="0.2">
      <c r="B17" s="18"/>
      <c r="C17" s="8" t="s">
        <v>13</v>
      </c>
      <c r="D17" s="7"/>
    </row>
    <row r="18" spans="2:4" x14ac:dyDescent="0.2">
      <c r="B18" s="18"/>
      <c r="C18" s="8"/>
      <c r="D18" s="7"/>
    </row>
    <row r="19" spans="2:4" x14ac:dyDescent="0.2">
      <c r="B19" s="18" t="s">
        <v>247</v>
      </c>
      <c r="C19" s="21" t="s">
        <v>198</v>
      </c>
      <c r="D19" s="7"/>
    </row>
    <row r="20" spans="2:4" x14ac:dyDescent="0.2">
      <c r="B20" s="18"/>
      <c r="C20" s="68" t="s">
        <v>24</v>
      </c>
      <c r="D20" s="7"/>
    </row>
    <row r="21" spans="2:4" x14ac:dyDescent="0.2">
      <c r="B21" s="18"/>
      <c r="C21" s="67" t="s">
        <v>16</v>
      </c>
      <c r="D21" s="7"/>
    </row>
    <row r="22" spans="2:4" x14ac:dyDescent="0.2">
      <c r="B22" s="16"/>
      <c r="C22" s="22" t="s">
        <v>14</v>
      </c>
      <c r="D22" s="7"/>
    </row>
    <row r="23" spans="2:4" x14ac:dyDescent="0.2">
      <c r="B23" s="16"/>
      <c r="C23" s="69" t="s">
        <v>199</v>
      </c>
      <c r="D23" s="7"/>
    </row>
    <row r="24" spans="2:4" x14ac:dyDescent="0.2">
      <c r="B24" s="16"/>
      <c r="C24" s="70" t="s">
        <v>15</v>
      </c>
      <c r="D24" s="7"/>
    </row>
    <row r="25" spans="2:4" x14ac:dyDescent="0.2">
      <c r="B25" s="16"/>
      <c r="C25" s="60" t="s">
        <v>17</v>
      </c>
      <c r="D25" s="7"/>
    </row>
    <row r="26" spans="2:4" x14ac:dyDescent="0.2">
      <c r="B26" s="17"/>
      <c r="C26" s="10"/>
      <c r="D26" s="11"/>
    </row>
    <row r="28" spans="2:4" x14ac:dyDescent="0.2">
      <c r="B28" s="3" t="s">
        <v>18</v>
      </c>
      <c r="C28" s="4"/>
      <c r="D28" s="5"/>
    </row>
    <row r="29" spans="2:4" x14ac:dyDescent="0.2">
      <c r="B29" s="16"/>
      <c r="C29" s="8"/>
      <c r="D29" s="7"/>
    </row>
    <row r="30" spans="2:4" x14ac:dyDescent="0.2">
      <c r="B30" s="16"/>
      <c r="C30" s="8"/>
      <c r="D30" s="7"/>
    </row>
    <row r="31" spans="2:4" x14ac:dyDescent="0.2">
      <c r="B31" s="16"/>
      <c r="C31" s="8"/>
      <c r="D31" s="7"/>
    </row>
    <row r="32" spans="2:4" x14ac:dyDescent="0.2">
      <c r="B32" s="16"/>
      <c r="C32" s="8"/>
      <c r="D32" s="7"/>
    </row>
    <row r="33" spans="2:4" x14ac:dyDescent="0.2">
      <c r="B33" s="16"/>
      <c r="C33" s="8"/>
      <c r="D33" s="7"/>
    </row>
    <row r="34" spans="2:4" x14ac:dyDescent="0.2">
      <c r="B34" s="16"/>
      <c r="C34" s="8"/>
      <c r="D34" s="7"/>
    </row>
    <row r="35" spans="2:4" x14ac:dyDescent="0.2">
      <c r="B35" s="16"/>
      <c r="C35" s="8"/>
      <c r="D35" s="7"/>
    </row>
    <row r="36" spans="2:4" x14ac:dyDescent="0.2">
      <c r="B36" s="16"/>
      <c r="C36" s="8"/>
      <c r="D36" s="7"/>
    </row>
    <row r="37" spans="2:4" x14ac:dyDescent="0.2">
      <c r="B37" s="16"/>
      <c r="C37" s="8"/>
      <c r="D37" s="7"/>
    </row>
    <row r="38" spans="2:4" x14ac:dyDescent="0.2">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Q28"/>
  <sheetViews>
    <sheetView workbookViewId="0">
      <selection activeCell="G11" sqref="G11"/>
    </sheetView>
  </sheetViews>
  <sheetFormatPr baseColWidth="10" defaultRowHeight="16" x14ac:dyDescent="0.2"/>
  <cols>
    <col min="1" max="1" width="10.83203125" style="1"/>
    <col min="2" max="2" width="23.832031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470</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2" t="s">
        <v>469</v>
      </c>
      <c r="C5" s="593"/>
      <c r="D5" s="593"/>
      <c r="E5" s="593"/>
      <c r="F5" s="594"/>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ht="51" x14ac:dyDescent="0.2">
      <c r="A8" s="76"/>
      <c r="B8" s="381" t="s">
        <v>502</v>
      </c>
      <c r="C8" s="457"/>
      <c r="D8" s="457"/>
      <c r="E8" s="457"/>
      <c r="F8" s="457"/>
      <c r="G8" s="457"/>
      <c r="H8" s="457"/>
      <c r="I8" s="457"/>
      <c r="J8" s="457"/>
      <c r="K8" s="458"/>
      <c r="L8" s="76"/>
      <c r="M8" s="76"/>
      <c r="N8" s="76"/>
      <c r="O8" s="76"/>
      <c r="P8" s="76"/>
      <c r="Q8" s="76"/>
    </row>
    <row r="9" spans="1:17" ht="34" x14ac:dyDescent="0.2">
      <c r="A9" s="76"/>
      <c r="B9" s="378" t="s">
        <v>420</v>
      </c>
      <c r="C9" s="451"/>
      <c r="D9" s="451"/>
      <c r="E9" s="451"/>
      <c r="F9" s="451"/>
      <c r="G9" s="451"/>
      <c r="H9" s="451"/>
      <c r="I9" s="451"/>
      <c r="J9" s="451"/>
      <c r="K9" s="459"/>
      <c r="L9" s="76"/>
      <c r="M9" s="76"/>
      <c r="N9" s="76"/>
      <c r="O9" s="76"/>
      <c r="P9" s="76"/>
      <c r="Q9" s="76"/>
    </row>
    <row r="10" spans="1:17" ht="51" x14ac:dyDescent="0.2">
      <c r="A10" s="76"/>
      <c r="B10" s="381" t="s">
        <v>509</v>
      </c>
      <c r="C10" s="451"/>
      <c r="D10" s="451"/>
      <c r="E10" s="451"/>
      <c r="F10" s="451"/>
      <c r="G10" s="451"/>
      <c r="H10" s="451"/>
      <c r="I10" s="451"/>
      <c r="J10" s="451"/>
      <c r="K10" s="459"/>
      <c r="L10" s="76"/>
      <c r="M10" s="76"/>
      <c r="N10" s="76"/>
      <c r="O10" s="76"/>
      <c r="P10" s="76"/>
      <c r="Q10" s="76"/>
    </row>
    <row r="11" spans="1:17" ht="35" thickBot="1" x14ac:dyDescent="0.25">
      <c r="A11" s="76"/>
      <c r="B11" s="382" t="s">
        <v>421</v>
      </c>
      <c r="C11" s="490"/>
      <c r="D11" s="490"/>
      <c r="E11" s="490"/>
      <c r="F11" s="490"/>
      <c r="G11" s="490"/>
      <c r="H11" s="490"/>
      <c r="I11" s="490"/>
      <c r="J11" s="490"/>
      <c r="K11" s="491"/>
      <c r="L11" s="76"/>
      <c r="M11" s="76"/>
      <c r="N11" s="76"/>
      <c r="O11" s="76"/>
      <c r="P11" s="76"/>
      <c r="Q11" s="76"/>
    </row>
    <row r="12" spans="1:17" x14ac:dyDescent="0.2">
      <c r="A12" s="76"/>
      <c r="B12" s="76"/>
      <c r="C12" s="76"/>
      <c r="D12" s="76"/>
      <c r="E12" s="76"/>
      <c r="F12" s="76"/>
      <c r="G12" s="76"/>
      <c r="H12" s="76"/>
      <c r="I12" s="76"/>
      <c r="J12" s="76"/>
      <c r="K12" s="76"/>
      <c r="L12" s="76"/>
      <c r="M12" s="76"/>
      <c r="N12" s="76"/>
      <c r="O12" s="76"/>
      <c r="P12" s="76"/>
      <c r="Q12" s="76"/>
    </row>
    <row r="13" spans="1:17" x14ac:dyDescent="0.2">
      <c r="A13" s="76"/>
      <c r="B13" s="76"/>
      <c r="C13" s="76"/>
      <c r="D13" s="76"/>
      <c r="E13" s="76"/>
      <c r="F13" s="76"/>
      <c r="G13" s="76"/>
      <c r="H13" s="76"/>
      <c r="I13" s="76"/>
      <c r="J13" s="76"/>
      <c r="K13" s="76"/>
      <c r="L13" s="76"/>
      <c r="M13" s="76"/>
      <c r="N13" s="76"/>
      <c r="O13" s="76"/>
      <c r="P13" s="76"/>
      <c r="Q13" s="76"/>
    </row>
    <row r="14" spans="1:17" x14ac:dyDescent="0.2">
      <c r="A14" s="76"/>
      <c r="B14" s="76"/>
      <c r="C14" s="76"/>
      <c r="D14" s="76"/>
      <c r="E14" s="76"/>
      <c r="F14" s="76"/>
      <c r="G14" s="76"/>
      <c r="H14" s="76"/>
      <c r="I14" s="76"/>
      <c r="J14" s="76"/>
      <c r="K14" s="76"/>
      <c r="L14" s="76"/>
      <c r="M14" s="76"/>
      <c r="N14" s="76"/>
      <c r="O14" s="76"/>
      <c r="P14" s="76"/>
      <c r="Q14" s="76"/>
    </row>
    <row r="15" spans="1:17" x14ac:dyDescent="0.2">
      <c r="A15" s="76"/>
      <c r="B15" s="76"/>
      <c r="C15" s="76"/>
      <c r="D15" s="76"/>
      <c r="E15" s="76"/>
      <c r="F15" s="76"/>
      <c r="G15" s="76"/>
      <c r="H15" s="76"/>
      <c r="I15" s="76"/>
      <c r="J15" s="76"/>
      <c r="K15" s="76"/>
      <c r="L15" s="76"/>
      <c r="M15" s="76"/>
      <c r="N15" s="76"/>
      <c r="O15" s="76"/>
      <c r="P15" s="76"/>
      <c r="Q15" s="76"/>
    </row>
    <row r="16" spans="1:17" x14ac:dyDescent="0.2">
      <c r="A16" s="76"/>
      <c r="B16" s="76"/>
      <c r="C16" s="76"/>
      <c r="D16" s="76"/>
      <c r="E16" s="76"/>
      <c r="F16" s="76"/>
      <c r="G16" s="76"/>
      <c r="H16" s="76"/>
      <c r="I16" s="76"/>
      <c r="J16" s="76"/>
      <c r="K16" s="76"/>
      <c r="L16" s="76"/>
      <c r="M16" s="76"/>
      <c r="N16" s="76"/>
      <c r="O16" s="76"/>
      <c r="P16" s="76"/>
      <c r="Q16" s="76"/>
    </row>
    <row r="17" spans="1:17" x14ac:dyDescent="0.2">
      <c r="A17" s="76"/>
      <c r="B17" s="76"/>
      <c r="C17" s="76"/>
      <c r="D17" s="76"/>
      <c r="E17" s="76"/>
      <c r="F17" s="76"/>
      <c r="G17" s="76"/>
      <c r="H17" s="76"/>
      <c r="I17" s="76"/>
      <c r="J17" s="76"/>
      <c r="K17" s="76"/>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D21" s="76"/>
      <c r="E21" s="76"/>
      <c r="F21" s="76"/>
      <c r="G21" s="76"/>
      <c r="H21" s="76"/>
      <c r="I21" s="76"/>
      <c r="J21" s="76"/>
      <c r="K21" s="76"/>
      <c r="L21" s="76"/>
      <c r="M21" s="76"/>
      <c r="N21" s="76"/>
      <c r="O21" s="76"/>
      <c r="P21" s="76"/>
      <c r="Q21" s="76"/>
    </row>
    <row r="22" spans="1:17" x14ac:dyDescent="0.2">
      <c r="D22" s="76"/>
      <c r="E22" s="76"/>
      <c r="F22" s="76"/>
      <c r="G22" s="76"/>
      <c r="H22" s="76"/>
      <c r="I22" s="76"/>
      <c r="J22" s="76"/>
      <c r="K22" s="76"/>
      <c r="L22" s="76"/>
      <c r="M22" s="76"/>
      <c r="N22" s="76"/>
      <c r="O22" s="76"/>
      <c r="P22" s="76"/>
      <c r="Q22" s="76"/>
    </row>
    <row r="23" spans="1:17" x14ac:dyDescent="0.2">
      <c r="D23" s="76"/>
      <c r="E23" s="76"/>
      <c r="F23" s="76"/>
      <c r="G23" s="76"/>
      <c r="H23" s="76"/>
      <c r="I23" s="76"/>
      <c r="J23" s="76"/>
      <c r="K23" s="76"/>
      <c r="L23" s="76"/>
      <c r="M23" s="76"/>
      <c r="N23" s="76"/>
      <c r="O23" s="76"/>
      <c r="P23" s="76"/>
      <c r="Q23" s="76"/>
    </row>
    <row r="24" spans="1:17" x14ac:dyDescent="0.2">
      <c r="D24" s="76"/>
      <c r="E24" s="76"/>
      <c r="F24" s="76"/>
      <c r="G24" s="76"/>
      <c r="H24" s="76"/>
      <c r="I24" s="76"/>
      <c r="J24" s="76"/>
      <c r="K24" s="76"/>
      <c r="L24" s="76"/>
      <c r="M24" s="76"/>
      <c r="N24" s="76"/>
      <c r="O24" s="76"/>
      <c r="P24" s="76"/>
      <c r="Q24" s="76"/>
    </row>
    <row r="25" spans="1:17" x14ac:dyDescent="0.2">
      <c r="D25" s="76"/>
      <c r="E25" s="76"/>
      <c r="F25" s="76"/>
      <c r="G25" s="76"/>
      <c r="H25" s="76"/>
      <c r="I25" s="76"/>
      <c r="J25" s="76"/>
      <c r="K25" s="76"/>
      <c r="L25" s="76"/>
      <c r="M25" s="76"/>
      <c r="N25" s="76"/>
      <c r="O25" s="76"/>
      <c r="P25" s="76"/>
      <c r="Q25" s="76"/>
    </row>
    <row r="26" spans="1:17" x14ac:dyDescent="0.2">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G16"/>
  <sheetViews>
    <sheetView workbookViewId="0">
      <selection activeCell="E16" sqref="E16"/>
    </sheetView>
  </sheetViews>
  <sheetFormatPr baseColWidth="10" defaultRowHeight="16" x14ac:dyDescent="0.2"/>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1" x14ac:dyDescent="0.25">
      <c r="B2" s="75" t="s">
        <v>212</v>
      </c>
      <c r="C2" s="8"/>
    </row>
    <row r="4" spans="2:7" x14ac:dyDescent="0.2">
      <c r="B4" s="3" t="s">
        <v>83</v>
      </c>
      <c r="C4" s="4"/>
      <c r="D4" s="4"/>
      <c r="E4" s="84"/>
    </row>
    <row r="5" spans="2:7" ht="60" customHeight="1" x14ac:dyDescent="0.2">
      <c r="B5" s="595" t="s">
        <v>473</v>
      </c>
      <c r="C5" s="596"/>
      <c r="D5" s="596"/>
      <c r="E5" s="84"/>
    </row>
    <row r="6" spans="2:7" ht="17" thickBot="1" x14ac:dyDescent="0.25">
      <c r="B6" s="8"/>
      <c r="C6" s="8"/>
    </row>
    <row r="7" spans="2:7" x14ac:dyDescent="0.2">
      <c r="B7" s="24" t="s">
        <v>213</v>
      </c>
      <c r="C7" s="43"/>
      <c r="D7" s="43"/>
      <c r="E7" s="476"/>
      <c r="F7" s="43"/>
      <c r="G7" s="26"/>
    </row>
    <row r="8" spans="2:7" ht="30" customHeight="1" x14ac:dyDescent="0.2">
      <c r="B8" s="27"/>
      <c r="C8" s="8"/>
      <c r="D8" s="8"/>
      <c r="E8" s="472" t="s">
        <v>406</v>
      </c>
      <c r="F8" s="472" t="s">
        <v>407</v>
      </c>
      <c r="G8" s="28"/>
    </row>
    <row r="9" spans="2:7" ht="15" customHeight="1" x14ac:dyDescent="0.2">
      <c r="B9" s="27"/>
      <c r="C9" s="8"/>
      <c r="D9" s="8"/>
      <c r="E9" s="472"/>
      <c r="F9" s="472" t="s">
        <v>408</v>
      </c>
      <c r="G9" s="28"/>
    </row>
    <row r="10" spans="2:7" ht="15" customHeight="1" x14ac:dyDescent="0.2">
      <c r="B10" s="86" t="s">
        <v>203</v>
      </c>
      <c r="C10" s="87" t="s">
        <v>214</v>
      </c>
      <c r="D10" s="8"/>
      <c r="E10" s="473"/>
      <c r="F10" s="474"/>
      <c r="G10" s="479" t="s">
        <v>409</v>
      </c>
    </row>
    <row r="11" spans="2:7" x14ac:dyDescent="0.2">
      <c r="B11" s="40" t="s">
        <v>217</v>
      </c>
      <c r="C11" s="88"/>
      <c r="D11" s="8"/>
      <c r="E11" s="8"/>
      <c r="F11" s="8"/>
      <c r="G11" s="28"/>
    </row>
    <row r="12" spans="2:7" x14ac:dyDescent="0.2">
      <c r="B12" s="89"/>
      <c r="C12" s="90" t="s">
        <v>477</v>
      </c>
      <c r="D12" s="478"/>
      <c r="E12" s="478" t="s">
        <v>607</v>
      </c>
      <c r="F12" s="480"/>
      <c r="G12" s="477">
        <f>F12</f>
        <v>0</v>
      </c>
    </row>
    <row r="13" spans="2:7" x14ac:dyDescent="0.2">
      <c r="B13" s="89"/>
      <c r="C13" s="90" t="s">
        <v>474</v>
      </c>
      <c r="D13" s="478"/>
      <c r="E13" s="478" t="s">
        <v>608</v>
      </c>
      <c r="F13" s="480"/>
      <c r="G13" s="477">
        <f>F13</f>
        <v>0</v>
      </c>
    </row>
    <row r="14" spans="2:7" x14ac:dyDescent="0.2">
      <c r="B14" s="89"/>
      <c r="C14" s="90" t="s">
        <v>475</v>
      </c>
      <c r="D14" s="478"/>
      <c r="E14" s="478" t="s">
        <v>609</v>
      </c>
      <c r="F14" s="480"/>
      <c r="G14" s="477">
        <f>F14</f>
        <v>0</v>
      </c>
    </row>
    <row r="15" spans="2:7" x14ac:dyDescent="0.2">
      <c r="B15" s="89"/>
      <c r="C15" s="90" t="s">
        <v>476</v>
      </c>
      <c r="D15" s="478"/>
      <c r="E15" s="478" t="s">
        <v>610</v>
      </c>
      <c r="F15" s="480"/>
      <c r="G15" s="477">
        <f>F15</f>
        <v>0</v>
      </c>
    </row>
    <row r="16" spans="2:7" ht="17" thickBot="1" x14ac:dyDescent="0.25">
      <c r="B16" s="38"/>
      <c r="C16" s="47"/>
      <c r="D16" s="47"/>
      <c r="E16" s="475"/>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G44"/>
  <sheetViews>
    <sheetView workbookViewId="0">
      <selection activeCell="B6" sqref="B6"/>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597" t="s">
        <v>520</v>
      </c>
      <c r="C5" s="598"/>
      <c r="D5" s="598"/>
      <c r="E5" s="599"/>
    </row>
    <row r="6" spans="2:7" ht="17" thickBot="1" x14ac:dyDescent="0.25"/>
    <row r="7" spans="2:7" x14ac:dyDescent="0.2">
      <c r="B7" s="325" t="s">
        <v>388</v>
      </c>
      <c r="C7" s="108"/>
      <c r="D7" s="384"/>
      <c r="E7" s="330"/>
    </row>
    <row r="8" spans="2:7" x14ac:dyDescent="0.2">
      <c r="B8" s="239"/>
      <c r="C8" s="15"/>
      <c r="D8" s="385"/>
      <c r="E8" s="331"/>
    </row>
    <row r="9" spans="2:7" ht="17" x14ac:dyDescent="0.2">
      <c r="B9" s="239" t="s">
        <v>391</v>
      </c>
      <c r="C9" s="15"/>
      <c r="D9" s="386" t="s">
        <v>390</v>
      </c>
      <c r="E9" s="329" t="s">
        <v>389</v>
      </c>
    </row>
    <row r="10" spans="2:7" x14ac:dyDescent="0.2">
      <c r="B10" s="326" t="s">
        <v>193</v>
      </c>
      <c r="C10" s="109"/>
      <c r="D10" s="383"/>
      <c r="E10" s="110"/>
    </row>
    <row r="11" spans="2:7" ht="17" x14ac:dyDescent="0.2">
      <c r="B11" s="327"/>
      <c r="C11" s="111" t="s">
        <v>231</v>
      </c>
      <c r="D11" s="387">
        <f>'Energetic final demand sectors'!D18</f>
        <v>0</v>
      </c>
      <c r="E11" s="289">
        <f>IF(SUM($D$11:$D$13)=0,0,D11/SUM($D$11:$D$13))</f>
        <v>0</v>
      </c>
      <c r="G11" s="515"/>
    </row>
    <row r="12" spans="2:7" ht="17" x14ac:dyDescent="0.2">
      <c r="B12" s="327"/>
      <c r="C12" s="111" t="s">
        <v>422</v>
      </c>
      <c r="D12" s="387">
        <f>'Energetic final demand sectors'!D21</f>
        <v>0</v>
      </c>
      <c r="E12" s="289">
        <f t="shared" ref="E12" si="0">IF(SUM($D$11:$D$13)=0,0,D12/SUM($D$11:$D$13))</f>
        <v>0</v>
      </c>
    </row>
    <row r="13" spans="2:7" ht="17" x14ac:dyDescent="0.2">
      <c r="B13" s="327"/>
      <c r="C13" s="111" t="s">
        <v>82</v>
      </c>
      <c r="D13" s="387">
        <f>'Energetic final demand sectors'!D26</f>
        <v>0</v>
      </c>
      <c r="E13" s="289">
        <f>IF(SUM($D$11:$D$13)=0,1,D13/SUM($D$11:$D$13))</f>
        <v>1</v>
      </c>
    </row>
    <row r="14" spans="2:7" x14ac:dyDescent="0.2">
      <c r="B14" s="33"/>
      <c r="C14" s="7"/>
      <c r="D14" s="335"/>
      <c r="E14" s="290"/>
    </row>
    <row r="15" spans="2:7" x14ac:dyDescent="0.2">
      <c r="B15" s="326" t="s">
        <v>239</v>
      </c>
      <c r="C15" s="109"/>
      <c r="D15" s="388"/>
      <c r="E15" s="291"/>
    </row>
    <row r="16" spans="2:7" ht="17" x14ac:dyDescent="0.2">
      <c r="B16" s="327"/>
      <c r="C16" s="111" t="s">
        <v>231</v>
      </c>
      <c r="D16" s="387">
        <f>'Energetic final demand sectors'!G18</f>
        <v>0</v>
      </c>
      <c r="E16" s="289">
        <f>IF(SUM($D$16:$D$18)=0,0,D16/SUM($D$16:$D$18))</f>
        <v>0</v>
      </c>
    </row>
    <row r="17" spans="2:5" ht="17" x14ac:dyDescent="0.2">
      <c r="B17" s="327"/>
      <c r="C17" s="111" t="s">
        <v>422</v>
      </c>
      <c r="D17" s="387">
        <f>'Energetic final demand sectors'!G21</f>
        <v>0</v>
      </c>
      <c r="E17" s="289">
        <f>IF(SUM($D$16:$D$18)=0,0,D17/SUM($D$16:$D$18))</f>
        <v>0</v>
      </c>
    </row>
    <row r="18" spans="2:5" ht="17" x14ac:dyDescent="0.2">
      <c r="B18" s="327"/>
      <c r="C18" s="111" t="s">
        <v>82</v>
      </c>
      <c r="D18" s="387">
        <f>'Energetic final demand sectors'!G26</f>
        <v>0</v>
      </c>
      <c r="E18" s="289">
        <f>IF(SUM($D$16:$D$18)=0,1,D18/SUM($D$16:$D$18))</f>
        <v>1</v>
      </c>
    </row>
    <row r="19" spans="2:5" x14ac:dyDescent="0.2">
      <c r="B19" s="327"/>
      <c r="C19" s="7"/>
      <c r="D19" s="335"/>
      <c r="E19" s="292"/>
    </row>
    <row r="20" spans="2:5" x14ac:dyDescent="0.2">
      <c r="B20" s="326" t="s">
        <v>51</v>
      </c>
      <c r="C20" s="109"/>
      <c r="D20" s="388"/>
      <c r="E20" s="291"/>
    </row>
    <row r="21" spans="2:5" ht="17" x14ac:dyDescent="0.2">
      <c r="B21" s="327"/>
      <c r="C21" s="111" t="s">
        <v>231</v>
      </c>
      <c r="D21" s="387">
        <f>'Energetic final demand sectors'!H18</f>
        <v>0</v>
      </c>
      <c r="E21" s="289">
        <f>IF(SUM($D$21:$D$23)=0,0,D21/SUM($D$21:$D$23))</f>
        <v>0</v>
      </c>
    </row>
    <row r="22" spans="2:5" ht="17" x14ac:dyDescent="0.2">
      <c r="B22" s="327"/>
      <c r="C22" s="111" t="s">
        <v>422</v>
      </c>
      <c r="D22" s="387">
        <f>'Energetic final demand sectors'!H21</f>
        <v>0</v>
      </c>
      <c r="E22" s="289">
        <f>IF(SUM($D$21:$D$23)=0,0,D22/SUM($D$21:$D$23))</f>
        <v>0</v>
      </c>
    </row>
    <row r="23" spans="2:5" ht="17" x14ac:dyDescent="0.2">
      <c r="B23" s="327"/>
      <c r="C23" s="111" t="s">
        <v>82</v>
      </c>
      <c r="D23" s="387">
        <f>'Energetic final demand sectors'!H26</f>
        <v>0</v>
      </c>
      <c r="E23" s="289">
        <f>IF(SUM($D$21:$D$23)=0,1,D23/SUM($D$21:$D$23))</f>
        <v>1</v>
      </c>
    </row>
    <row r="24" spans="2:5" x14ac:dyDescent="0.2">
      <c r="B24" s="327"/>
      <c r="C24" s="7"/>
      <c r="D24" s="335"/>
      <c r="E24" s="292"/>
    </row>
    <row r="25" spans="2:5" x14ac:dyDescent="0.2">
      <c r="B25" s="326" t="s">
        <v>195</v>
      </c>
      <c r="C25" s="109"/>
      <c r="D25" s="388"/>
      <c r="E25" s="291"/>
    </row>
    <row r="26" spans="2:5" ht="17" x14ac:dyDescent="0.2">
      <c r="B26" s="327"/>
      <c r="C26" s="111" t="s">
        <v>231</v>
      </c>
      <c r="D26" s="387">
        <f>'Energetic final demand sectors'!I18</f>
        <v>0</v>
      </c>
      <c r="E26" s="289">
        <f>IF(SUM($D$26:$D$28)=0,0,D26/SUM($D$26:$D$28))</f>
        <v>0</v>
      </c>
    </row>
    <row r="27" spans="2:5" ht="17" x14ac:dyDescent="0.2">
      <c r="B27" s="327"/>
      <c r="C27" s="111" t="s">
        <v>422</v>
      </c>
      <c r="D27" s="387">
        <f>'Energetic final demand sectors'!I21</f>
        <v>0</v>
      </c>
      <c r="E27" s="289">
        <f>IF(SUM($D$26:$D$28)=0,0,D27/SUM($D$26:$D$28))</f>
        <v>0</v>
      </c>
    </row>
    <row r="28" spans="2:5" ht="17" x14ac:dyDescent="0.2">
      <c r="B28" s="327"/>
      <c r="C28" s="111" t="s">
        <v>82</v>
      </c>
      <c r="D28" s="387">
        <f>'Energetic final demand sectors'!I26</f>
        <v>0</v>
      </c>
      <c r="E28" s="289">
        <f>IF(SUM($D$26:$D$28)=0,1,D28/SUM($D$26:$D$28))</f>
        <v>1</v>
      </c>
    </row>
    <row r="29" spans="2:5" x14ac:dyDescent="0.2">
      <c r="B29" s="327"/>
      <c r="C29" s="7"/>
      <c r="D29" s="335"/>
      <c r="E29" s="292"/>
    </row>
    <row r="30" spans="2:5" x14ac:dyDescent="0.2">
      <c r="B30" s="326" t="s">
        <v>103</v>
      </c>
      <c r="C30" s="109"/>
      <c r="D30" s="388"/>
      <c r="E30" s="291"/>
    </row>
    <row r="31" spans="2:5" ht="17" x14ac:dyDescent="0.2">
      <c r="B31" s="327"/>
      <c r="C31" s="111" t="s">
        <v>231</v>
      </c>
      <c r="D31" s="387">
        <f>'Energetic final demand sectors'!J18</f>
        <v>0</v>
      </c>
      <c r="E31" s="289">
        <f>IF(SUM($D$31:$D$33)=0,0,D31/SUM($D$31:$D$33))</f>
        <v>0</v>
      </c>
    </row>
    <row r="32" spans="2:5" ht="17" x14ac:dyDescent="0.2">
      <c r="B32" s="327"/>
      <c r="C32" s="111" t="s">
        <v>422</v>
      </c>
      <c r="D32" s="387">
        <f>'Energetic final demand sectors'!J21</f>
        <v>0</v>
      </c>
      <c r="E32" s="289">
        <f>IF(SUM($D$31:$D$33)=0,0,D32/SUM($D$31:$D$33))</f>
        <v>0</v>
      </c>
    </row>
    <row r="33" spans="2:5" ht="17" x14ac:dyDescent="0.2">
      <c r="B33" s="327"/>
      <c r="C33" s="111" t="s">
        <v>82</v>
      </c>
      <c r="D33" s="387">
        <f>'Energetic final demand sectors'!J26</f>
        <v>0</v>
      </c>
      <c r="E33" s="289">
        <f>IF(SUM($D$31:$D$33)=0,1,D33/SUM($D$31:$D$33))</f>
        <v>1</v>
      </c>
    </row>
    <row r="34" spans="2:5" x14ac:dyDescent="0.2">
      <c r="B34" s="327"/>
      <c r="C34" s="7"/>
      <c r="D34" s="335"/>
      <c r="E34" s="292"/>
    </row>
    <row r="35" spans="2:5" x14ac:dyDescent="0.2">
      <c r="B35" s="326" t="s">
        <v>102</v>
      </c>
      <c r="C35" s="109"/>
      <c r="D35" s="388"/>
      <c r="E35" s="291"/>
    </row>
    <row r="36" spans="2:5" ht="17" x14ac:dyDescent="0.2">
      <c r="B36" s="327"/>
      <c r="C36" s="111" t="s">
        <v>231</v>
      </c>
      <c r="D36" s="387">
        <f>'Energetic final demand sectors'!K18</f>
        <v>0</v>
      </c>
      <c r="E36" s="289">
        <f>IF(SUM($D$36:$D$38)=0,0,D36/SUM($D$36:$D$38))</f>
        <v>0</v>
      </c>
    </row>
    <row r="37" spans="2:5" ht="17" x14ac:dyDescent="0.2">
      <c r="B37" s="327"/>
      <c r="C37" s="111" t="s">
        <v>422</v>
      </c>
      <c r="D37" s="387">
        <f>'Energetic final demand sectors'!K21</f>
        <v>0</v>
      </c>
      <c r="E37" s="289">
        <f>IF(SUM($D$36:$D$38)=0,0,D37/SUM($D$36:$D$38))</f>
        <v>0</v>
      </c>
    </row>
    <row r="38" spans="2:5" ht="17" x14ac:dyDescent="0.2">
      <c r="B38" s="327"/>
      <c r="C38" s="111" t="s">
        <v>82</v>
      </c>
      <c r="D38" s="387">
        <f>'Energetic final demand sectors'!K26</f>
        <v>0</v>
      </c>
      <c r="E38" s="289">
        <f>IF(SUM($D$36:$D$38)=0,1,D38/SUM($D$36:$D$38))</f>
        <v>1</v>
      </c>
    </row>
    <row r="39" spans="2:5" x14ac:dyDescent="0.2">
      <c r="B39" s="327"/>
      <c r="C39" s="7"/>
      <c r="D39" s="335"/>
      <c r="E39" s="292"/>
    </row>
    <row r="40" spans="2:5" x14ac:dyDescent="0.2">
      <c r="B40" s="326" t="s">
        <v>501</v>
      </c>
      <c r="C40" s="109"/>
      <c r="D40" s="388"/>
      <c r="E40" s="291"/>
    </row>
    <row r="41" spans="2:5" ht="17" x14ac:dyDescent="0.2">
      <c r="B41" s="327"/>
      <c r="C41" s="111" t="s">
        <v>231</v>
      </c>
      <c r="D41" s="387">
        <f>'Energetic final demand sectors'!L18</f>
        <v>0</v>
      </c>
      <c r="E41" s="523" t="s">
        <v>264</v>
      </c>
    </row>
    <row r="42" spans="2:5" ht="17" x14ac:dyDescent="0.2">
      <c r="B42" s="327"/>
      <c r="C42" s="111" t="s">
        <v>422</v>
      </c>
      <c r="D42" s="387">
        <f>'Energetic final demand sectors'!L21</f>
        <v>0</v>
      </c>
      <c r="E42" s="523" t="s">
        <v>264</v>
      </c>
    </row>
    <row r="43" spans="2:5" ht="17" x14ac:dyDescent="0.2">
      <c r="B43" s="327"/>
      <c r="C43" s="111" t="s">
        <v>82</v>
      </c>
      <c r="D43" s="387">
        <f>'Energetic final demand sectors'!L26</f>
        <v>0</v>
      </c>
      <c r="E43" s="523" t="s">
        <v>264</v>
      </c>
    </row>
    <row r="44" spans="2:5" ht="17" thickBot="1" x14ac:dyDescent="0.25">
      <c r="B44" s="328"/>
      <c r="C44" s="112"/>
      <c r="D44" s="389"/>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E25"/>
  <sheetViews>
    <sheetView workbookViewId="0">
      <selection activeCell="D19" sqref="D19"/>
    </sheetView>
  </sheetViews>
  <sheetFormatPr baseColWidth="10" defaultRowHeight="16" x14ac:dyDescent="0.2"/>
  <cols>
    <col min="1" max="1" width="10.83203125" style="1"/>
    <col min="2" max="3" width="20.83203125" style="1" customWidth="1"/>
    <col min="4" max="4" width="23.1640625" style="341" customWidth="1"/>
    <col min="5" max="5" width="21" style="1" customWidth="1"/>
    <col min="6" max="16384" width="10.83203125" style="1"/>
  </cols>
  <sheetData>
    <row r="2" spans="2:5" ht="21" x14ac:dyDescent="0.25">
      <c r="B2" s="2" t="s">
        <v>235</v>
      </c>
    </row>
    <row r="4" spans="2:5" x14ac:dyDescent="0.2">
      <c r="B4" s="3" t="s">
        <v>83</v>
      </c>
      <c r="C4" s="4"/>
      <c r="D4" s="383"/>
      <c r="E4" s="5"/>
    </row>
    <row r="5" spans="2:5" ht="30" customHeight="1" x14ac:dyDescent="0.2">
      <c r="B5" s="597" t="s">
        <v>521</v>
      </c>
      <c r="C5" s="598"/>
      <c r="D5" s="598"/>
      <c r="E5" s="599"/>
    </row>
    <row r="6" spans="2:5" ht="17" thickBot="1" x14ac:dyDescent="0.25"/>
    <row r="7" spans="2:5" x14ac:dyDescent="0.2">
      <c r="B7" s="325" t="s">
        <v>388</v>
      </c>
      <c r="C7" s="108"/>
      <c r="D7" s="384"/>
      <c r="E7" s="330"/>
    </row>
    <row r="8" spans="2:5" x14ac:dyDescent="0.2">
      <c r="B8" s="239"/>
      <c r="C8" s="15"/>
      <c r="D8" s="385"/>
      <c r="E8" s="331"/>
    </row>
    <row r="9" spans="2:5" ht="17" x14ac:dyDescent="0.2">
      <c r="B9" s="239" t="s">
        <v>391</v>
      </c>
      <c r="C9" s="15"/>
      <c r="D9" s="386" t="s">
        <v>390</v>
      </c>
      <c r="E9" s="329" t="s">
        <v>389</v>
      </c>
    </row>
    <row r="10" spans="2:5" x14ac:dyDescent="0.2">
      <c r="B10" s="326" t="s">
        <v>193</v>
      </c>
      <c r="C10" s="498"/>
      <c r="D10" s="383"/>
      <c r="E10" s="110"/>
    </row>
    <row r="11" spans="2:5" x14ac:dyDescent="0.2">
      <c r="B11" s="327"/>
      <c r="C11" s="497" t="s">
        <v>422</v>
      </c>
      <c r="D11" s="387">
        <f>'Non-energetic FD sectors'!D13</f>
        <v>0</v>
      </c>
      <c r="E11" s="289">
        <f>IF(SUM($D$11:$D$12)=0,0,D11/SUM($D$11:$D$12))</f>
        <v>0</v>
      </c>
    </row>
    <row r="12" spans="2:5" ht="17" x14ac:dyDescent="0.2">
      <c r="B12" s="327"/>
      <c r="C12" s="111" t="s">
        <v>82</v>
      </c>
      <c r="D12" s="387">
        <f>'Non-energetic FD sectors'!D14</f>
        <v>0</v>
      </c>
      <c r="E12" s="289">
        <f>IF(SUM($D$11:$D$12)=0,1,D12/SUM($D$11:$D$12))</f>
        <v>1</v>
      </c>
    </row>
    <row r="13" spans="2:5" x14ac:dyDescent="0.2">
      <c r="B13" s="33"/>
      <c r="C13" s="499"/>
      <c r="D13" s="335"/>
      <c r="E13" s="290"/>
    </row>
    <row r="14" spans="2:5" x14ac:dyDescent="0.2">
      <c r="B14" s="326" t="s">
        <v>239</v>
      </c>
      <c r="C14" s="498"/>
      <c r="D14" s="388"/>
      <c r="E14" s="291"/>
    </row>
    <row r="15" spans="2:5" x14ac:dyDescent="0.2">
      <c r="B15" s="327"/>
      <c r="C15" s="497" t="s">
        <v>422</v>
      </c>
      <c r="D15" s="387">
        <f>'Non-energetic FD sectors'!G13</f>
        <v>0</v>
      </c>
      <c r="E15" s="289">
        <f>IF(SUM($D$15:$D$16)=0,0,D15/SUM($D$15:$D$16))</f>
        <v>0</v>
      </c>
    </row>
    <row r="16" spans="2:5" ht="17" x14ac:dyDescent="0.2">
      <c r="B16" s="327"/>
      <c r="C16" s="111" t="s">
        <v>82</v>
      </c>
      <c r="D16" s="387">
        <f>'Non-energetic FD sectors'!G14</f>
        <v>0</v>
      </c>
      <c r="E16" s="289">
        <f>IF(SUM($D$15:$D$16)=0,1,D16/SUM($D$15:$D$16))</f>
        <v>1</v>
      </c>
    </row>
    <row r="17" spans="2:5" x14ac:dyDescent="0.2">
      <c r="B17" s="327"/>
      <c r="C17" s="499"/>
      <c r="D17" s="335"/>
      <c r="E17" s="292"/>
    </row>
    <row r="18" spans="2:5" x14ac:dyDescent="0.2">
      <c r="B18" s="326" t="s">
        <v>51</v>
      </c>
      <c r="C18" s="498"/>
      <c r="D18" s="388"/>
      <c r="E18" s="291"/>
    </row>
    <row r="19" spans="2:5" x14ac:dyDescent="0.2">
      <c r="B19" s="327"/>
      <c r="C19" s="497" t="s">
        <v>422</v>
      </c>
      <c r="D19" s="387">
        <f>'Non-energetic FD sectors'!H13</f>
        <v>0</v>
      </c>
      <c r="E19" s="289">
        <f>IF(SUM($D$19:$D$20)=0,0,D19/SUM($D$19:$D$20))</f>
        <v>0</v>
      </c>
    </row>
    <row r="20" spans="2:5" ht="17" x14ac:dyDescent="0.2">
      <c r="B20" s="327"/>
      <c r="C20" s="111" t="s">
        <v>82</v>
      </c>
      <c r="D20" s="387">
        <f>'Non-energetic FD sectors'!H14</f>
        <v>0</v>
      </c>
      <c r="E20" s="289">
        <f>IF(SUM($D$19:$D$20)=0,1,D20/SUM($D$19:$D$20))</f>
        <v>1</v>
      </c>
    </row>
    <row r="21" spans="2:5" x14ac:dyDescent="0.2">
      <c r="B21" s="327"/>
      <c r="C21" s="499"/>
      <c r="D21" s="335"/>
      <c r="E21" s="292"/>
    </row>
    <row r="22" spans="2:5" x14ac:dyDescent="0.2">
      <c r="B22" s="326" t="s">
        <v>195</v>
      </c>
      <c r="C22" s="498"/>
      <c r="D22" s="388"/>
      <c r="E22" s="291"/>
    </row>
    <row r="23" spans="2:5" x14ac:dyDescent="0.2">
      <c r="B23" s="327"/>
      <c r="C23" s="497" t="s">
        <v>422</v>
      </c>
      <c r="D23" s="387">
        <f>'Non-energetic FD sectors'!I13</f>
        <v>0</v>
      </c>
      <c r="E23" s="289">
        <f>IF(SUM($D$23:$D$24)=0,0,D23/SUM($D$23:$D$24))</f>
        <v>0</v>
      </c>
    </row>
    <row r="24" spans="2:5" ht="17" x14ac:dyDescent="0.2">
      <c r="B24" s="327"/>
      <c r="C24" s="111" t="s">
        <v>82</v>
      </c>
      <c r="D24" s="387">
        <f>'Non-energetic FD sectors'!I14</f>
        <v>0</v>
      </c>
      <c r="E24" s="289">
        <f>IF(SUM($D$23:$D$24)=0,1,D24/SUM($D$23:$D$24))</f>
        <v>1</v>
      </c>
    </row>
    <row r="25" spans="2:5" ht="17" thickBot="1" x14ac:dyDescent="0.25">
      <c r="B25" s="328"/>
      <c r="C25" s="500"/>
      <c r="D25" s="389"/>
      <c r="E25" s="5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39997558519241921"/>
  </sheetPr>
  <dimension ref="A2:L27"/>
  <sheetViews>
    <sheetView topLeftCell="A3" workbookViewId="0">
      <selection activeCell="K43" sqref="K43"/>
    </sheetView>
  </sheetViews>
  <sheetFormatPr baseColWidth="10" defaultRowHeight="16" x14ac:dyDescent="0.2"/>
  <cols>
    <col min="1" max="1" width="10.83203125" style="76"/>
    <col min="2" max="2" width="50.5" style="76" customWidth="1"/>
    <col min="3" max="3" width="2.83203125" style="202" customWidth="1"/>
    <col min="4" max="12" width="15.83203125" style="76" customWidth="1"/>
    <col min="13" max="16384" width="10.83203125" style="76"/>
  </cols>
  <sheetData>
    <row r="2" spans="1:12" ht="21" x14ac:dyDescent="0.25">
      <c r="B2" s="75" t="s">
        <v>232</v>
      </c>
      <c r="C2" s="181"/>
      <c r="D2" s="8"/>
      <c r="E2" s="8"/>
      <c r="F2" s="8"/>
      <c r="G2" s="8"/>
      <c r="H2" s="8"/>
    </row>
    <row r="3" spans="1:12" x14ac:dyDescent="0.2">
      <c r="B3" s="1"/>
      <c r="C3" s="201"/>
      <c r="D3" s="8"/>
      <c r="E3" s="8"/>
      <c r="F3" s="8"/>
      <c r="G3" s="8"/>
      <c r="H3" s="8"/>
    </row>
    <row r="4" spans="1:12" x14ac:dyDescent="0.2">
      <c r="B4" s="3" t="s">
        <v>83</v>
      </c>
      <c r="C4" s="182"/>
      <c r="D4" s="4"/>
      <c r="E4" s="4"/>
      <c r="F4" s="4"/>
      <c r="G4" s="5"/>
    </row>
    <row r="5" spans="1:12" ht="60" customHeight="1" x14ac:dyDescent="0.2">
      <c r="B5" s="595" t="s">
        <v>522</v>
      </c>
      <c r="C5" s="596"/>
      <c r="D5" s="596"/>
      <c r="E5" s="596"/>
      <c r="F5" s="596"/>
      <c r="G5" s="600"/>
    </row>
    <row r="6" spans="1:12" ht="17" thickBot="1" x14ac:dyDescent="0.25"/>
    <row r="7" spans="1:12" x14ac:dyDescent="0.2">
      <c r="B7" s="186" t="s">
        <v>232</v>
      </c>
      <c r="C7" s="192"/>
      <c r="D7" s="104"/>
      <c r="E7" s="105"/>
      <c r="F7" s="105"/>
      <c r="G7" s="105"/>
      <c r="H7" s="105"/>
      <c r="I7" s="105"/>
      <c r="J7" s="105"/>
      <c r="K7" s="105"/>
      <c r="L7" s="106"/>
    </row>
    <row r="8" spans="1:12" x14ac:dyDescent="0.2">
      <c r="B8" s="187"/>
      <c r="C8" s="208"/>
      <c r="D8" s="98"/>
      <c r="E8" s="98"/>
      <c r="F8" s="98"/>
      <c r="G8" s="98"/>
      <c r="H8" s="98"/>
      <c r="I8" s="98"/>
      <c r="J8" s="98"/>
      <c r="K8" s="98"/>
      <c r="L8" s="107"/>
    </row>
    <row r="9" spans="1:12" ht="17" x14ac:dyDescent="0.2">
      <c r="B9" s="188"/>
      <c r="C9" s="193"/>
      <c r="D9" s="143" t="s">
        <v>253</v>
      </c>
      <c r="E9" s="143" t="s">
        <v>254</v>
      </c>
      <c r="F9" s="143" t="s">
        <v>255</v>
      </c>
      <c r="G9" s="143" t="s">
        <v>350</v>
      </c>
      <c r="H9" s="143" t="s">
        <v>352</v>
      </c>
      <c r="I9" s="143" t="s">
        <v>351</v>
      </c>
      <c r="J9" s="143" t="s">
        <v>256</v>
      </c>
      <c r="K9" s="143" t="s">
        <v>257</v>
      </c>
      <c r="L9" s="152" t="s">
        <v>258</v>
      </c>
    </row>
    <row r="10" spans="1:12" x14ac:dyDescent="0.2">
      <c r="A10" s="160"/>
      <c r="B10" s="187"/>
      <c r="C10" s="208"/>
      <c r="D10" s="422"/>
      <c r="E10" s="422"/>
      <c r="F10" s="422"/>
      <c r="G10" s="422"/>
      <c r="H10" s="422"/>
      <c r="I10" s="422"/>
      <c r="J10" s="422"/>
      <c r="K10" s="422"/>
      <c r="L10" s="403"/>
    </row>
    <row r="11" spans="1:12" ht="51" x14ac:dyDescent="0.2">
      <c r="A11" s="160"/>
      <c r="B11" s="178" t="s">
        <v>503</v>
      </c>
      <c r="C11" s="208"/>
      <c r="D11" s="465">
        <f>'Own use analysis'!D14</f>
        <v>0</v>
      </c>
      <c r="E11" s="404" t="str">
        <f>'Own use analysis'!E14</f>
        <v>-</v>
      </c>
      <c r="F11" s="424">
        <f>'Own use analysis'!F14</f>
        <v>0</v>
      </c>
      <c r="G11" s="424">
        <f>'Own use analysis'!G14</f>
        <v>0</v>
      </c>
      <c r="H11" s="424">
        <f>'Own use analysis'!H14</f>
        <v>0</v>
      </c>
      <c r="I11" s="424">
        <f>'Own use analysis'!I14</f>
        <v>0</v>
      </c>
      <c r="J11" s="424">
        <f>'Own use analysis'!J14</f>
        <v>0</v>
      </c>
      <c r="K11" s="424">
        <f>'Own use analysis'!K14</f>
        <v>0</v>
      </c>
      <c r="L11" s="399">
        <f>'Own use analysis'!L14</f>
        <v>0</v>
      </c>
    </row>
    <row r="12" spans="1:12" ht="17" x14ac:dyDescent="0.2">
      <c r="A12" s="160"/>
      <c r="B12" s="178" t="s">
        <v>511</v>
      </c>
      <c r="C12" s="208"/>
      <c r="D12" s="424">
        <f>-SUM('Corrected energy balance step 2'!C49:N49,'Corrected energy balance step 2'!S49)</f>
        <v>0</v>
      </c>
      <c r="E12" s="404" t="s">
        <v>264</v>
      </c>
      <c r="F12" s="424">
        <f>-SUM('Corrected energy balance step 2'!P49:R49)</f>
        <v>0</v>
      </c>
      <c r="G12" s="424">
        <f>-SUM('Corrected energy balance step 2'!T49,'Corrected energy balance step 2'!AV49)</f>
        <v>0</v>
      </c>
      <c r="H12" s="424">
        <f>-SUM('Corrected energy balance step 2'!U49:AQ49)</f>
        <v>0</v>
      </c>
      <c r="I12" s="424">
        <f>-SUM('Corrected energy balance step 2'!AU49,'Corrected energy balance step 2'!AZ49)</f>
        <v>0</v>
      </c>
      <c r="J12" s="424">
        <f>-'Corrected energy balance step 2'!BM49</f>
        <v>0</v>
      </c>
      <c r="K12" s="424">
        <f>-'Corrected energy balance step 2'!BL49</f>
        <v>0</v>
      </c>
      <c r="L12" s="399">
        <f>-SUM('Corrected energy balance step 2'!O49,'Corrected energy balance step 2'!U49,'Corrected energy balance step 2'!AT49,'Corrected energy balance step 2'!AW49:AY49,'Corrected energy balance step 2'!BA49,'Corrected energy balance step 2'!BB49:BK49)</f>
        <v>0</v>
      </c>
    </row>
    <row r="13" spans="1:12" ht="34" x14ac:dyDescent="0.2">
      <c r="A13" s="160"/>
      <c r="B13" s="179" t="s">
        <v>326</v>
      </c>
      <c r="C13" s="200" t="s">
        <v>265</v>
      </c>
      <c r="D13" s="425">
        <f>'Energetic cons analysis'!D11</f>
        <v>0</v>
      </c>
      <c r="E13" s="436" t="s">
        <v>264</v>
      </c>
      <c r="F13" s="425">
        <f>'Energetic cons analysis'!F11</f>
        <v>0</v>
      </c>
      <c r="G13" s="425">
        <f>'Energetic cons analysis'!G11</f>
        <v>0</v>
      </c>
      <c r="H13" s="425">
        <f>'Energetic cons analysis'!H11</f>
        <v>0</v>
      </c>
      <c r="I13" s="425">
        <f>'Energetic cons analysis'!I11</f>
        <v>0</v>
      </c>
      <c r="J13" s="425">
        <f>'Energetic cons analysis'!J11</f>
        <v>0</v>
      </c>
      <c r="K13" s="425">
        <f>'Energetic cons analysis'!K11</f>
        <v>0</v>
      </c>
      <c r="L13" s="440">
        <f>'Energetic cons analysis'!L11</f>
        <v>0</v>
      </c>
    </row>
    <row r="14" spans="1:12" ht="17" x14ac:dyDescent="0.2">
      <c r="A14" s="160"/>
      <c r="B14" s="178" t="s">
        <v>327</v>
      </c>
      <c r="C14" s="197"/>
      <c r="D14" s="426">
        <f>SUM(D11:D13)</f>
        <v>0</v>
      </c>
      <c r="E14" s="433" t="s">
        <v>264</v>
      </c>
      <c r="F14" s="426">
        <f t="shared" ref="F14:L14" si="0">SUM(F11:F13)</f>
        <v>0</v>
      </c>
      <c r="G14" s="426">
        <f t="shared" si="0"/>
        <v>0</v>
      </c>
      <c r="H14" s="426">
        <f t="shared" si="0"/>
        <v>0</v>
      </c>
      <c r="I14" s="426">
        <f t="shared" si="0"/>
        <v>0</v>
      </c>
      <c r="J14" s="426">
        <f t="shared" si="0"/>
        <v>0</v>
      </c>
      <c r="K14" s="426">
        <f t="shared" si="0"/>
        <v>0</v>
      </c>
      <c r="L14" s="439">
        <f t="shared" si="0"/>
        <v>0</v>
      </c>
    </row>
    <row r="15" spans="1:12" x14ac:dyDescent="0.2">
      <c r="A15" s="160"/>
      <c r="B15" s="178"/>
      <c r="C15" s="197"/>
      <c r="D15" s="427"/>
      <c r="E15" s="464"/>
      <c r="F15" s="427"/>
      <c r="G15" s="427"/>
      <c r="H15" s="427"/>
      <c r="I15" s="427"/>
      <c r="J15" s="427"/>
      <c r="K15" s="427"/>
      <c r="L15" s="444"/>
    </row>
    <row r="16" spans="1:12" x14ac:dyDescent="0.2">
      <c r="A16" s="160"/>
      <c r="B16" s="178"/>
      <c r="C16" s="197"/>
      <c r="D16" s="422"/>
      <c r="E16" s="422"/>
      <c r="F16" s="422"/>
      <c r="G16" s="422"/>
      <c r="H16" s="422"/>
      <c r="I16" s="422"/>
      <c r="J16" s="422"/>
      <c r="K16" s="422"/>
      <c r="L16" s="403"/>
    </row>
    <row r="17" spans="1:12" ht="17" x14ac:dyDescent="0.2">
      <c r="A17" s="160"/>
      <c r="B17" s="189" t="s">
        <v>481</v>
      </c>
      <c r="C17" s="200" t="s">
        <v>265</v>
      </c>
      <c r="D17" s="425">
        <f>SUM('Energetic cons analysis'!D15:D17)</f>
        <v>0</v>
      </c>
      <c r="E17" s="436" t="s">
        <v>264</v>
      </c>
      <c r="F17" s="425">
        <f>SUM('Energetic cons analysis'!F15:F17)</f>
        <v>0</v>
      </c>
      <c r="G17" s="425">
        <f>SUM('Energetic cons analysis'!G15:G17)</f>
        <v>0</v>
      </c>
      <c r="H17" s="425">
        <f>SUM('Energetic cons analysis'!H15:H17)</f>
        <v>0</v>
      </c>
      <c r="I17" s="425">
        <f>SUM('Energetic cons analysis'!I15:I17)</f>
        <v>0</v>
      </c>
      <c r="J17" s="425">
        <f>SUM('Energetic cons analysis'!J15:J17)</f>
        <v>0</v>
      </c>
      <c r="K17" s="425">
        <f>SUM('Energetic cons analysis'!K15:K17)</f>
        <v>0</v>
      </c>
      <c r="L17" s="440">
        <f>SUM('Energetic cons analysis'!L15:L17)</f>
        <v>0</v>
      </c>
    </row>
    <row r="18" spans="1:12" ht="17" x14ac:dyDescent="0.2">
      <c r="B18" s="190" t="s">
        <v>482</v>
      </c>
      <c r="C18" s="197"/>
      <c r="D18" s="426">
        <f>SUM(D17:D17)</f>
        <v>0</v>
      </c>
      <c r="E18" s="433" t="s">
        <v>264</v>
      </c>
      <c r="F18" s="426">
        <f t="shared" ref="F18:L18" si="1">SUM(F17:F17)</f>
        <v>0</v>
      </c>
      <c r="G18" s="426">
        <f t="shared" si="1"/>
        <v>0</v>
      </c>
      <c r="H18" s="426">
        <f t="shared" si="1"/>
        <v>0</v>
      </c>
      <c r="I18" s="426">
        <f t="shared" si="1"/>
        <v>0</v>
      </c>
      <c r="J18" s="426">
        <f t="shared" si="1"/>
        <v>0</v>
      </c>
      <c r="K18" s="426">
        <f t="shared" si="1"/>
        <v>0</v>
      </c>
      <c r="L18" s="439">
        <f t="shared" si="1"/>
        <v>0</v>
      </c>
    </row>
    <row r="19" spans="1:12" x14ac:dyDescent="0.2">
      <c r="B19" s="190"/>
      <c r="C19" s="197"/>
      <c r="D19" s="427"/>
      <c r="E19" s="427"/>
      <c r="F19" s="427"/>
      <c r="G19" s="427"/>
      <c r="H19" s="427"/>
      <c r="I19" s="427"/>
      <c r="J19" s="427"/>
      <c r="K19" s="427"/>
      <c r="L19" s="444"/>
    </row>
    <row r="20" spans="1:12" ht="17" x14ac:dyDescent="0.2">
      <c r="B20" s="189" t="s">
        <v>483</v>
      </c>
      <c r="C20" s="200" t="s">
        <v>265</v>
      </c>
      <c r="D20" s="425">
        <f>'Energetic cons analysis'!D20</f>
        <v>0</v>
      </c>
      <c r="E20" s="436" t="str">
        <f>'Energetic cons analysis'!E20</f>
        <v>-</v>
      </c>
      <c r="F20" s="436" t="str">
        <f>'Energetic cons analysis'!F20</f>
        <v>-</v>
      </c>
      <c r="G20" s="425">
        <f>'Energetic cons analysis'!G20</f>
        <v>0</v>
      </c>
      <c r="H20" s="425">
        <f>'Energetic cons analysis'!H20</f>
        <v>0</v>
      </c>
      <c r="I20" s="425">
        <f>'Energetic cons analysis'!I20</f>
        <v>0</v>
      </c>
      <c r="J20" s="425">
        <f>'Energetic cons analysis'!J20</f>
        <v>0</v>
      </c>
      <c r="K20" s="425">
        <f>'Energetic cons analysis'!K20</f>
        <v>0</v>
      </c>
      <c r="L20" s="440">
        <f>'Energetic cons analysis'!L20</f>
        <v>0</v>
      </c>
    </row>
    <row r="21" spans="1:12" ht="17" x14ac:dyDescent="0.2">
      <c r="B21" s="190" t="s">
        <v>484</v>
      </c>
      <c r="C21" s="197"/>
      <c r="D21" s="426">
        <f>SUM(D20:D20)</f>
        <v>0</v>
      </c>
      <c r="E21" s="433" t="s">
        <v>264</v>
      </c>
      <c r="F21" s="433" t="s">
        <v>264</v>
      </c>
      <c r="G21" s="426">
        <f t="shared" ref="G21:L21" si="2">SUM(G20:G20)</f>
        <v>0</v>
      </c>
      <c r="H21" s="426">
        <f t="shared" si="2"/>
        <v>0</v>
      </c>
      <c r="I21" s="426">
        <f t="shared" si="2"/>
        <v>0</v>
      </c>
      <c r="J21" s="426">
        <f t="shared" si="2"/>
        <v>0</v>
      </c>
      <c r="K21" s="426">
        <f t="shared" si="2"/>
        <v>0</v>
      </c>
      <c r="L21" s="439">
        <f t="shared" si="2"/>
        <v>0</v>
      </c>
    </row>
    <row r="22" spans="1:12" x14ac:dyDescent="0.2">
      <c r="B22" s="190"/>
      <c r="C22" s="197"/>
      <c r="D22" s="422"/>
      <c r="E22" s="422"/>
      <c r="F22" s="422"/>
      <c r="G22" s="422"/>
      <c r="H22" s="422"/>
      <c r="I22" s="422"/>
      <c r="J22" s="422"/>
      <c r="K22" s="422"/>
      <c r="L22" s="403"/>
    </row>
    <row r="23" spans="1:12" ht="17" x14ac:dyDescent="0.2">
      <c r="B23" s="190" t="s">
        <v>327</v>
      </c>
      <c r="C23" s="197"/>
      <c r="D23" s="424">
        <f>D14</f>
        <v>0</v>
      </c>
      <c r="E23" s="404" t="s">
        <v>264</v>
      </c>
      <c r="F23" s="404" t="s">
        <v>264</v>
      </c>
      <c r="G23" s="424">
        <f t="shared" ref="G23:L23" si="3">G14</f>
        <v>0</v>
      </c>
      <c r="H23" s="424">
        <f t="shared" si="3"/>
        <v>0</v>
      </c>
      <c r="I23" s="424">
        <f t="shared" si="3"/>
        <v>0</v>
      </c>
      <c r="J23" s="424">
        <f t="shared" si="3"/>
        <v>0</v>
      </c>
      <c r="K23" s="424">
        <f t="shared" si="3"/>
        <v>0</v>
      </c>
      <c r="L23" s="399">
        <f t="shared" si="3"/>
        <v>0</v>
      </c>
    </row>
    <row r="24" spans="1:12" ht="17" x14ac:dyDescent="0.2">
      <c r="A24" s="160"/>
      <c r="B24" s="190" t="s">
        <v>482</v>
      </c>
      <c r="C24" s="197"/>
      <c r="D24" s="424">
        <f>D18</f>
        <v>0</v>
      </c>
      <c r="E24" s="404" t="s">
        <v>264</v>
      </c>
      <c r="F24" s="404" t="s">
        <v>264</v>
      </c>
      <c r="G24" s="424">
        <f t="shared" ref="G24:L24" si="4">G18</f>
        <v>0</v>
      </c>
      <c r="H24" s="424">
        <f t="shared" si="4"/>
        <v>0</v>
      </c>
      <c r="I24" s="424">
        <f t="shared" si="4"/>
        <v>0</v>
      </c>
      <c r="J24" s="424">
        <f t="shared" si="4"/>
        <v>0</v>
      </c>
      <c r="K24" s="424">
        <f t="shared" si="4"/>
        <v>0</v>
      </c>
      <c r="L24" s="399">
        <f t="shared" si="4"/>
        <v>0</v>
      </c>
    </row>
    <row r="25" spans="1:12" ht="17" x14ac:dyDescent="0.2">
      <c r="A25" s="160"/>
      <c r="B25" s="189" t="s">
        <v>484</v>
      </c>
      <c r="C25" s="200" t="s">
        <v>264</v>
      </c>
      <c r="D25" s="425">
        <f>D21</f>
        <v>0</v>
      </c>
      <c r="E25" s="436" t="str">
        <f t="shared" ref="E25:L25" si="5">E21</f>
        <v>-</v>
      </c>
      <c r="F25" s="436" t="str">
        <f t="shared" si="5"/>
        <v>-</v>
      </c>
      <c r="G25" s="425">
        <f t="shared" si="5"/>
        <v>0</v>
      </c>
      <c r="H25" s="425">
        <f t="shared" si="5"/>
        <v>0</v>
      </c>
      <c r="I25" s="425">
        <f t="shared" si="5"/>
        <v>0</v>
      </c>
      <c r="J25" s="425">
        <f t="shared" si="5"/>
        <v>0</v>
      </c>
      <c r="K25" s="425">
        <f t="shared" si="5"/>
        <v>0</v>
      </c>
      <c r="L25" s="440">
        <f t="shared" si="5"/>
        <v>0</v>
      </c>
    </row>
    <row r="26" spans="1:12" ht="17" x14ac:dyDescent="0.2">
      <c r="B26" s="178" t="s">
        <v>485</v>
      </c>
      <c r="C26" s="197"/>
      <c r="D26" s="428">
        <f>D23-D24-D25</f>
        <v>0</v>
      </c>
      <c r="E26" s="438" t="s">
        <v>264</v>
      </c>
      <c r="F26" s="438" t="s">
        <v>264</v>
      </c>
      <c r="G26" s="428">
        <f t="shared" ref="G26:L26" si="6">G23-G24-G25</f>
        <v>0</v>
      </c>
      <c r="H26" s="428">
        <f t="shared" si="6"/>
        <v>0</v>
      </c>
      <c r="I26" s="428">
        <f t="shared" si="6"/>
        <v>0</v>
      </c>
      <c r="J26" s="428">
        <f t="shared" si="6"/>
        <v>0</v>
      </c>
      <c r="K26" s="428">
        <f t="shared" si="6"/>
        <v>0</v>
      </c>
      <c r="L26" s="441">
        <f t="shared" si="6"/>
        <v>0</v>
      </c>
    </row>
    <row r="27" spans="1:12" ht="17" thickBot="1" x14ac:dyDescent="0.25">
      <c r="B27" s="191"/>
      <c r="C27" s="209"/>
      <c r="D27" s="445"/>
      <c r="E27" s="445"/>
      <c r="F27" s="445"/>
      <c r="G27" s="445"/>
      <c r="H27" s="445"/>
      <c r="I27" s="445"/>
      <c r="J27" s="445"/>
      <c r="K27" s="445"/>
      <c r="L27" s="446"/>
    </row>
  </sheetData>
  <mergeCells count="1">
    <mergeCell ref="B5:G5"/>
  </mergeCells>
  <conditionalFormatting sqref="H27:L27">
    <cfRule type="cellIs" dxfId="16" priority="1" operator="greaterThan">
      <formula>0</formula>
    </cfRule>
  </conditionalFormatting>
  <conditionalFormatting sqref="D27:G27">
    <cfRule type="cellIs" dxfId="1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39997558519241921"/>
  </sheetPr>
  <dimension ref="B2:L15"/>
  <sheetViews>
    <sheetView workbookViewId="0">
      <selection activeCell="H14" sqref="H14"/>
    </sheetView>
  </sheetViews>
  <sheetFormatPr baseColWidth="10" defaultRowHeight="16" x14ac:dyDescent="0.2"/>
  <cols>
    <col min="1" max="1" width="10.83203125" style="76"/>
    <col min="2" max="2" width="68" style="76" customWidth="1"/>
    <col min="3" max="3" width="2.83203125" style="202" customWidth="1"/>
    <col min="4" max="12" width="15.83203125" style="76" customWidth="1"/>
    <col min="13" max="16384" width="10.83203125" style="76"/>
  </cols>
  <sheetData>
    <row r="2" spans="2:12" ht="21" x14ac:dyDescent="0.25">
      <c r="B2" s="75" t="s">
        <v>233</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44" customHeight="1" x14ac:dyDescent="0.2">
      <c r="B5" s="595" t="s">
        <v>614</v>
      </c>
      <c r="C5" s="596"/>
      <c r="D5" s="596"/>
      <c r="E5" s="596"/>
      <c r="F5" s="596"/>
      <c r="G5" s="600"/>
    </row>
    <row r="6" spans="2:12" ht="17" thickBot="1" x14ac:dyDescent="0.25"/>
    <row r="7" spans="2:12" x14ac:dyDescent="0.2">
      <c r="B7" s="174" t="s">
        <v>233</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397"/>
      <c r="F10" s="397"/>
      <c r="G10" s="397"/>
      <c r="H10" s="397"/>
      <c r="I10" s="397"/>
      <c r="J10" s="397"/>
      <c r="K10" s="397"/>
      <c r="L10" s="413"/>
    </row>
    <row r="11" spans="2:12" ht="17" x14ac:dyDescent="0.2">
      <c r="B11" s="178" t="s">
        <v>329</v>
      </c>
      <c r="C11" s="197" t="s">
        <v>265</v>
      </c>
      <c r="D11" s="424">
        <f>'Non-energetic cons analysis'!D11</f>
        <v>0</v>
      </c>
      <c r="E11" s="404" t="s">
        <v>264</v>
      </c>
      <c r="F11" s="404" t="s">
        <v>264</v>
      </c>
      <c r="G11" s="424">
        <f>'Non-energetic cons analysis'!G11</f>
        <v>0</v>
      </c>
      <c r="H11" s="424">
        <f>'Non-energetic cons analysis'!H11</f>
        <v>0</v>
      </c>
      <c r="I11" s="424">
        <f>'Non-energetic cons analysis'!I11</f>
        <v>0</v>
      </c>
      <c r="J11" s="424">
        <f>'Non-energetic cons analysis'!J11</f>
        <v>0</v>
      </c>
      <c r="K11" s="424">
        <f>'Non-energetic cons analysis'!K11</f>
        <v>0</v>
      </c>
      <c r="L11" s="399">
        <f>'Non-energetic cons analysis'!L11</f>
        <v>0</v>
      </c>
    </row>
    <row r="12" spans="2:12" ht="17" x14ac:dyDescent="0.2">
      <c r="B12" s="178" t="s">
        <v>479</v>
      </c>
      <c r="C12" s="197" t="s">
        <v>264</v>
      </c>
      <c r="D12" s="424">
        <f>'Non-energetic cons analysis'!D14</f>
        <v>0</v>
      </c>
      <c r="E12" s="404" t="s">
        <v>264</v>
      </c>
      <c r="F12" s="404" t="s">
        <v>264</v>
      </c>
      <c r="G12" s="424">
        <f>'Non-energetic cons analysis'!G14</f>
        <v>0</v>
      </c>
      <c r="H12" s="424">
        <f>'Non-energetic cons analysis'!H14</f>
        <v>0</v>
      </c>
      <c r="I12" s="424">
        <f>'Non-energetic cons analysis'!I14</f>
        <v>0</v>
      </c>
      <c r="J12" s="424">
        <f>'Non-energetic cons analysis'!J14</f>
        <v>0</v>
      </c>
      <c r="K12" s="424">
        <f>'Non-energetic cons analysis'!K14</f>
        <v>0</v>
      </c>
      <c r="L12" s="399">
        <f>'Non-energetic cons analysis'!L14</f>
        <v>0</v>
      </c>
    </row>
    <row r="13" spans="2:12" ht="17" x14ac:dyDescent="0.2">
      <c r="B13" s="178" t="s">
        <v>480</v>
      </c>
      <c r="C13" s="197" t="s">
        <v>264</v>
      </c>
      <c r="D13" s="465">
        <f>'Non-energetic cons analysis'!D16</f>
        <v>0</v>
      </c>
      <c r="E13" s="404" t="str">
        <f>'Non-energetic cons analysis'!E16</f>
        <v>-</v>
      </c>
      <c r="F13" s="404">
        <f>'Non-energetic cons analysis'!F16</f>
        <v>0</v>
      </c>
      <c r="G13" s="404">
        <f>'Non-energetic cons analysis'!G16</f>
        <v>0</v>
      </c>
      <c r="H13" s="404">
        <f>'Import from Chemical analysis'!G11</f>
        <v>0</v>
      </c>
      <c r="I13" s="404">
        <f>'Non-energetic cons analysis'!I16</f>
        <v>0</v>
      </c>
      <c r="J13" s="404">
        <f>'Non-energetic cons analysis'!J16</f>
        <v>0</v>
      </c>
      <c r="K13" s="404">
        <f>'Non-energetic cons analysis'!K16</f>
        <v>0</v>
      </c>
      <c r="L13" s="399">
        <f>'Non-energetic cons analysis'!L16</f>
        <v>0</v>
      </c>
    </row>
    <row r="14" spans="2:12" ht="17" x14ac:dyDescent="0.2">
      <c r="B14" s="178" t="s">
        <v>328</v>
      </c>
      <c r="C14" s="197"/>
      <c r="D14" s="557">
        <f>D11-D12-D13</f>
        <v>0</v>
      </c>
      <c r="E14" s="558" t="s">
        <v>264</v>
      </c>
      <c r="F14" s="558" t="s">
        <v>264</v>
      </c>
      <c r="G14" s="559">
        <f>G11+G12-G13</f>
        <v>0</v>
      </c>
      <c r="H14" s="559">
        <f>'Non-energetic cons analysis'!H19</f>
        <v>0</v>
      </c>
      <c r="I14" s="559">
        <f>I11-I12-I13</f>
        <v>0</v>
      </c>
      <c r="J14" s="559">
        <f>J11-J12-J13</f>
        <v>0</v>
      </c>
      <c r="K14" s="559">
        <f>K11-K12-K13</f>
        <v>0</v>
      </c>
      <c r="L14" s="556">
        <f>L11-L12-L13</f>
        <v>0</v>
      </c>
    </row>
    <row r="15" spans="2:12" ht="17" thickBot="1" x14ac:dyDescent="0.25">
      <c r="B15" s="180"/>
      <c r="C15" s="199"/>
      <c r="D15" s="408"/>
      <c r="E15" s="408"/>
      <c r="F15" s="408"/>
      <c r="G15" s="408"/>
      <c r="H15" s="408"/>
      <c r="I15" s="408"/>
      <c r="J15" s="408"/>
      <c r="K15" s="408"/>
      <c r="L15" s="430"/>
    </row>
  </sheetData>
  <mergeCells count="1">
    <mergeCell ref="B5:G5"/>
  </mergeCells>
  <conditionalFormatting sqref="H15:L15">
    <cfRule type="cellIs" dxfId="14" priority="1" operator="greaterThan">
      <formula>0</formula>
    </cfRule>
  </conditionalFormatting>
  <conditionalFormatting sqref="D15:G15">
    <cfRule type="cellIs" dxfId="13"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L27"/>
  <sheetViews>
    <sheetView workbookViewId="0">
      <selection activeCell="B6" sqref="B6"/>
    </sheetView>
  </sheetViews>
  <sheetFormatPr baseColWidth="10" defaultRowHeight="16" x14ac:dyDescent="0.2"/>
  <cols>
    <col min="1" max="1" width="10.83203125" style="76"/>
    <col min="2" max="2" width="41.1640625" style="76" customWidth="1"/>
    <col min="3" max="3" width="2.83203125" style="202" customWidth="1"/>
    <col min="4" max="12" width="15.83203125" style="76" customWidth="1"/>
    <col min="13" max="16384" width="10.83203125" style="76"/>
  </cols>
  <sheetData>
    <row r="2" spans="2:12" ht="21" x14ac:dyDescent="0.25">
      <c r="B2" s="75" t="s">
        <v>208</v>
      </c>
      <c r="C2" s="181"/>
      <c r="D2" s="8"/>
      <c r="E2" s="8"/>
      <c r="F2" s="8"/>
      <c r="G2" s="8"/>
      <c r="H2" s="8"/>
    </row>
    <row r="3" spans="2:12" x14ac:dyDescent="0.2">
      <c r="B3" s="1"/>
      <c r="C3" s="201"/>
      <c r="D3" s="8"/>
      <c r="E3" s="8"/>
      <c r="F3" s="8"/>
      <c r="G3" s="8"/>
    </row>
    <row r="4" spans="2:12" x14ac:dyDescent="0.2">
      <c r="B4" s="3" t="s">
        <v>83</v>
      </c>
      <c r="C4" s="182"/>
      <c r="D4" s="4"/>
      <c r="E4" s="4"/>
      <c r="F4" s="4"/>
      <c r="G4" s="5"/>
    </row>
    <row r="5" spans="2:12" ht="30" customHeight="1" x14ac:dyDescent="0.2">
      <c r="B5" s="595" t="s">
        <v>523</v>
      </c>
      <c r="C5" s="596"/>
      <c r="D5" s="596"/>
      <c r="E5" s="596"/>
      <c r="F5" s="596"/>
      <c r="G5" s="600"/>
    </row>
    <row r="6" spans="2:12" ht="17" thickBot="1" x14ac:dyDescent="0.25"/>
    <row r="7" spans="2:12" x14ac:dyDescent="0.2">
      <c r="B7" s="174" t="s">
        <v>224</v>
      </c>
      <c r="C7" s="183"/>
      <c r="D7" s="91"/>
      <c r="E7" s="92"/>
      <c r="F7" s="92"/>
      <c r="G7" s="92"/>
      <c r="H7" s="92"/>
      <c r="I7" s="92"/>
      <c r="J7" s="92"/>
      <c r="K7" s="92"/>
      <c r="L7" s="93"/>
    </row>
    <row r="8" spans="2:12" x14ac:dyDescent="0.2">
      <c r="B8" s="175"/>
      <c r="C8" s="203"/>
      <c r="D8" s="94"/>
      <c r="E8" s="94"/>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412"/>
      <c r="E10" s="412"/>
      <c r="F10" s="412"/>
      <c r="G10" s="412"/>
      <c r="H10" s="397"/>
      <c r="I10" s="397"/>
      <c r="J10" s="397"/>
      <c r="K10" s="397"/>
      <c r="L10" s="413"/>
    </row>
    <row r="11" spans="2:12" ht="34" x14ac:dyDescent="0.2">
      <c r="B11" s="195" t="s">
        <v>370</v>
      </c>
      <c r="C11" s="197"/>
      <c r="D11" s="414"/>
      <c r="E11" s="414"/>
      <c r="F11" s="414"/>
      <c r="G11" s="414"/>
      <c r="H11" s="414"/>
      <c r="I11" s="414"/>
      <c r="J11" s="414"/>
      <c r="K11" s="414"/>
      <c r="L11" s="415"/>
    </row>
    <row r="12" spans="2:12" ht="17" x14ac:dyDescent="0.2">
      <c r="B12" s="194" t="s">
        <v>125</v>
      </c>
      <c r="C12" s="197"/>
      <c r="D12" s="416">
        <f>'Fuel aggregation'!E11</f>
        <v>0</v>
      </c>
      <c r="E12" s="416">
        <f>'Fuel aggregation'!F11</f>
        <v>0</v>
      </c>
      <c r="F12" s="416">
        <f>'Fuel aggregation'!G11</f>
        <v>0</v>
      </c>
      <c r="G12" s="406" t="s">
        <v>264</v>
      </c>
      <c r="H12" s="406" t="s">
        <v>264</v>
      </c>
      <c r="I12" s="406" t="s">
        <v>264</v>
      </c>
      <c r="J12" s="406" t="s">
        <v>264</v>
      </c>
      <c r="K12" s="406" t="s">
        <v>264</v>
      </c>
      <c r="L12" s="417" t="s">
        <v>264</v>
      </c>
    </row>
    <row r="13" spans="2:12" ht="17" x14ac:dyDescent="0.2">
      <c r="B13" s="196" t="s">
        <v>126</v>
      </c>
      <c r="C13" s="200" t="s">
        <v>265</v>
      </c>
      <c r="D13" s="418">
        <f>'Fuel aggregation'!E12</f>
        <v>0</v>
      </c>
      <c r="E13" s="418">
        <f>'Fuel aggregation'!F12</f>
        <v>0</v>
      </c>
      <c r="F13" s="418">
        <f>'Fuel aggregation'!G12</f>
        <v>0</v>
      </c>
      <c r="G13" s="419" t="s">
        <v>264</v>
      </c>
      <c r="H13" s="419" t="s">
        <v>264</v>
      </c>
      <c r="I13" s="419" t="s">
        <v>264</v>
      </c>
      <c r="J13" s="419" t="s">
        <v>264</v>
      </c>
      <c r="K13" s="419" t="s">
        <v>264</v>
      </c>
      <c r="L13" s="420" t="s">
        <v>264</v>
      </c>
    </row>
    <row r="14" spans="2:12" ht="17" x14ac:dyDescent="0.2">
      <c r="B14" s="194" t="s">
        <v>89</v>
      </c>
      <c r="C14" s="197"/>
      <c r="D14" s="421">
        <f>SUM(D12:D13)</f>
        <v>0</v>
      </c>
      <c r="E14" s="421">
        <f t="shared" ref="E14:F14" si="0">SUM(E12:E13)</f>
        <v>0</v>
      </c>
      <c r="F14" s="421">
        <f t="shared" si="0"/>
        <v>0</v>
      </c>
      <c r="G14" s="406" t="s">
        <v>264</v>
      </c>
      <c r="H14" s="406" t="s">
        <v>264</v>
      </c>
      <c r="I14" s="406" t="s">
        <v>264</v>
      </c>
      <c r="J14" s="406" t="s">
        <v>264</v>
      </c>
      <c r="K14" s="406" t="s">
        <v>264</v>
      </c>
      <c r="L14" s="417" t="s">
        <v>264</v>
      </c>
    </row>
    <row r="15" spans="2:12" x14ac:dyDescent="0.2">
      <c r="B15" s="178"/>
      <c r="C15" s="197"/>
      <c r="D15" s="422"/>
      <c r="E15" s="422"/>
      <c r="F15" s="422"/>
      <c r="G15" s="422"/>
      <c r="H15" s="402"/>
      <c r="I15" s="402"/>
      <c r="J15" s="402"/>
      <c r="K15" s="402"/>
      <c r="L15" s="423"/>
    </row>
    <row r="16" spans="2:12" ht="34" x14ac:dyDescent="0.2">
      <c r="B16" s="195" t="s">
        <v>324</v>
      </c>
      <c r="C16" s="197"/>
      <c r="D16" s="422"/>
      <c r="E16" s="422"/>
      <c r="F16" s="422"/>
      <c r="G16" s="422"/>
      <c r="H16" s="402"/>
      <c r="I16" s="402"/>
      <c r="J16" s="402"/>
      <c r="K16" s="402"/>
      <c r="L16" s="423"/>
    </row>
    <row r="17" spans="1:12" ht="17" x14ac:dyDescent="0.2">
      <c r="B17" s="190" t="s">
        <v>125</v>
      </c>
      <c r="C17" s="197"/>
      <c r="D17" s="424">
        <f>'Import from Metal analysis'!C9</f>
        <v>0</v>
      </c>
      <c r="E17" s="424">
        <f>'Import from Metal analysis'!D9</f>
        <v>0</v>
      </c>
      <c r="F17" s="424">
        <f>'Import from Metal analysis'!E9</f>
        <v>0</v>
      </c>
      <c r="G17" s="406" t="s">
        <v>264</v>
      </c>
      <c r="H17" s="406" t="s">
        <v>264</v>
      </c>
      <c r="I17" s="406" t="s">
        <v>264</v>
      </c>
      <c r="J17" s="406" t="s">
        <v>264</v>
      </c>
      <c r="K17" s="406" t="s">
        <v>264</v>
      </c>
      <c r="L17" s="417" t="s">
        <v>264</v>
      </c>
    </row>
    <row r="18" spans="1:12" ht="17" x14ac:dyDescent="0.2">
      <c r="B18" s="189" t="s">
        <v>126</v>
      </c>
      <c r="C18" s="200" t="s">
        <v>265</v>
      </c>
      <c r="D18" s="425">
        <f>'Import from Metal analysis'!C10</f>
        <v>0</v>
      </c>
      <c r="E18" s="425">
        <f>'Import from Metal analysis'!D10</f>
        <v>0</v>
      </c>
      <c r="F18" s="425">
        <f>'Import from Metal analysis'!E10</f>
        <v>0</v>
      </c>
      <c r="G18" s="419" t="s">
        <v>264</v>
      </c>
      <c r="H18" s="419" t="s">
        <v>264</v>
      </c>
      <c r="I18" s="419" t="s">
        <v>264</v>
      </c>
      <c r="J18" s="419" t="s">
        <v>264</v>
      </c>
      <c r="K18" s="419" t="s">
        <v>264</v>
      </c>
      <c r="L18" s="420" t="s">
        <v>264</v>
      </c>
    </row>
    <row r="19" spans="1:12" ht="17" x14ac:dyDescent="0.2">
      <c r="B19" s="190" t="s">
        <v>89</v>
      </c>
      <c r="C19" s="197"/>
      <c r="D19" s="426">
        <f>SUM(D17:D18)</f>
        <v>0</v>
      </c>
      <c r="E19" s="426">
        <f t="shared" ref="E19:F19" si="1">SUM(E17:E18)</f>
        <v>0</v>
      </c>
      <c r="F19" s="426">
        <f t="shared" si="1"/>
        <v>0</v>
      </c>
      <c r="G19" s="406" t="s">
        <v>264</v>
      </c>
      <c r="H19" s="406" t="s">
        <v>264</v>
      </c>
      <c r="I19" s="406" t="s">
        <v>264</v>
      </c>
      <c r="J19" s="406" t="s">
        <v>264</v>
      </c>
      <c r="K19" s="406" t="s">
        <v>264</v>
      </c>
      <c r="L19" s="417" t="s">
        <v>264</v>
      </c>
    </row>
    <row r="20" spans="1:12" x14ac:dyDescent="0.2">
      <c r="B20" s="190"/>
      <c r="C20" s="197"/>
      <c r="D20" s="427"/>
      <c r="E20" s="427"/>
      <c r="F20" s="427"/>
      <c r="G20" s="422"/>
      <c r="H20" s="402"/>
      <c r="I20" s="402"/>
      <c r="J20" s="402"/>
      <c r="K20" s="402"/>
      <c r="L20" s="423"/>
    </row>
    <row r="21" spans="1:12" x14ac:dyDescent="0.2">
      <c r="A21" s="160"/>
      <c r="B21" s="178"/>
      <c r="C21" s="197"/>
      <c r="D21" s="422"/>
      <c r="E21" s="422"/>
      <c r="F21" s="422"/>
      <c r="G21" s="422"/>
      <c r="H21" s="402"/>
      <c r="I21" s="402"/>
      <c r="J21" s="402"/>
      <c r="K21" s="402"/>
      <c r="L21" s="423"/>
    </row>
    <row r="22" spans="1:12" ht="17" x14ac:dyDescent="0.2">
      <c r="A22" s="160"/>
      <c r="B22" s="178" t="s">
        <v>330</v>
      </c>
      <c r="C22" s="197"/>
      <c r="D22" s="424">
        <f>D14</f>
        <v>0</v>
      </c>
      <c r="E22" s="424">
        <f t="shared" ref="E22:F22" si="2">E14</f>
        <v>0</v>
      </c>
      <c r="F22" s="424">
        <f t="shared" si="2"/>
        <v>0</v>
      </c>
      <c r="G22" s="406" t="s">
        <v>264</v>
      </c>
      <c r="H22" s="406" t="s">
        <v>264</v>
      </c>
      <c r="I22" s="406" t="s">
        <v>264</v>
      </c>
      <c r="J22" s="406" t="s">
        <v>264</v>
      </c>
      <c r="K22" s="406" t="s">
        <v>264</v>
      </c>
      <c r="L22" s="417" t="s">
        <v>264</v>
      </c>
    </row>
    <row r="23" spans="1:12" ht="34" x14ac:dyDescent="0.2">
      <c r="A23" s="160"/>
      <c r="B23" s="179" t="s">
        <v>331</v>
      </c>
      <c r="C23" s="200" t="s">
        <v>264</v>
      </c>
      <c r="D23" s="425">
        <f>D19</f>
        <v>0</v>
      </c>
      <c r="E23" s="425">
        <f t="shared" ref="E23:F23" si="3">E19</f>
        <v>0</v>
      </c>
      <c r="F23" s="425">
        <f t="shared" si="3"/>
        <v>0</v>
      </c>
      <c r="G23" s="419" t="s">
        <v>264</v>
      </c>
      <c r="H23" s="419" t="s">
        <v>264</v>
      </c>
      <c r="I23" s="419" t="s">
        <v>264</v>
      </c>
      <c r="J23" s="419" t="s">
        <v>264</v>
      </c>
      <c r="K23" s="419" t="s">
        <v>264</v>
      </c>
      <c r="L23" s="420" t="s">
        <v>264</v>
      </c>
    </row>
    <row r="24" spans="1:12" ht="17" x14ac:dyDescent="0.2">
      <c r="B24" s="178" t="s">
        <v>322</v>
      </c>
      <c r="C24" s="197"/>
      <c r="D24" s="428">
        <f>D22-D23</f>
        <v>0</v>
      </c>
      <c r="E24" s="428">
        <f t="shared" ref="E24:F24" si="4">E22-E23</f>
        <v>0</v>
      </c>
      <c r="F24" s="428">
        <f t="shared" si="4"/>
        <v>0</v>
      </c>
      <c r="G24" s="406" t="s">
        <v>264</v>
      </c>
      <c r="H24" s="406" t="s">
        <v>264</v>
      </c>
      <c r="I24" s="406" t="s">
        <v>264</v>
      </c>
      <c r="J24" s="406" t="s">
        <v>264</v>
      </c>
      <c r="K24" s="406" t="s">
        <v>264</v>
      </c>
      <c r="L24" s="417" t="s">
        <v>264</v>
      </c>
    </row>
    <row r="25" spans="1:12" ht="17" thickBot="1" x14ac:dyDescent="0.25">
      <c r="B25" s="198"/>
      <c r="C25" s="199"/>
      <c r="D25" s="429"/>
      <c r="E25" s="429"/>
      <c r="F25" s="429"/>
      <c r="G25" s="429"/>
      <c r="H25" s="408"/>
      <c r="I25" s="408"/>
      <c r="J25" s="408"/>
      <c r="K25" s="408"/>
      <c r="L25" s="430"/>
    </row>
    <row r="27" spans="1:12" x14ac:dyDescent="0.2">
      <c r="B27" s="1"/>
      <c r="C27" s="201"/>
      <c r="D27" s="1"/>
      <c r="E27" s="1"/>
    </row>
  </sheetData>
  <mergeCells count="1">
    <mergeCell ref="B5:G5"/>
  </mergeCells>
  <conditionalFormatting sqref="H25:L25">
    <cfRule type="cellIs" dxfId="12" priority="1" operator="greaterThan">
      <formula>0</formula>
    </cfRule>
  </conditionalFormatting>
  <conditionalFormatting sqref="D25:G25">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L22"/>
  <sheetViews>
    <sheetView workbookViewId="0">
      <selection activeCell="D6" sqref="D6"/>
    </sheetView>
  </sheetViews>
  <sheetFormatPr baseColWidth="10" defaultRowHeight="16" x14ac:dyDescent="0.2"/>
  <cols>
    <col min="1" max="1" width="10.83203125" style="76"/>
    <col min="2" max="2" width="40.83203125" style="76" customWidth="1"/>
    <col min="3" max="3" width="2.83203125" style="202" customWidth="1"/>
    <col min="4" max="12" width="15.83203125" style="76" customWidth="1"/>
    <col min="13" max="16384" width="10.83203125" style="76"/>
  </cols>
  <sheetData>
    <row r="2" spans="2:12" ht="21" x14ac:dyDescent="0.25">
      <c r="B2" s="75" t="s">
        <v>211</v>
      </c>
      <c r="C2" s="181"/>
      <c r="D2" s="8"/>
      <c r="E2" s="88"/>
      <c r="F2" s="8"/>
      <c r="G2" s="8"/>
      <c r="H2" s="8"/>
    </row>
    <row r="3" spans="2:12" x14ac:dyDescent="0.2">
      <c r="B3" s="1"/>
      <c r="C3" s="201"/>
      <c r="D3" s="8"/>
      <c r="E3" s="88"/>
      <c r="F3" s="8"/>
      <c r="G3" s="8"/>
      <c r="H3" s="8"/>
    </row>
    <row r="4" spans="2:12" x14ac:dyDescent="0.2">
      <c r="B4" s="3" t="s">
        <v>83</v>
      </c>
      <c r="C4" s="182"/>
      <c r="D4" s="4"/>
      <c r="E4" s="153"/>
      <c r="F4" s="4"/>
      <c r="G4" s="5"/>
    </row>
    <row r="5" spans="2:12" ht="29" customHeight="1" x14ac:dyDescent="0.2">
      <c r="B5" s="595" t="s">
        <v>524</v>
      </c>
      <c r="C5" s="596"/>
      <c r="D5" s="596"/>
      <c r="E5" s="596"/>
      <c r="F5" s="596"/>
      <c r="G5" s="600"/>
    </row>
    <row r="6" spans="2:12" ht="17" thickBot="1" x14ac:dyDescent="0.25"/>
    <row r="7" spans="2:12" x14ac:dyDescent="0.2">
      <c r="B7" s="174" t="s">
        <v>225</v>
      </c>
      <c r="C7" s="183"/>
      <c r="D7" s="91"/>
      <c r="E7" s="105"/>
      <c r="F7" s="92"/>
      <c r="G7" s="92"/>
      <c r="H7" s="92"/>
      <c r="I7" s="92"/>
      <c r="J7" s="92"/>
      <c r="K7" s="92"/>
      <c r="L7" s="93"/>
    </row>
    <row r="8" spans="2:12" x14ac:dyDescent="0.2">
      <c r="B8" s="175"/>
      <c r="C8" s="203"/>
      <c r="D8" s="94"/>
      <c r="E8" s="98"/>
      <c r="F8" s="94"/>
      <c r="G8" s="94"/>
      <c r="H8" s="94"/>
      <c r="I8" s="94"/>
      <c r="J8" s="94"/>
      <c r="K8" s="94"/>
      <c r="L8" s="95"/>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12"/>
      <c r="F10" s="397"/>
      <c r="G10" s="397"/>
      <c r="H10" s="397"/>
      <c r="I10" s="397"/>
      <c r="J10" s="431"/>
      <c r="K10" s="431"/>
      <c r="L10" s="413"/>
    </row>
    <row r="11" spans="2:12" ht="51" x14ac:dyDescent="0.2">
      <c r="B11" s="195" t="s">
        <v>504</v>
      </c>
      <c r="C11" s="197"/>
      <c r="D11" s="432">
        <f>-'Fuel aggregation'!E15</f>
        <v>0</v>
      </c>
      <c r="E11" s="433" t="s">
        <v>264</v>
      </c>
      <c r="F11" s="432">
        <f>-'Fuel aggregation'!G15</f>
        <v>0</v>
      </c>
      <c r="G11" s="432">
        <f>-'Fuel aggregation'!H15</f>
        <v>0</v>
      </c>
      <c r="H11" s="432">
        <f>-'Fuel aggregation'!I15</f>
        <v>0</v>
      </c>
      <c r="I11" s="432">
        <f>-'Fuel aggregation'!J15</f>
        <v>0</v>
      </c>
      <c r="J11" s="432">
        <f>-'Fuel aggregation'!K15</f>
        <v>0</v>
      </c>
      <c r="K11" s="432">
        <f>-'Fuel aggregation'!L15</f>
        <v>0</v>
      </c>
      <c r="L11" s="434">
        <f>-'Fuel aggregation'!M15</f>
        <v>0</v>
      </c>
    </row>
    <row r="12" spans="2:12" ht="17" x14ac:dyDescent="0.2">
      <c r="B12" s="178" t="s">
        <v>416</v>
      </c>
      <c r="C12" s="197"/>
      <c r="D12" s="432">
        <f>-'Fuel aggregation'!E17</f>
        <v>0</v>
      </c>
      <c r="E12" s="488" t="s">
        <v>264</v>
      </c>
      <c r="F12" s="432">
        <f>-'Fuel aggregation'!G17</f>
        <v>0</v>
      </c>
      <c r="G12" s="432">
        <f>-'Fuel aggregation'!H17</f>
        <v>0</v>
      </c>
      <c r="H12" s="432">
        <f>-'Fuel aggregation'!I17</f>
        <v>0</v>
      </c>
      <c r="I12" s="432">
        <f>-'Fuel aggregation'!J17</f>
        <v>0</v>
      </c>
      <c r="J12" s="432">
        <f>-'Fuel aggregation'!K17</f>
        <v>0</v>
      </c>
      <c r="K12" s="432">
        <f>-'Fuel aggregation'!L17</f>
        <v>0</v>
      </c>
      <c r="L12" s="434">
        <f>-'Fuel aggregation'!M17</f>
        <v>0</v>
      </c>
    </row>
    <row r="13" spans="2:12" ht="17" x14ac:dyDescent="0.2">
      <c r="B13" s="179" t="s">
        <v>417</v>
      </c>
      <c r="C13" s="200" t="s">
        <v>264</v>
      </c>
      <c r="D13" s="486">
        <f>-'Fuel aggregation'!E16</f>
        <v>0</v>
      </c>
      <c r="E13" s="489" t="s">
        <v>264</v>
      </c>
      <c r="F13" s="486">
        <f>-'Fuel aggregation'!G16</f>
        <v>0</v>
      </c>
      <c r="G13" s="486">
        <f>-'Fuel aggregation'!H16</f>
        <v>0</v>
      </c>
      <c r="H13" s="486">
        <f>-'Fuel aggregation'!I16</f>
        <v>0</v>
      </c>
      <c r="I13" s="486">
        <f>-'Fuel aggregation'!J16</f>
        <v>0</v>
      </c>
      <c r="J13" s="486">
        <f>-'Fuel aggregation'!K16</f>
        <v>0</v>
      </c>
      <c r="K13" s="486">
        <f>-'Fuel aggregation'!L16</f>
        <v>0</v>
      </c>
      <c r="L13" s="487">
        <f>-'Fuel aggregation'!M16</f>
        <v>0</v>
      </c>
    </row>
    <row r="14" spans="2:12" ht="17" x14ac:dyDescent="0.2">
      <c r="B14" s="178" t="s">
        <v>323</v>
      </c>
      <c r="C14" s="197"/>
      <c r="D14" s="376">
        <f>D11-D12-D13</f>
        <v>0</v>
      </c>
      <c r="E14" s="457" t="s">
        <v>264</v>
      </c>
      <c r="F14" s="376">
        <f t="shared" ref="F14:L14" si="0">F11-F12-F13</f>
        <v>0</v>
      </c>
      <c r="G14" s="376">
        <f t="shared" si="0"/>
        <v>0</v>
      </c>
      <c r="H14" s="376">
        <f t="shared" si="0"/>
        <v>0</v>
      </c>
      <c r="I14" s="376">
        <f t="shared" si="0"/>
        <v>0</v>
      </c>
      <c r="J14" s="376">
        <f t="shared" si="0"/>
        <v>0</v>
      </c>
      <c r="K14" s="376">
        <f t="shared" si="0"/>
        <v>0</v>
      </c>
      <c r="L14" s="377">
        <f t="shared" si="0"/>
        <v>0</v>
      </c>
    </row>
    <row r="15" spans="2:12" x14ac:dyDescent="0.2">
      <c r="B15" s="178"/>
      <c r="C15" s="197"/>
      <c r="D15" s="402"/>
      <c r="E15" s="422"/>
      <c r="F15" s="402"/>
      <c r="G15" s="402"/>
      <c r="H15" s="402"/>
      <c r="I15" s="402"/>
      <c r="J15" s="402"/>
      <c r="K15" s="402"/>
      <c r="L15" s="423"/>
    </row>
    <row r="16" spans="2:12" ht="17" x14ac:dyDescent="0.2">
      <c r="B16" s="195" t="s">
        <v>418</v>
      </c>
      <c r="C16" s="197"/>
      <c r="D16" s="402"/>
      <c r="E16" s="422"/>
      <c r="F16" s="402"/>
      <c r="G16" s="402"/>
      <c r="H16" s="402"/>
      <c r="I16" s="402"/>
      <c r="J16" s="402"/>
      <c r="K16" s="402"/>
      <c r="L16" s="423"/>
    </row>
    <row r="17" spans="2:12" ht="17" x14ac:dyDescent="0.2">
      <c r="B17" s="190" t="s">
        <v>126</v>
      </c>
      <c r="C17" s="197"/>
      <c r="D17" s="379">
        <f>'Import from Metal analysis'!C12</f>
        <v>0</v>
      </c>
      <c r="E17" s="404" t="s">
        <v>264</v>
      </c>
      <c r="F17" s="379">
        <f>'Import from Metal analysis'!E12</f>
        <v>0</v>
      </c>
      <c r="G17" s="379">
        <f>'Import from Metal analysis'!F12</f>
        <v>0</v>
      </c>
      <c r="H17" s="379">
        <f>'Import from Metal analysis'!G12</f>
        <v>0</v>
      </c>
      <c r="I17" s="379">
        <f>'Import from Metal analysis'!H12</f>
        <v>0</v>
      </c>
      <c r="J17" s="379">
        <f>'Import from Metal analysis'!I12</f>
        <v>0</v>
      </c>
      <c r="K17" s="379">
        <f>'Import from Metal analysis'!J12</f>
        <v>0</v>
      </c>
      <c r="L17" s="380">
        <f>'Import from Metal analysis'!K12</f>
        <v>0</v>
      </c>
    </row>
    <row r="18" spans="2:12" ht="17" x14ac:dyDescent="0.2">
      <c r="B18" s="189" t="s">
        <v>125</v>
      </c>
      <c r="C18" s="200" t="s">
        <v>265</v>
      </c>
      <c r="D18" s="462">
        <f>'Import from Metal analysis'!C13</f>
        <v>0</v>
      </c>
      <c r="E18" s="462">
        <f>'Import from Metal analysis'!D13</f>
        <v>0</v>
      </c>
      <c r="F18" s="462">
        <f>'Import from Metal analysis'!E13</f>
        <v>0</v>
      </c>
      <c r="G18" s="462">
        <f>'Import from Metal analysis'!F13</f>
        <v>0</v>
      </c>
      <c r="H18" s="462">
        <f>'Import from Metal analysis'!G13</f>
        <v>0</v>
      </c>
      <c r="I18" s="462">
        <f>'Import from Metal analysis'!H13</f>
        <v>0</v>
      </c>
      <c r="J18" s="462">
        <f>'Import from Metal analysis'!I13</f>
        <v>0</v>
      </c>
      <c r="K18" s="462">
        <f>'Import from Metal analysis'!J13</f>
        <v>0</v>
      </c>
      <c r="L18" s="463">
        <f>'Import from Metal analysis'!K13</f>
        <v>0</v>
      </c>
    </row>
    <row r="19" spans="2:12" ht="17" x14ac:dyDescent="0.2">
      <c r="B19" s="190" t="s">
        <v>89</v>
      </c>
      <c r="C19" s="197"/>
      <c r="D19" s="432">
        <f>D17</f>
        <v>0</v>
      </c>
      <c r="E19" s="433" t="s">
        <v>264</v>
      </c>
      <c r="F19" s="432">
        <f t="shared" ref="F19:L19" si="1">F17</f>
        <v>0</v>
      </c>
      <c r="G19" s="432">
        <f t="shared" si="1"/>
        <v>0</v>
      </c>
      <c r="H19" s="432">
        <f t="shared" si="1"/>
        <v>0</v>
      </c>
      <c r="I19" s="432">
        <f t="shared" si="1"/>
        <v>0</v>
      </c>
      <c r="J19" s="432">
        <f t="shared" si="1"/>
        <v>0</v>
      </c>
      <c r="K19" s="432">
        <f t="shared" si="1"/>
        <v>0</v>
      </c>
      <c r="L19" s="434">
        <f t="shared" si="1"/>
        <v>0</v>
      </c>
    </row>
    <row r="20" spans="2:12" ht="17" thickBot="1" x14ac:dyDescent="0.25">
      <c r="B20" s="180"/>
      <c r="C20" s="199"/>
      <c r="D20" s="408"/>
      <c r="E20" s="429"/>
      <c r="F20" s="408"/>
      <c r="G20" s="408"/>
      <c r="H20" s="408"/>
      <c r="I20" s="408"/>
      <c r="J20" s="408"/>
      <c r="K20" s="408"/>
      <c r="L20" s="430"/>
    </row>
    <row r="22" spans="2:12" x14ac:dyDescent="0.2">
      <c r="G22" s="144"/>
      <c r="H22" s="145"/>
      <c r="J22" s="145"/>
    </row>
  </sheetData>
  <mergeCells count="1">
    <mergeCell ref="B5:G5"/>
  </mergeCells>
  <conditionalFormatting sqref="H20:L20">
    <cfRule type="cellIs" dxfId="10" priority="1" operator="greaterThan">
      <formula>0</formula>
    </cfRule>
  </conditionalFormatting>
  <conditionalFormatting sqref="D20:G20">
    <cfRule type="cellIs" dxfId="9"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79998168889431442"/>
  </sheetPr>
  <dimension ref="A2:L28"/>
  <sheetViews>
    <sheetView topLeftCell="A2" workbookViewId="0">
      <selection activeCell="G6" sqref="G6"/>
    </sheetView>
  </sheetViews>
  <sheetFormatPr baseColWidth="10" defaultRowHeight="16" x14ac:dyDescent="0.2"/>
  <cols>
    <col min="1" max="1" width="10.83203125" style="76"/>
    <col min="2" max="2" width="46.33203125" style="76" customWidth="1"/>
    <col min="3" max="3" width="2.83203125" style="202" customWidth="1"/>
    <col min="4" max="12" width="15.83203125" style="76" customWidth="1"/>
    <col min="13" max="16384" width="10.83203125" style="76"/>
  </cols>
  <sheetData>
    <row r="2" spans="2:12" ht="21" x14ac:dyDescent="0.25">
      <c r="B2" s="75" t="s">
        <v>230</v>
      </c>
      <c r="C2" s="206"/>
      <c r="D2" s="8"/>
      <c r="E2" s="8"/>
      <c r="F2" s="8"/>
      <c r="G2" s="8"/>
      <c r="H2" s="8"/>
    </row>
    <row r="3" spans="2:12" x14ac:dyDescent="0.2">
      <c r="B3" s="1"/>
      <c r="D3" s="8"/>
      <c r="E3" s="8"/>
      <c r="F3" s="8"/>
      <c r="G3" s="8"/>
      <c r="H3" s="8"/>
    </row>
    <row r="4" spans="2:12" x14ac:dyDescent="0.2">
      <c r="B4" s="3" t="s">
        <v>83</v>
      </c>
      <c r="C4" s="207"/>
      <c r="D4" s="4"/>
      <c r="E4" s="4"/>
      <c r="F4" s="4"/>
      <c r="G4" s="5"/>
    </row>
    <row r="5" spans="2:12" ht="29" customHeight="1" x14ac:dyDescent="0.2">
      <c r="B5" s="595" t="s">
        <v>525</v>
      </c>
      <c r="C5" s="596"/>
      <c r="D5" s="596"/>
      <c r="E5" s="596"/>
      <c r="F5" s="596"/>
      <c r="G5" s="600"/>
    </row>
    <row r="6" spans="2:12" ht="17" thickBot="1" x14ac:dyDescent="0.25"/>
    <row r="7" spans="2:12" x14ac:dyDescent="0.2">
      <c r="B7" s="174" t="s">
        <v>230</v>
      </c>
      <c r="C7" s="192"/>
      <c r="D7" s="91"/>
      <c r="E7" s="92"/>
      <c r="F7" s="92"/>
      <c r="G7" s="92"/>
      <c r="H7" s="92"/>
      <c r="I7" s="92"/>
      <c r="J7" s="92"/>
      <c r="K7" s="92"/>
      <c r="L7" s="106"/>
    </row>
    <row r="8" spans="2:12" x14ac:dyDescent="0.2">
      <c r="B8" s="175"/>
      <c r="C8" s="208"/>
      <c r="D8" s="94"/>
      <c r="E8" s="94"/>
      <c r="F8" s="98"/>
      <c r="G8" s="98"/>
      <c r="H8" s="98"/>
      <c r="I8" s="98"/>
      <c r="J8" s="98"/>
      <c r="K8" s="98"/>
      <c r="L8" s="107"/>
    </row>
    <row r="9" spans="2:12" ht="17" x14ac:dyDescent="0.2">
      <c r="B9" s="176"/>
      <c r="C9" s="193"/>
      <c r="D9" s="143" t="s">
        <v>253</v>
      </c>
      <c r="E9" s="143" t="s">
        <v>254</v>
      </c>
      <c r="F9" s="143" t="s">
        <v>255</v>
      </c>
      <c r="G9" s="143" t="s">
        <v>350</v>
      </c>
      <c r="H9" s="143" t="s">
        <v>352</v>
      </c>
      <c r="I9" s="143" t="s">
        <v>351</v>
      </c>
      <c r="J9" s="143" t="s">
        <v>256</v>
      </c>
      <c r="K9" s="143" t="s">
        <v>257</v>
      </c>
      <c r="L9" s="152" t="s">
        <v>258</v>
      </c>
    </row>
    <row r="10" spans="2:12" x14ac:dyDescent="0.2">
      <c r="B10" s="177"/>
      <c r="C10" s="208"/>
      <c r="D10" s="397"/>
      <c r="E10" s="397"/>
      <c r="F10" s="412"/>
      <c r="G10" s="412"/>
      <c r="H10" s="412"/>
      <c r="I10" s="412"/>
      <c r="J10" s="412"/>
      <c r="K10" s="412"/>
      <c r="L10" s="398"/>
    </row>
    <row r="11" spans="2:12" ht="17" x14ac:dyDescent="0.2">
      <c r="B11" s="195" t="s">
        <v>332</v>
      </c>
      <c r="C11" s="197"/>
      <c r="D11" s="426">
        <f>'Fuel aggregation'!E20</f>
        <v>0</v>
      </c>
      <c r="E11" s="433" t="s">
        <v>264</v>
      </c>
      <c r="F11" s="426">
        <f>'Fuel aggregation'!G20</f>
        <v>0</v>
      </c>
      <c r="G11" s="426">
        <f>'Fuel aggregation'!H20</f>
        <v>0</v>
      </c>
      <c r="H11" s="426">
        <f>'Fuel aggregation'!I20</f>
        <v>0</v>
      </c>
      <c r="I11" s="426">
        <f>'Fuel aggregation'!J20</f>
        <v>0</v>
      </c>
      <c r="J11" s="426">
        <f>'Fuel aggregation'!K20</f>
        <v>0</v>
      </c>
      <c r="K11" s="426">
        <f>'Fuel aggregation'!L20</f>
        <v>0</v>
      </c>
      <c r="L11" s="439">
        <f>'Fuel aggregation'!M20</f>
        <v>0</v>
      </c>
    </row>
    <row r="12" spans="2:12" ht="17" x14ac:dyDescent="0.2">
      <c r="B12" s="195" t="s">
        <v>507</v>
      </c>
      <c r="C12" s="197"/>
      <c r="D12" s="426">
        <f>-SUM('Corrected energy balance step 2'!C49:N49,'Corrected energy balance step 2'!S49)</f>
        <v>0</v>
      </c>
      <c r="E12" s="433" t="s">
        <v>264</v>
      </c>
      <c r="F12" s="426" t="s">
        <v>264</v>
      </c>
      <c r="G12" s="426">
        <f>-SUM('Corrected energy balance step 2'!T49,'Corrected energy balance step 2'!AV49)</f>
        <v>0</v>
      </c>
      <c r="H12" s="426">
        <f>-SUM('Corrected energy balance step 2'!U49:AQ49)</f>
        <v>0</v>
      </c>
      <c r="I12" s="426">
        <f>-SUM('Corrected energy balance step 2'!AU49,'Corrected energy balance step 2'!AZ49)</f>
        <v>0</v>
      </c>
      <c r="J12" s="426">
        <f>-'Corrected energy balance step 2'!BM49</f>
        <v>0</v>
      </c>
      <c r="K12" s="426">
        <f>-'Corrected energy balance step 2'!BL49</f>
        <v>0</v>
      </c>
      <c r="L12" s="439">
        <f>-SUM('Corrected energy balance step 2'!O49,'Corrected energy balance step 2'!U49,'Corrected energy balance step 2'!AT49,'Corrected energy balance step 2'!AW49:AY49,'Corrected energy balance step 2'!BA49,'Corrected energy balance step 2'!BB49:BK49)</f>
        <v>0</v>
      </c>
    </row>
    <row r="13" spans="2:12" x14ac:dyDescent="0.2">
      <c r="B13" s="178"/>
      <c r="C13" s="197"/>
      <c r="D13" s="402"/>
      <c r="E13" s="422"/>
      <c r="F13" s="422"/>
      <c r="G13" s="422"/>
      <c r="H13" s="422"/>
      <c r="I13" s="422"/>
      <c r="J13" s="422"/>
      <c r="K13" s="422"/>
      <c r="L13" s="403"/>
    </row>
    <row r="14" spans="2:12" ht="17" x14ac:dyDescent="0.2">
      <c r="B14" s="195" t="s">
        <v>481</v>
      </c>
      <c r="C14" s="197"/>
      <c r="D14" s="402"/>
      <c r="E14" s="422"/>
      <c r="F14" s="422"/>
      <c r="G14" s="422"/>
      <c r="H14" s="422"/>
      <c r="I14" s="422"/>
      <c r="J14" s="422"/>
      <c r="K14" s="422"/>
      <c r="L14" s="403"/>
    </row>
    <row r="15" spans="2:12" ht="17" x14ac:dyDescent="0.2">
      <c r="B15" s="190" t="s">
        <v>226</v>
      </c>
      <c r="C15" s="197"/>
      <c r="D15" s="379">
        <f>'Import from Metal analysis'!C15</f>
        <v>0</v>
      </c>
      <c r="E15" s="404" t="s">
        <v>264</v>
      </c>
      <c r="F15" s="424">
        <f>'Import from Metal analysis'!E15</f>
        <v>0</v>
      </c>
      <c r="G15" s="424">
        <f>'Import from Metal analysis'!F15</f>
        <v>0</v>
      </c>
      <c r="H15" s="424">
        <f>'Import from Metal analysis'!G15</f>
        <v>0</v>
      </c>
      <c r="I15" s="424">
        <f>'Import from Metal analysis'!H15</f>
        <v>0</v>
      </c>
      <c r="J15" s="424">
        <f>'Import from Metal analysis'!I15</f>
        <v>0</v>
      </c>
      <c r="K15" s="424">
        <f>'Import from Metal analysis'!J15</f>
        <v>0</v>
      </c>
      <c r="L15" s="399">
        <f>'Import from Metal analysis'!K15</f>
        <v>0</v>
      </c>
    </row>
    <row r="16" spans="2:12" ht="17" x14ac:dyDescent="0.2">
      <c r="B16" s="190" t="s">
        <v>227</v>
      </c>
      <c r="C16" s="197"/>
      <c r="D16" s="379">
        <f>'Import from Metal analysis'!C16</f>
        <v>0</v>
      </c>
      <c r="E16" s="404" t="s">
        <v>264</v>
      </c>
      <c r="F16" s="424">
        <f>'Import from Metal analysis'!E16</f>
        <v>0</v>
      </c>
      <c r="G16" s="424">
        <f>'Import from Metal analysis'!F16</f>
        <v>0</v>
      </c>
      <c r="H16" s="424">
        <f>'Import from Metal analysis'!G16</f>
        <v>0</v>
      </c>
      <c r="I16" s="424">
        <f>'Import from Metal analysis'!H16</f>
        <v>0</v>
      </c>
      <c r="J16" s="424">
        <f>'Import from Metal analysis'!I16</f>
        <v>0</v>
      </c>
      <c r="K16" s="424">
        <f>'Import from Metal analysis'!J16</f>
        <v>0</v>
      </c>
      <c r="L16" s="399">
        <f>'Import from Metal analysis'!K16</f>
        <v>0</v>
      </c>
    </row>
    <row r="17" spans="1:12" ht="17" x14ac:dyDescent="0.2">
      <c r="B17" s="189" t="s">
        <v>228</v>
      </c>
      <c r="C17" s="205" t="s">
        <v>265</v>
      </c>
      <c r="D17" s="435">
        <f>'Import from Metal analysis'!C17</f>
        <v>0</v>
      </c>
      <c r="E17" s="436" t="s">
        <v>264</v>
      </c>
      <c r="F17" s="425">
        <f>'Import from Metal analysis'!E17</f>
        <v>0</v>
      </c>
      <c r="G17" s="425">
        <f>'Import from Metal analysis'!F17</f>
        <v>0</v>
      </c>
      <c r="H17" s="425">
        <f>'Import from Metal analysis'!G17</f>
        <v>0</v>
      </c>
      <c r="I17" s="436">
        <f>'Import from Metal analysis'!H17</f>
        <v>0</v>
      </c>
      <c r="J17" s="425">
        <f>'Import from Metal analysis'!I17</f>
        <v>0</v>
      </c>
      <c r="K17" s="425">
        <f>'Import from Metal analysis'!J17</f>
        <v>0</v>
      </c>
      <c r="L17" s="440">
        <f>'Import from Metal analysis'!K17</f>
        <v>0</v>
      </c>
    </row>
    <row r="18" spans="1:12" ht="17" x14ac:dyDescent="0.2">
      <c r="B18" s="190" t="s">
        <v>89</v>
      </c>
      <c r="C18" s="197"/>
      <c r="D18" s="432">
        <f>SUM(D15:D17)</f>
        <v>0</v>
      </c>
      <c r="E18" s="433" t="s">
        <v>264</v>
      </c>
      <c r="F18" s="432">
        <f>SUM(F15:F17)</f>
        <v>0</v>
      </c>
      <c r="G18" s="432">
        <f t="shared" ref="G18:L18" si="0">SUM(G15:G17)</f>
        <v>0</v>
      </c>
      <c r="H18" s="432">
        <f t="shared" si="0"/>
        <v>0</v>
      </c>
      <c r="I18" s="432">
        <f t="shared" si="0"/>
        <v>0</v>
      </c>
      <c r="J18" s="432">
        <f t="shared" si="0"/>
        <v>0</v>
      </c>
      <c r="K18" s="432">
        <f t="shared" si="0"/>
        <v>0</v>
      </c>
      <c r="L18" s="434">
        <f t="shared" si="0"/>
        <v>0</v>
      </c>
    </row>
    <row r="19" spans="1:12" x14ac:dyDescent="0.2">
      <c r="B19" s="190"/>
      <c r="C19" s="197"/>
      <c r="D19" s="422"/>
      <c r="E19" s="422"/>
      <c r="F19" s="422"/>
      <c r="G19" s="422"/>
      <c r="H19" s="422"/>
      <c r="I19" s="422"/>
      <c r="J19" s="422"/>
      <c r="K19" s="422"/>
      <c r="L19" s="403"/>
    </row>
    <row r="20" spans="1:12" ht="34" x14ac:dyDescent="0.2">
      <c r="B20" s="492" t="s">
        <v>483</v>
      </c>
      <c r="C20" s="197"/>
      <c r="D20" s="427">
        <f>'Import from Chemical analysis'!C9</f>
        <v>0</v>
      </c>
      <c r="E20" s="464" t="s">
        <v>264</v>
      </c>
      <c r="F20" s="464" t="s">
        <v>264</v>
      </c>
      <c r="G20" s="427">
        <f>'Import from Chemical analysis'!F9</f>
        <v>0</v>
      </c>
      <c r="H20" s="427">
        <f>'Import from Chemical analysis'!G9</f>
        <v>0</v>
      </c>
      <c r="I20" s="427">
        <f>'Import from Chemical analysis'!H9</f>
        <v>0</v>
      </c>
      <c r="J20" s="427">
        <f>'Import from Chemical analysis'!I9</f>
        <v>0</v>
      </c>
      <c r="K20" s="427">
        <f>'Import from Chemical analysis'!J9</f>
        <v>0</v>
      </c>
      <c r="L20" s="444">
        <f>'Import from Chemical analysis'!K9</f>
        <v>0</v>
      </c>
    </row>
    <row r="21" spans="1:12" x14ac:dyDescent="0.2">
      <c r="B21" s="190"/>
      <c r="C21" s="197"/>
      <c r="D21" s="422"/>
      <c r="E21" s="422"/>
      <c r="F21" s="422"/>
      <c r="G21" s="422"/>
      <c r="H21" s="422"/>
      <c r="I21" s="422"/>
      <c r="J21" s="422"/>
      <c r="K21" s="422"/>
      <c r="L21" s="403"/>
    </row>
    <row r="22" spans="1:12" ht="34" x14ac:dyDescent="0.2">
      <c r="B22" s="178" t="s">
        <v>508</v>
      </c>
      <c r="C22" s="197"/>
      <c r="D22" s="379">
        <f>SUM(D11:D12)</f>
        <v>0</v>
      </c>
      <c r="E22" s="404" t="s">
        <v>264</v>
      </c>
      <c r="F22" s="379">
        <f t="shared" ref="F22:K22" si="1">SUM(F11:F12)</f>
        <v>0</v>
      </c>
      <c r="G22" s="379">
        <f t="shared" si="1"/>
        <v>0</v>
      </c>
      <c r="H22" s="379">
        <f t="shared" si="1"/>
        <v>0</v>
      </c>
      <c r="I22" s="379">
        <f t="shared" si="1"/>
        <v>0</v>
      </c>
      <c r="J22" s="379">
        <f t="shared" si="1"/>
        <v>0</v>
      </c>
      <c r="K22" s="379">
        <f t="shared" si="1"/>
        <v>0</v>
      </c>
      <c r="L22" s="380">
        <f>SUM(L11,L12)</f>
        <v>0</v>
      </c>
    </row>
    <row r="23" spans="1:12" ht="17" x14ac:dyDescent="0.2">
      <c r="B23" s="178" t="s">
        <v>481</v>
      </c>
      <c r="C23" s="197"/>
      <c r="D23" s="379">
        <f>D18</f>
        <v>0</v>
      </c>
      <c r="E23" s="451" t="str">
        <f t="shared" ref="E23:L23" si="2">E18</f>
        <v>-</v>
      </c>
      <c r="F23" s="379">
        <f t="shared" si="2"/>
        <v>0</v>
      </c>
      <c r="G23" s="379">
        <f t="shared" si="2"/>
        <v>0</v>
      </c>
      <c r="H23" s="379">
        <f t="shared" si="2"/>
        <v>0</v>
      </c>
      <c r="I23" s="379">
        <f t="shared" si="2"/>
        <v>0</v>
      </c>
      <c r="J23" s="379">
        <f t="shared" si="2"/>
        <v>0</v>
      </c>
      <c r="K23" s="379">
        <f t="shared" si="2"/>
        <v>0</v>
      </c>
      <c r="L23" s="380">
        <f t="shared" si="2"/>
        <v>0</v>
      </c>
    </row>
    <row r="24" spans="1:12" ht="34" x14ac:dyDescent="0.2">
      <c r="A24" s="160"/>
      <c r="B24" s="179" t="s">
        <v>483</v>
      </c>
      <c r="C24" s="200" t="s">
        <v>264</v>
      </c>
      <c r="D24" s="435">
        <f>D20</f>
        <v>0</v>
      </c>
      <c r="E24" s="462" t="str">
        <f t="shared" ref="E24:L24" si="3">E20</f>
        <v>-</v>
      </c>
      <c r="F24" s="462" t="str">
        <f t="shared" si="3"/>
        <v>-</v>
      </c>
      <c r="G24" s="435">
        <f t="shared" si="3"/>
        <v>0</v>
      </c>
      <c r="H24" s="435">
        <f t="shared" si="3"/>
        <v>0</v>
      </c>
      <c r="I24" s="435">
        <f t="shared" si="3"/>
        <v>0</v>
      </c>
      <c r="J24" s="435">
        <f t="shared" si="3"/>
        <v>0</v>
      </c>
      <c r="K24" s="435">
        <f t="shared" si="3"/>
        <v>0</v>
      </c>
      <c r="L24" s="437">
        <f t="shared" si="3"/>
        <v>0</v>
      </c>
    </row>
    <row r="25" spans="1:12" ht="17" x14ac:dyDescent="0.2">
      <c r="B25" s="178" t="s">
        <v>321</v>
      </c>
      <c r="C25" s="197"/>
      <c r="D25" s="376">
        <f>D22-D23-D24</f>
        <v>0</v>
      </c>
      <c r="E25" s="438" t="s">
        <v>264</v>
      </c>
      <c r="F25" s="438" t="s">
        <v>264</v>
      </c>
      <c r="G25" s="376">
        <f t="shared" ref="G25:L25" si="4">G22-G23-G24</f>
        <v>0</v>
      </c>
      <c r="H25" s="376">
        <f t="shared" si="4"/>
        <v>0</v>
      </c>
      <c r="I25" s="376">
        <f t="shared" si="4"/>
        <v>0</v>
      </c>
      <c r="J25" s="376">
        <f t="shared" si="4"/>
        <v>0</v>
      </c>
      <c r="K25" s="376">
        <f t="shared" si="4"/>
        <v>0</v>
      </c>
      <c r="L25" s="377">
        <f t="shared" si="4"/>
        <v>0</v>
      </c>
    </row>
    <row r="26" spans="1:12" ht="17" thickBot="1" x14ac:dyDescent="0.25">
      <c r="B26" s="180"/>
      <c r="C26" s="209"/>
      <c r="D26" s="408"/>
      <c r="E26" s="408"/>
      <c r="F26" s="429"/>
      <c r="G26" s="429"/>
      <c r="H26" s="429"/>
      <c r="I26" s="429"/>
      <c r="J26" s="429"/>
      <c r="K26" s="429"/>
      <c r="L26" s="409"/>
    </row>
    <row r="28" spans="1:12" x14ac:dyDescent="0.2">
      <c r="G28" s="148"/>
      <c r="J28" s="148"/>
      <c r="K28" s="148"/>
    </row>
  </sheetData>
  <mergeCells count="1">
    <mergeCell ref="B5:G5"/>
  </mergeCells>
  <conditionalFormatting sqref="H26:L26">
    <cfRule type="cellIs" dxfId="8" priority="1" operator="greaterThan">
      <formula>0</formula>
    </cfRule>
  </conditionalFormatting>
  <conditionalFormatting sqref="D26:G26">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79998168889431442"/>
  </sheetPr>
  <dimension ref="A2:L20"/>
  <sheetViews>
    <sheetView topLeftCell="C1" workbookViewId="0">
      <selection activeCell="J16" sqref="J16"/>
    </sheetView>
  </sheetViews>
  <sheetFormatPr baseColWidth="10" defaultRowHeight="16" x14ac:dyDescent="0.2"/>
  <cols>
    <col min="1" max="1" width="10.83203125" style="76"/>
    <col min="2" max="2" width="56.6640625" style="76" customWidth="1"/>
    <col min="3" max="3" width="2.83203125" style="202" customWidth="1"/>
    <col min="4" max="12" width="15.83203125" style="76" customWidth="1"/>
    <col min="13" max="16384" width="10.83203125" style="76"/>
  </cols>
  <sheetData>
    <row r="2" spans="2:12" ht="21" x14ac:dyDescent="0.25">
      <c r="B2" s="75" t="s">
        <v>229</v>
      </c>
      <c r="C2" s="181"/>
      <c r="D2" s="8"/>
      <c r="E2" s="8"/>
      <c r="F2" s="8"/>
      <c r="G2" s="8"/>
      <c r="H2" s="8"/>
    </row>
    <row r="3" spans="2:12" x14ac:dyDescent="0.2">
      <c r="B3" s="1"/>
      <c r="C3" s="201"/>
      <c r="D3" s="8"/>
      <c r="E3" s="8"/>
      <c r="F3" s="8"/>
      <c r="G3" s="8"/>
      <c r="H3" s="8"/>
    </row>
    <row r="4" spans="2:12" x14ac:dyDescent="0.2">
      <c r="B4" s="3" t="s">
        <v>83</v>
      </c>
      <c r="C4" s="182"/>
      <c r="D4" s="4"/>
      <c r="E4" s="4"/>
      <c r="F4" s="4"/>
      <c r="G4" s="5"/>
    </row>
    <row r="5" spans="2:12" ht="30" customHeight="1" x14ac:dyDescent="0.2">
      <c r="B5" s="595" t="s">
        <v>526</v>
      </c>
      <c r="C5" s="596"/>
      <c r="D5" s="596"/>
      <c r="E5" s="596"/>
      <c r="F5" s="596"/>
      <c r="G5" s="600"/>
    </row>
    <row r="6" spans="2:12" ht="17" thickBot="1" x14ac:dyDescent="0.25"/>
    <row r="7" spans="2:12" x14ac:dyDescent="0.2">
      <c r="B7" s="174" t="s">
        <v>229</v>
      </c>
      <c r="C7" s="183"/>
      <c r="D7" s="91"/>
      <c r="E7" s="146"/>
      <c r="F7" s="146"/>
      <c r="G7" s="92"/>
      <c r="H7" s="92"/>
      <c r="I7" s="92"/>
      <c r="J7" s="92"/>
      <c r="K7" s="92"/>
      <c r="L7" s="106"/>
    </row>
    <row r="8" spans="2:12" x14ac:dyDescent="0.2">
      <c r="B8" s="175"/>
      <c r="C8" s="203"/>
      <c r="D8" s="94"/>
      <c r="E8" s="147"/>
      <c r="F8" s="147"/>
      <c r="G8" s="94"/>
      <c r="H8" s="94"/>
      <c r="I8" s="94"/>
      <c r="J8" s="94"/>
      <c r="K8" s="94"/>
      <c r="L8" s="107"/>
    </row>
    <row r="9" spans="2:12" ht="17" x14ac:dyDescent="0.2">
      <c r="B9" s="176"/>
      <c r="C9" s="184"/>
      <c r="D9" s="143" t="s">
        <v>253</v>
      </c>
      <c r="E9" s="143" t="s">
        <v>254</v>
      </c>
      <c r="F9" s="143" t="s">
        <v>255</v>
      </c>
      <c r="G9" s="143" t="s">
        <v>350</v>
      </c>
      <c r="H9" s="143" t="s">
        <v>352</v>
      </c>
      <c r="I9" s="143" t="s">
        <v>351</v>
      </c>
      <c r="J9" s="143" t="s">
        <v>256</v>
      </c>
      <c r="K9" s="143" t="s">
        <v>257</v>
      </c>
      <c r="L9" s="152" t="s">
        <v>258</v>
      </c>
    </row>
    <row r="10" spans="2:12" x14ac:dyDescent="0.2">
      <c r="B10" s="177"/>
      <c r="C10" s="204"/>
      <c r="D10" s="397"/>
      <c r="E10" s="431"/>
      <c r="F10" s="431"/>
      <c r="G10" s="397"/>
      <c r="H10" s="397"/>
      <c r="I10" s="397"/>
      <c r="J10" s="397"/>
      <c r="K10" s="397"/>
      <c r="L10" s="398"/>
    </row>
    <row r="11" spans="2:12" ht="17" x14ac:dyDescent="0.2">
      <c r="B11" s="195" t="s">
        <v>333</v>
      </c>
      <c r="C11" s="197"/>
      <c r="D11" s="379">
        <f>'Fuel aggregation'!E25</f>
        <v>0</v>
      </c>
      <c r="E11" s="404" t="s">
        <v>264</v>
      </c>
      <c r="F11" s="404" t="s">
        <v>264</v>
      </c>
      <c r="G11" s="379">
        <f>'Fuel aggregation'!H25</f>
        <v>0</v>
      </c>
      <c r="H11" s="379">
        <f>'Fuel aggregation'!I25</f>
        <v>0</v>
      </c>
      <c r="I11" s="379">
        <f>'Fuel aggregation'!J25</f>
        <v>0</v>
      </c>
      <c r="J11" s="379">
        <f>'Fuel aggregation'!K25</f>
        <v>0</v>
      </c>
      <c r="K11" s="379">
        <f>'Fuel aggregation'!L25</f>
        <v>0</v>
      </c>
      <c r="L11" s="399">
        <f>'Fuel aggregation'!M25</f>
        <v>0</v>
      </c>
    </row>
    <row r="12" spans="2:12" x14ac:dyDescent="0.2">
      <c r="B12" s="178"/>
      <c r="C12" s="197"/>
      <c r="D12" s="402"/>
      <c r="E12" s="442"/>
      <c r="F12" s="442"/>
      <c r="G12" s="402"/>
      <c r="H12" s="402"/>
      <c r="I12" s="402"/>
      <c r="J12" s="402"/>
      <c r="K12" s="402"/>
      <c r="L12" s="403"/>
    </row>
    <row r="13" spans="2:12" ht="17" x14ac:dyDescent="0.2">
      <c r="B13" s="195" t="s">
        <v>486</v>
      </c>
      <c r="C13" s="197"/>
      <c r="D13" s="402"/>
      <c r="E13" s="442"/>
      <c r="F13" s="442"/>
      <c r="G13" s="402"/>
      <c r="H13" s="402"/>
      <c r="I13" s="402"/>
      <c r="J13" s="402"/>
      <c r="K13" s="402"/>
      <c r="L13" s="403"/>
    </row>
    <row r="14" spans="2:12" ht="17" x14ac:dyDescent="0.2">
      <c r="B14" s="185" t="s">
        <v>260</v>
      </c>
      <c r="C14" s="197"/>
      <c r="D14" s="432"/>
      <c r="E14" s="433"/>
      <c r="F14" s="433"/>
      <c r="G14" s="432"/>
      <c r="H14" s="432"/>
      <c r="I14" s="432"/>
      <c r="J14" s="432"/>
      <c r="K14" s="432"/>
      <c r="L14" s="439"/>
    </row>
    <row r="15" spans="2:12" x14ac:dyDescent="0.2">
      <c r="B15" s="185"/>
      <c r="C15" s="197"/>
      <c r="D15" s="493"/>
      <c r="E15" s="464"/>
      <c r="F15" s="464"/>
      <c r="G15" s="493"/>
      <c r="H15" s="493"/>
      <c r="I15" s="493"/>
      <c r="J15" s="493"/>
      <c r="K15" s="493"/>
      <c r="L15" s="444"/>
    </row>
    <row r="16" spans="2:12" ht="34" x14ac:dyDescent="0.2">
      <c r="B16" s="492" t="s">
        <v>510</v>
      </c>
      <c r="C16" s="197"/>
      <c r="D16" s="432">
        <f>SUM('Corrected energy balance step 2'!C89:N89,'Corrected energy balance step 2'!S89)</f>
        <v>0</v>
      </c>
      <c r="E16" s="488" t="s">
        <v>264</v>
      </c>
      <c r="F16" s="488">
        <f>SUM('Corrected energy balance step 2'!P89:R89)</f>
        <v>0</v>
      </c>
      <c r="G16" s="432">
        <f>SUM('Corrected energy balance step 2'!T89,'Corrected energy balance step 2'!AV89)</f>
        <v>0</v>
      </c>
      <c r="H16" s="432">
        <f>SUM('Corrected energy balance step 2'!U89:AQ89)</f>
        <v>0</v>
      </c>
      <c r="I16" s="432">
        <f>SUM('Corrected energy balance step 2'!AU89,'Corrected energy balance step 2'!AZ89)</f>
        <v>0</v>
      </c>
      <c r="J16" s="432">
        <f>'Corrected energy balance step 2'!BM89</f>
        <v>0</v>
      </c>
      <c r="K16" s="424">
        <f>'Corrected energy balance step 2'!BK83</f>
        <v>0</v>
      </c>
      <c r="L16" s="434">
        <f>SUM('Corrected energy balance step 2'!O89,'Corrected energy balance step 2'!U89,'Corrected energy balance step 2'!AT89,'Corrected energy balance step 2'!AW89:AY89,'Corrected energy balance step 2'!BA89,'Corrected energy balance step 2'!BB89:BK89)</f>
        <v>0</v>
      </c>
    </row>
    <row r="17" spans="1:12" x14ac:dyDescent="0.2">
      <c r="A17" s="160"/>
      <c r="B17" s="179"/>
      <c r="C17" s="200"/>
      <c r="D17" s="400"/>
      <c r="E17" s="494"/>
      <c r="F17" s="494"/>
      <c r="G17" s="400"/>
      <c r="H17" s="400"/>
      <c r="I17" s="400"/>
      <c r="J17" s="400"/>
      <c r="K17" s="400"/>
      <c r="L17" s="401"/>
    </row>
    <row r="18" spans="1:12" x14ac:dyDescent="0.2">
      <c r="B18" s="178"/>
      <c r="C18" s="197"/>
      <c r="D18" s="402"/>
      <c r="E18" s="495"/>
      <c r="F18" s="495"/>
      <c r="G18" s="402"/>
      <c r="H18" s="402"/>
      <c r="I18" s="402"/>
      <c r="J18" s="402"/>
      <c r="K18" s="402"/>
      <c r="L18" s="403"/>
    </row>
    <row r="19" spans="1:12" ht="17" x14ac:dyDescent="0.2">
      <c r="B19" s="178" t="s">
        <v>325</v>
      </c>
      <c r="C19" s="197"/>
      <c r="D19" s="376">
        <f>D11-D14-D16</f>
        <v>0</v>
      </c>
      <c r="E19" s="457" t="s">
        <v>264</v>
      </c>
      <c r="F19" s="457" t="s">
        <v>264</v>
      </c>
      <c r="G19" s="376">
        <f t="shared" ref="G19:L19" si="0">G11-G14-G16</f>
        <v>0</v>
      </c>
      <c r="H19" s="376">
        <f t="shared" si="0"/>
        <v>0</v>
      </c>
      <c r="I19" s="376">
        <f t="shared" si="0"/>
        <v>0</v>
      </c>
      <c r="J19" s="376">
        <f t="shared" si="0"/>
        <v>0</v>
      </c>
      <c r="K19" s="376">
        <f t="shared" si="0"/>
        <v>0</v>
      </c>
      <c r="L19" s="377">
        <f t="shared" si="0"/>
        <v>0</v>
      </c>
    </row>
    <row r="20" spans="1:12" ht="17" thickBot="1" x14ac:dyDescent="0.25">
      <c r="B20" s="180"/>
      <c r="C20" s="199"/>
      <c r="D20" s="408"/>
      <c r="E20" s="443"/>
      <c r="F20" s="443"/>
      <c r="G20" s="408"/>
      <c r="H20" s="408"/>
      <c r="I20" s="408"/>
      <c r="J20" s="408"/>
      <c r="K20" s="408"/>
      <c r="L20" s="409"/>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ignoredErrors>
    <ignoredError sqref="D17:L18 E19:F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64"/>
  <sheetViews>
    <sheetView topLeftCell="A55" workbookViewId="0">
      <selection activeCell="C62" sqref="C62"/>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1" x14ac:dyDescent="0.25">
      <c r="B2" s="2" t="s">
        <v>0</v>
      </c>
    </row>
    <row r="4" spans="2:4" x14ac:dyDescent="0.2">
      <c r="B4" s="12" t="s">
        <v>3</v>
      </c>
      <c r="C4" s="13" t="s">
        <v>6</v>
      </c>
      <c r="D4" s="252" t="s">
        <v>7</v>
      </c>
    </row>
    <row r="5" spans="2:4" x14ac:dyDescent="0.2">
      <c r="B5" s="6"/>
      <c r="C5" s="14"/>
      <c r="D5" s="253"/>
    </row>
    <row r="6" spans="2:4" x14ac:dyDescent="0.2">
      <c r="B6" s="72">
        <v>41467</v>
      </c>
      <c r="C6" s="154" t="s">
        <v>209</v>
      </c>
      <c r="D6" s="155">
        <v>1</v>
      </c>
    </row>
    <row r="7" spans="2:4" x14ac:dyDescent="0.2">
      <c r="B7" s="156">
        <v>41470</v>
      </c>
      <c r="C7" s="157" t="s">
        <v>210</v>
      </c>
      <c r="D7" s="159">
        <v>1.01</v>
      </c>
    </row>
    <row r="8" spans="2:4" x14ac:dyDescent="0.2">
      <c r="B8" s="156">
        <v>41470</v>
      </c>
      <c r="C8" s="157" t="s">
        <v>219</v>
      </c>
      <c r="D8" s="159">
        <v>1.02</v>
      </c>
    </row>
    <row r="9" spans="2:4" x14ac:dyDescent="0.2">
      <c r="B9" s="156">
        <v>41471</v>
      </c>
      <c r="C9" s="157" t="s">
        <v>210</v>
      </c>
      <c r="D9" s="159">
        <v>1.03</v>
      </c>
    </row>
    <row r="10" spans="2:4" x14ac:dyDescent="0.2">
      <c r="B10" s="156">
        <v>41472</v>
      </c>
      <c r="C10" s="157" t="s">
        <v>210</v>
      </c>
      <c r="D10" s="159">
        <v>1.04</v>
      </c>
    </row>
    <row r="11" spans="2:4" x14ac:dyDescent="0.2">
      <c r="B11" s="156">
        <v>41473</v>
      </c>
      <c r="C11" s="157" t="s">
        <v>243</v>
      </c>
      <c r="D11" s="159">
        <v>1.05</v>
      </c>
    </row>
    <row r="12" spans="2:4" x14ac:dyDescent="0.2">
      <c r="B12" s="156">
        <v>41478</v>
      </c>
      <c r="C12" s="157" t="s">
        <v>248</v>
      </c>
      <c r="D12" s="159">
        <v>1.06</v>
      </c>
    </row>
    <row r="13" spans="2:4" x14ac:dyDescent="0.2">
      <c r="B13" s="156">
        <v>41479</v>
      </c>
      <c r="C13" s="157" t="s">
        <v>259</v>
      </c>
      <c r="D13" s="159">
        <v>1.07</v>
      </c>
    </row>
    <row r="14" spans="2:4" ht="51" x14ac:dyDescent="0.2">
      <c r="B14" s="156">
        <v>41480</v>
      </c>
      <c r="C14" s="158" t="s">
        <v>261</v>
      </c>
      <c r="D14" s="159">
        <v>1.08</v>
      </c>
    </row>
    <row r="15" spans="2:4" ht="34" x14ac:dyDescent="0.2">
      <c r="B15" s="156">
        <v>41480</v>
      </c>
      <c r="C15" s="158" t="s">
        <v>262</v>
      </c>
      <c r="D15" s="159">
        <v>1.0900000000000001</v>
      </c>
    </row>
    <row r="16" spans="2:4" ht="68" x14ac:dyDescent="0.2">
      <c r="B16" s="156">
        <v>41480</v>
      </c>
      <c r="C16" s="158" t="s">
        <v>263</v>
      </c>
      <c r="D16" s="159">
        <v>1.1000000000000001</v>
      </c>
    </row>
    <row r="17" spans="2:4" ht="17" x14ac:dyDescent="0.2">
      <c r="B17" s="156">
        <v>41480</v>
      </c>
      <c r="C17" s="158" t="s">
        <v>282</v>
      </c>
      <c r="D17" s="159">
        <v>1.1100000000000001</v>
      </c>
    </row>
    <row r="18" spans="2:4" x14ac:dyDescent="0.2">
      <c r="B18" s="156">
        <v>41480</v>
      </c>
      <c r="C18" s="157" t="s">
        <v>283</v>
      </c>
      <c r="D18" s="159">
        <v>1.1200000000000001</v>
      </c>
    </row>
    <row r="19" spans="2:4" ht="34" x14ac:dyDescent="0.2">
      <c r="B19" s="156">
        <v>41480</v>
      </c>
      <c r="C19" s="158" t="s">
        <v>308</v>
      </c>
      <c r="D19" s="159">
        <v>1.1299999999999999</v>
      </c>
    </row>
    <row r="20" spans="2:4" ht="34" x14ac:dyDescent="0.2">
      <c r="B20" s="156">
        <v>41481</v>
      </c>
      <c r="C20" s="158" t="s">
        <v>309</v>
      </c>
      <c r="D20" s="159">
        <v>1.1399999999999999</v>
      </c>
    </row>
    <row r="21" spans="2:4" ht="17" x14ac:dyDescent="0.2">
      <c r="B21" s="156">
        <v>41481</v>
      </c>
      <c r="C21" s="158" t="s">
        <v>334</v>
      </c>
      <c r="D21" s="159">
        <v>1.1499999999999999</v>
      </c>
    </row>
    <row r="22" spans="2:4" ht="17" x14ac:dyDescent="0.2">
      <c r="B22" s="156">
        <v>41484</v>
      </c>
      <c r="C22" s="158" t="s">
        <v>345</v>
      </c>
      <c r="D22" s="159">
        <v>1.1599999999999999</v>
      </c>
    </row>
    <row r="23" spans="2:4" ht="17" x14ac:dyDescent="0.2">
      <c r="B23" s="156">
        <v>41484</v>
      </c>
      <c r="C23" s="158" t="s">
        <v>346</v>
      </c>
      <c r="D23" s="159">
        <v>1.17</v>
      </c>
    </row>
    <row r="24" spans="2:4" ht="51" x14ac:dyDescent="0.2">
      <c r="B24" s="156">
        <v>41484</v>
      </c>
      <c r="C24" s="158" t="s">
        <v>347</v>
      </c>
      <c r="D24" s="159">
        <v>1.18</v>
      </c>
    </row>
    <row r="25" spans="2:4" ht="17" x14ac:dyDescent="0.2">
      <c r="B25" s="156">
        <v>41484</v>
      </c>
      <c r="C25" s="158" t="s">
        <v>348</v>
      </c>
      <c r="D25" s="159">
        <v>1.19</v>
      </c>
    </row>
    <row r="26" spans="2:4" ht="34" x14ac:dyDescent="0.2">
      <c r="B26" s="156">
        <v>41484</v>
      </c>
      <c r="C26" s="158" t="s">
        <v>349</v>
      </c>
      <c r="D26" s="159">
        <v>1.2</v>
      </c>
    </row>
    <row r="27" spans="2:4" ht="17" x14ac:dyDescent="0.2">
      <c r="B27" s="156">
        <v>41484</v>
      </c>
      <c r="C27" s="158" t="s">
        <v>353</v>
      </c>
      <c r="D27" s="159">
        <v>1.21</v>
      </c>
    </row>
    <row r="28" spans="2:4" ht="34" x14ac:dyDescent="0.2">
      <c r="B28" s="156">
        <v>41485</v>
      </c>
      <c r="C28" s="158" t="s">
        <v>355</v>
      </c>
      <c r="D28" s="159">
        <v>1.22</v>
      </c>
    </row>
    <row r="29" spans="2:4" ht="34" x14ac:dyDescent="0.2">
      <c r="B29" s="156">
        <v>41485</v>
      </c>
      <c r="C29" s="158" t="s">
        <v>356</v>
      </c>
      <c r="D29" s="159">
        <v>1.23</v>
      </c>
    </row>
    <row r="30" spans="2:4" ht="34" x14ac:dyDescent="0.2">
      <c r="B30" s="156">
        <v>41486</v>
      </c>
      <c r="C30" s="158" t="s">
        <v>361</v>
      </c>
      <c r="D30" s="159">
        <v>1.24</v>
      </c>
    </row>
    <row r="31" spans="2:4" ht="17" x14ac:dyDescent="0.2">
      <c r="B31" s="156">
        <v>41487</v>
      </c>
      <c r="C31" s="158" t="s">
        <v>362</v>
      </c>
      <c r="D31" s="159">
        <v>1.25</v>
      </c>
    </row>
    <row r="32" spans="2:4" ht="17" x14ac:dyDescent="0.2">
      <c r="B32" s="156">
        <v>41488</v>
      </c>
      <c r="C32" s="158" t="s">
        <v>371</v>
      </c>
      <c r="D32" s="159">
        <v>1.26</v>
      </c>
    </row>
    <row r="33" spans="2:4" ht="17" x14ac:dyDescent="0.2">
      <c r="B33" s="156">
        <v>41488</v>
      </c>
      <c r="C33" s="158" t="s">
        <v>373</v>
      </c>
      <c r="D33" s="159">
        <v>1.27</v>
      </c>
    </row>
    <row r="34" spans="2:4" ht="17" x14ac:dyDescent="0.2">
      <c r="B34" s="156">
        <v>41491</v>
      </c>
      <c r="C34" s="158" t="s">
        <v>374</v>
      </c>
      <c r="D34" s="159">
        <v>1.28</v>
      </c>
    </row>
    <row r="35" spans="2:4" ht="17" x14ac:dyDescent="0.2">
      <c r="B35" s="156">
        <v>41491</v>
      </c>
      <c r="C35" s="158" t="s">
        <v>375</v>
      </c>
      <c r="D35" s="159">
        <v>1.29</v>
      </c>
    </row>
    <row r="36" spans="2:4" ht="17" x14ac:dyDescent="0.2">
      <c r="B36" s="156">
        <v>41492</v>
      </c>
      <c r="C36" s="158" t="s">
        <v>381</v>
      </c>
      <c r="D36" s="159">
        <v>1.3</v>
      </c>
    </row>
    <row r="37" spans="2:4" ht="17" x14ac:dyDescent="0.2">
      <c r="B37" s="156">
        <v>41500</v>
      </c>
      <c r="C37" s="158" t="s">
        <v>394</v>
      </c>
      <c r="D37" s="159">
        <v>1.31</v>
      </c>
    </row>
    <row r="38" spans="2:4" ht="102" x14ac:dyDescent="0.2">
      <c r="B38" s="156">
        <v>41502</v>
      </c>
      <c r="C38" s="158" t="s">
        <v>398</v>
      </c>
      <c r="D38" s="159">
        <v>1.32</v>
      </c>
    </row>
    <row r="39" spans="2:4" ht="68" x14ac:dyDescent="0.2">
      <c r="B39" s="156">
        <v>41505</v>
      </c>
      <c r="C39" s="158" t="s">
        <v>399</v>
      </c>
      <c r="D39" s="159">
        <v>1.33</v>
      </c>
    </row>
    <row r="40" spans="2:4" ht="17" x14ac:dyDescent="0.2">
      <c r="B40" s="466">
        <v>41507</v>
      </c>
      <c r="C40" s="467" t="s">
        <v>400</v>
      </c>
      <c r="D40" s="159">
        <v>1.34</v>
      </c>
    </row>
    <row r="41" spans="2:4" ht="17" x14ac:dyDescent="0.2">
      <c r="B41" s="470">
        <v>41519</v>
      </c>
      <c r="C41" s="471" t="s">
        <v>403</v>
      </c>
      <c r="D41" s="159">
        <v>1.35</v>
      </c>
    </row>
    <row r="42" spans="2:4" ht="17" x14ac:dyDescent="0.2">
      <c r="B42" s="470">
        <v>41534</v>
      </c>
      <c r="C42" s="158" t="s">
        <v>405</v>
      </c>
      <c r="D42" s="159" t="s">
        <v>264</v>
      </c>
    </row>
    <row r="43" spans="2:4" ht="34" x14ac:dyDescent="0.2">
      <c r="B43" s="156">
        <v>41555</v>
      </c>
      <c r="C43" s="158" t="s">
        <v>412</v>
      </c>
      <c r="D43" s="159" t="s">
        <v>264</v>
      </c>
    </row>
    <row r="44" spans="2:4" ht="17" x14ac:dyDescent="0.2">
      <c r="B44" s="484">
        <v>41562</v>
      </c>
      <c r="C44" s="485" t="s">
        <v>414</v>
      </c>
      <c r="D44" s="159">
        <v>1.36</v>
      </c>
    </row>
    <row r="45" spans="2:4" ht="17" x14ac:dyDescent="0.2">
      <c r="B45" s="156">
        <v>41575</v>
      </c>
      <c r="C45" s="158" t="s">
        <v>415</v>
      </c>
      <c r="D45" s="159">
        <v>1.37</v>
      </c>
    </row>
    <row r="46" spans="2:4" ht="51" x14ac:dyDescent="0.2">
      <c r="B46" s="156">
        <v>41576</v>
      </c>
      <c r="C46" s="158" t="s">
        <v>419</v>
      </c>
      <c r="D46" s="159">
        <v>1.38</v>
      </c>
    </row>
    <row r="47" spans="2:4" ht="85" x14ac:dyDescent="0.2">
      <c r="B47" s="156">
        <v>41589</v>
      </c>
      <c r="C47" s="158" t="s">
        <v>450</v>
      </c>
      <c r="D47" s="159">
        <v>1.39</v>
      </c>
    </row>
    <row r="48" spans="2:4" ht="34" x14ac:dyDescent="0.2">
      <c r="B48" s="156">
        <v>41591</v>
      </c>
      <c r="C48" s="158" t="s">
        <v>451</v>
      </c>
      <c r="D48" s="159">
        <v>1.4</v>
      </c>
    </row>
    <row r="49" spans="2:4" ht="34" x14ac:dyDescent="0.2">
      <c r="B49" s="156">
        <v>41592</v>
      </c>
      <c r="C49" s="158" t="s">
        <v>452</v>
      </c>
      <c r="D49" s="159">
        <v>1.41</v>
      </c>
    </row>
    <row r="50" spans="2:4" ht="17" x14ac:dyDescent="0.2">
      <c r="B50" s="156">
        <v>41593</v>
      </c>
      <c r="C50" s="158" t="s">
        <v>453</v>
      </c>
      <c r="D50" s="159">
        <v>1.42</v>
      </c>
    </row>
    <row r="51" spans="2:4" ht="34" x14ac:dyDescent="0.2">
      <c r="B51" s="156">
        <v>41610</v>
      </c>
      <c r="C51" s="158" t="s">
        <v>454</v>
      </c>
      <c r="D51" s="159">
        <v>1.43</v>
      </c>
    </row>
    <row r="52" spans="2:4" ht="51" x14ac:dyDescent="0.2">
      <c r="B52" s="156">
        <v>41611</v>
      </c>
      <c r="C52" s="158" t="s">
        <v>455</v>
      </c>
      <c r="D52" s="159">
        <v>1.44</v>
      </c>
    </row>
    <row r="53" spans="2:4" ht="68" x14ac:dyDescent="0.2">
      <c r="B53" s="156">
        <v>41618</v>
      </c>
      <c r="C53" s="158" t="s">
        <v>487</v>
      </c>
      <c r="D53" s="159">
        <v>1.45</v>
      </c>
    </row>
    <row r="54" spans="2:4" ht="85" x14ac:dyDescent="0.2">
      <c r="B54" s="156">
        <v>41646</v>
      </c>
      <c r="C54" s="158" t="s">
        <v>492</v>
      </c>
      <c r="D54" s="159">
        <v>1.46</v>
      </c>
    </row>
    <row r="55" spans="2:4" ht="68" x14ac:dyDescent="0.2">
      <c r="B55" s="156">
        <v>41647</v>
      </c>
      <c r="C55" s="158" t="s">
        <v>493</v>
      </c>
      <c r="D55" s="159">
        <v>1.47</v>
      </c>
    </row>
    <row r="56" spans="2:4" ht="68" x14ac:dyDescent="0.2">
      <c r="B56" s="156" t="s">
        <v>495</v>
      </c>
      <c r="C56" s="158" t="s">
        <v>496</v>
      </c>
      <c r="D56" s="159">
        <v>1.48</v>
      </c>
    </row>
    <row r="57" spans="2:4" ht="17" x14ac:dyDescent="0.2">
      <c r="B57" s="156">
        <v>41823</v>
      </c>
      <c r="C57" s="158" t="s">
        <v>500</v>
      </c>
      <c r="D57" s="159">
        <v>1.49</v>
      </c>
    </row>
    <row r="58" spans="2:4" ht="34" x14ac:dyDescent="0.2">
      <c r="B58" s="156">
        <v>42571</v>
      </c>
      <c r="C58" s="158" t="s">
        <v>518</v>
      </c>
      <c r="D58" s="159">
        <v>1.5</v>
      </c>
    </row>
    <row r="59" spans="2:4" x14ac:dyDescent="0.2">
      <c r="B59" s="156">
        <v>42576</v>
      </c>
      <c r="C59" s="157" t="s">
        <v>519</v>
      </c>
      <c r="D59" s="159">
        <v>1.51</v>
      </c>
    </row>
    <row r="60" spans="2:4" x14ac:dyDescent="0.2">
      <c r="B60" s="156">
        <v>42613</v>
      </c>
      <c r="C60" s="157" t="s">
        <v>615</v>
      </c>
      <c r="D60" s="159">
        <v>1.52</v>
      </c>
    </row>
    <row r="61" spans="2:4" x14ac:dyDescent="0.2">
      <c r="B61" s="156">
        <v>43872</v>
      </c>
      <c r="C61" s="157" t="s">
        <v>651</v>
      </c>
      <c r="D61" s="159">
        <v>1.53</v>
      </c>
    </row>
    <row r="62" spans="2:4" ht="119" x14ac:dyDescent="0.2">
      <c r="B62" s="615">
        <v>44369</v>
      </c>
      <c r="C62" s="616" t="s">
        <v>681</v>
      </c>
      <c r="D62" s="617">
        <v>1.54</v>
      </c>
    </row>
    <row r="63" spans="2:4" x14ac:dyDescent="0.2">
      <c r="B63" s="156"/>
      <c r="C63" s="157"/>
      <c r="D63" s="159"/>
    </row>
    <row r="64" spans="2:4" x14ac:dyDescent="0.2">
      <c r="B64" s="17"/>
      <c r="C64" s="10"/>
      <c r="D64"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79998168889431442"/>
  </sheetPr>
  <dimension ref="B2:H21"/>
  <sheetViews>
    <sheetView workbookViewId="0">
      <selection activeCell="D19" sqref="D19"/>
    </sheetView>
  </sheetViews>
  <sheetFormatPr baseColWidth="10" defaultRowHeight="16" x14ac:dyDescent="0.2"/>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1" x14ac:dyDescent="0.25">
      <c r="B2" s="75" t="s">
        <v>249</v>
      </c>
      <c r="C2" s="75"/>
      <c r="D2" s="8"/>
      <c r="E2" s="8"/>
      <c r="F2" s="8"/>
      <c r="G2" s="8"/>
      <c r="H2" s="8"/>
    </row>
    <row r="3" spans="2:8" x14ac:dyDescent="0.2">
      <c r="B3" s="1"/>
      <c r="C3" s="1"/>
      <c r="D3" s="8"/>
      <c r="E3" s="8"/>
      <c r="F3" s="8"/>
      <c r="G3" s="8"/>
      <c r="H3" s="8"/>
    </row>
    <row r="4" spans="2:8" x14ac:dyDescent="0.2">
      <c r="B4" s="3" t="s">
        <v>83</v>
      </c>
      <c r="C4" s="13"/>
      <c r="D4" s="5"/>
      <c r="E4" s="8"/>
    </row>
    <row r="5" spans="2:8" ht="45" customHeight="1" x14ac:dyDescent="0.2">
      <c r="B5" s="601" t="s">
        <v>679</v>
      </c>
      <c r="C5" s="602"/>
      <c r="D5" s="603"/>
      <c r="E5" s="167"/>
    </row>
    <row r="6" spans="2:8" ht="17" thickBot="1" x14ac:dyDescent="0.25"/>
    <row r="7" spans="2:8" x14ac:dyDescent="0.2">
      <c r="B7" s="174" t="s">
        <v>249</v>
      </c>
      <c r="C7" s="260"/>
      <c r="D7" s="447"/>
    </row>
    <row r="8" spans="2:8" x14ac:dyDescent="0.2">
      <c r="B8" s="175"/>
      <c r="C8" s="261"/>
      <c r="D8" s="95"/>
    </row>
    <row r="9" spans="2:8" ht="17" x14ac:dyDescent="0.2">
      <c r="B9" s="176"/>
      <c r="C9" s="262"/>
      <c r="D9" s="121" t="s">
        <v>253</v>
      </c>
    </row>
    <row r="10" spans="2:8" x14ac:dyDescent="0.2">
      <c r="B10" s="611"/>
      <c r="C10" s="153"/>
      <c r="D10" s="612"/>
    </row>
    <row r="11" spans="2:8" x14ac:dyDescent="0.2">
      <c r="B11" s="187" t="s">
        <v>411</v>
      </c>
      <c r="C11" s="98"/>
      <c r="D11" s="613">
        <f>-SUM('Fuel aggregation'!E16:E17)-'Own use analysis'!D19</f>
        <v>0</v>
      </c>
      <c r="F11" s="99"/>
    </row>
    <row r="12" spans="2:8" x14ac:dyDescent="0.2">
      <c r="B12" s="187" t="s">
        <v>481</v>
      </c>
      <c r="C12" s="98"/>
      <c r="D12" s="613">
        <f>'Energetic cons analysis'!D18</f>
        <v>0</v>
      </c>
      <c r="F12" s="99"/>
    </row>
    <row r="13" spans="2:8" x14ac:dyDescent="0.2">
      <c r="B13" s="187" t="s">
        <v>483</v>
      </c>
      <c r="C13" s="98"/>
      <c r="D13" s="613">
        <f>'Energetic cons analysis'!D24</f>
        <v>0</v>
      </c>
      <c r="F13" s="99"/>
    </row>
    <row r="14" spans="2:8" x14ac:dyDescent="0.2">
      <c r="B14" s="257" t="s">
        <v>321</v>
      </c>
      <c r="C14" s="610" t="s">
        <v>265</v>
      </c>
      <c r="D14" s="614">
        <f>'Energetic cons analysis'!D25</f>
        <v>0</v>
      </c>
      <c r="F14" s="99"/>
    </row>
    <row r="15" spans="2:8" x14ac:dyDescent="0.2">
      <c r="B15" s="187" t="s">
        <v>89</v>
      </c>
      <c r="C15" s="263"/>
      <c r="D15" s="377">
        <f>SUM(D12:D14)</f>
        <v>0</v>
      </c>
      <c r="F15" s="96"/>
    </row>
    <row r="16" spans="2:8" x14ac:dyDescent="0.2">
      <c r="B16" s="177"/>
      <c r="C16" s="263"/>
      <c r="D16" s="97"/>
      <c r="F16" s="96"/>
    </row>
    <row r="17" spans="2:6" x14ac:dyDescent="0.2">
      <c r="B17" s="178"/>
      <c r="C17" s="264"/>
      <c r="D17" s="100"/>
      <c r="F17" s="99"/>
    </row>
    <row r="18" spans="2:6" ht="17" x14ac:dyDescent="0.2">
      <c r="B18" s="178" t="s">
        <v>236</v>
      </c>
      <c r="C18" s="264"/>
      <c r="D18" s="100"/>
      <c r="F18" s="99"/>
    </row>
    <row r="19" spans="2:6" ht="17" x14ac:dyDescent="0.2">
      <c r="B19" s="258" t="s">
        <v>237</v>
      </c>
      <c r="C19" s="265"/>
      <c r="D19" s="371">
        <f>IF(D15&gt;0,(D12+D13+D14)/(D15),0)</f>
        <v>0</v>
      </c>
      <c r="F19" s="103"/>
    </row>
    <row r="20" spans="2:6" s="102" customFormat="1" ht="17" x14ac:dyDescent="0.2">
      <c r="B20" s="259" t="s">
        <v>238</v>
      </c>
      <c r="C20" s="266"/>
      <c r="D20" s="371">
        <f>IF(D15&gt;0,D11/(D15),0)</f>
        <v>0</v>
      </c>
      <c r="F20" s="103"/>
    </row>
    <row r="21" spans="2:6" ht="17" thickBot="1" x14ac:dyDescent="0.25">
      <c r="B21" s="180"/>
      <c r="C21" s="267"/>
      <c r="D21" s="101"/>
    </row>
  </sheetData>
  <mergeCells count="1">
    <mergeCell ref="B5:D5"/>
  </mergeCells>
  <conditionalFormatting sqref="D21">
    <cfRule type="cellIs" dxfId="4"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79998168889431442"/>
  </sheetPr>
  <dimension ref="B2:M26"/>
  <sheetViews>
    <sheetView topLeftCell="A4" workbookViewId="0">
      <selection activeCell="C15" sqref="C15"/>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202</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90" customHeight="1" x14ac:dyDescent="0.2">
      <c r="B5" s="604" t="s">
        <v>506</v>
      </c>
      <c r="C5" s="605"/>
      <c r="D5" s="605"/>
      <c r="E5" s="605"/>
      <c r="F5" s="605"/>
      <c r="G5" s="605"/>
      <c r="H5" s="606"/>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392</v>
      </c>
      <c r="C9" s="390"/>
      <c r="D9" s="232"/>
      <c r="E9" s="143" t="s">
        <v>253</v>
      </c>
      <c r="F9" s="143" t="s">
        <v>254</v>
      </c>
      <c r="G9" s="143" t="s">
        <v>255</v>
      </c>
      <c r="H9" s="143" t="s">
        <v>350</v>
      </c>
      <c r="I9" s="143" t="s">
        <v>352</v>
      </c>
      <c r="J9" s="143" t="s">
        <v>351</v>
      </c>
      <c r="K9" s="143" t="s">
        <v>256</v>
      </c>
      <c r="L9" s="143" t="s">
        <v>257</v>
      </c>
      <c r="M9" s="152" t="s">
        <v>258</v>
      </c>
    </row>
    <row r="10" spans="2:13" x14ac:dyDescent="0.2">
      <c r="B10" s="228" t="s">
        <v>207</v>
      </c>
      <c r="C10" s="391"/>
      <c r="D10" s="233"/>
      <c r="E10" s="397"/>
      <c r="F10" s="397"/>
      <c r="G10" s="397"/>
      <c r="H10" s="397"/>
      <c r="I10" s="397"/>
      <c r="J10" s="397"/>
      <c r="K10" s="397"/>
      <c r="L10" s="397"/>
      <c r="M10" s="398"/>
    </row>
    <row r="11" spans="2:13" ht="17" x14ac:dyDescent="0.2">
      <c r="B11" s="229"/>
      <c r="C11" s="392" t="s">
        <v>125</v>
      </c>
      <c r="D11" s="234"/>
      <c r="E11" s="379">
        <f>SUM('Corrected energy balance step 2'!C28:J28,'Corrected energy balance step 2'!L28:N28,'Corrected energy balance step 2'!S28)</f>
        <v>0</v>
      </c>
      <c r="F11" s="379">
        <f>'Corrected energy balance step 2'!K28</f>
        <v>0</v>
      </c>
      <c r="G11" s="379">
        <f>SUM('Corrected energy balance step 2'!P28:R28)</f>
        <v>0</v>
      </c>
      <c r="H11" s="379">
        <f>SUM('Corrected energy balance step 2'!T28,'Corrected energy balance step 2'!AV28)</f>
        <v>0</v>
      </c>
      <c r="I11" s="379">
        <f>SUM('Corrected energy balance step 2'!U28:AQ28)</f>
        <v>0</v>
      </c>
      <c r="J11" s="379">
        <f>SUM('Corrected energy balance step 2'!AU28,'Corrected energy balance step 2'!AZ28)</f>
        <v>0</v>
      </c>
      <c r="K11" s="379">
        <f>'Corrected energy balance step 2'!BM28</f>
        <v>0</v>
      </c>
      <c r="L11" s="379">
        <f>'Corrected energy balance step 2'!BL28</f>
        <v>0</v>
      </c>
      <c r="M11" s="399">
        <f>SUM('Corrected energy balance step 2'!O28,'Corrected energy balance step 2'!U28,'Corrected energy balance step 2'!AT28,'Corrected energy balance step 2'!AW28:AY28,'Corrected energy balance step 2'!BA28,'Corrected energy balance step 2'!BB28:BK28)</f>
        <v>0</v>
      </c>
    </row>
    <row r="12" spans="2:13" ht="17" x14ac:dyDescent="0.2">
      <c r="B12" s="229"/>
      <c r="C12" s="392" t="s">
        <v>126</v>
      </c>
      <c r="D12" s="234"/>
      <c r="E12" s="379">
        <f>SUM('Corrected energy balance step 2'!C30:J30,'Corrected energy balance step 2'!L30:N30,'Corrected energy balance step 2'!S30)</f>
        <v>0</v>
      </c>
      <c r="F12" s="379">
        <f>'Corrected energy balance step 2'!K30</f>
        <v>0</v>
      </c>
      <c r="G12" s="379">
        <f>SUM('Corrected energy balance step 2'!P30:R30)</f>
        <v>0</v>
      </c>
      <c r="H12" s="379">
        <f>SUM('Corrected energy balance step 2'!T30,'Corrected energy balance step 2'!AV30)</f>
        <v>0</v>
      </c>
      <c r="I12" s="379">
        <f>SUM('Corrected energy balance step 2'!U30:AQ30)</f>
        <v>0</v>
      </c>
      <c r="J12" s="379">
        <f>SUM('Corrected energy balance step 2'!AU30,'Corrected energy balance step 2'!AZ30)</f>
        <v>0</v>
      </c>
      <c r="K12" s="379">
        <f>'Corrected energy balance step 2'!BM30</f>
        <v>0</v>
      </c>
      <c r="L12" s="379">
        <f>'Corrected energy balance step 2'!BL30</f>
        <v>0</v>
      </c>
      <c r="M12" s="399">
        <f>SUM('Corrected energy balance step 2'!O30,'Corrected energy balance step 2'!U30,'Corrected energy balance step 2'!AT30,'Corrected energy balance step 2'!AW30:AY30,'Corrected energy balance step 2'!BA30,'Corrected energy balance step 2'!BB30:BK30)</f>
        <v>0</v>
      </c>
    </row>
    <row r="13" spans="2:13" x14ac:dyDescent="0.2">
      <c r="B13" s="394"/>
      <c r="C13" s="395"/>
      <c r="D13" s="396"/>
      <c r="E13" s="400"/>
      <c r="F13" s="400"/>
      <c r="G13" s="400"/>
      <c r="H13" s="400"/>
      <c r="I13" s="400"/>
      <c r="J13" s="400"/>
      <c r="K13" s="400"/>
      <c r="L13" s="400"/>
      <c r="M13" s="401"/>
    </row>
    <row r="14" spans="2:13" ht="17" x14ac:dyDescent="0.2">
      <c r="B14" s="230" t="s">
        <v>131</v>
      </c>
      <c r="C14" s="393"/>
      <c r="D14" s="235"/>
      <c r="E14" s="402"/>
      <c r="F14" s="402"/>
      <c r="G14" s="402"/>
      <c r="H14" s="402"/>
      <c r="I14" s="402"/>
      <c r="J14" s="402"/>
      <c r="K14" s="402"/>
      <c r="L14" s="402"/>
      <c r="M14" s="403"/>
    </row>
    <row r="15" spans="2:13" ht="51" x14ac:dyDescent="0.2">
      <c r="B15" s="229"/>
      <c r="C15" s="410" t="s">
        <v>505</v>
      </c>
      <c r="D15" s="234"/>
      <c r="E15" s="379">
        <f>SUM('Corrected energy balance step 2'!C40:J40,'Corrected energy balance step 2'!K40:N40,'Corrected energy balance step 2'!S40)-SUM('Corrected energy balance step 2'!C53:J53,'Corrected energy balance step 2'!K53:N53,'Corrected energy balance step 2'!S53)-SUM('Corrected energy balance step 2'!C49:J49,'Corrected energy balance step 2'!K49:N49,'Corrected energy balance step 2'!S49)</f>
        <v>0</v>
      </c>
      <c r="F15" s="404" t="s">
        <v>264</v>
      </c>
      <c r="G15" s="379">
        <f>SUM('Corrected energy balance step 2'!P40:R40)-SUM('Corrected energy balance step 2'!P53:R53)-SUM('Corrected energy balance step 2'!P49:R49)</f>
        <v>0</v>
      </c>
      <c r="H15" s="379">
        <f>SUM('Corrected energy balance step 2'!T40,'Corrected energy balance step 2'!AV40)-SUM('Corrected energy balance step 2'!T53,'Corrected energy balance step 2'!AV53)-SUM('Corrected energy balance step 2'!T49,'Corrected energy balance step 2'!AV49)</f>
        <v>0</v>
      </c>
      <c r="I15" s="379">
        <f>SUM('Corrected energy balance step 2'!U40:AQ40)-SUM('Corrected energy balance step 2'!U53:AQ53)-SUM('Corrected energy balance step 2'!U49:AQ49)</f>
        <v>0</v>
      </c>
      <c r="J15" s="379">
        <f>SUM('Corrected energy balance step 2'!AU40,'Corrected energy balance step 2'!AZ40)-SUM('Corrected energy balance step 2'!AU53,'Corrected energy balance step 2'!AZ53)-SUM('Corrected energy balance step 2'!AU49,'Corrected energy balance step 2'!AZ49)</f>
        <v>0</v>
      </c>
      <c r="K15" s="379">
        <f>'Corrected energy balance step 2'!BM40-'Corrected energy balance step 2'!BM53-'Corrected energy balance step 2'!BM49</f>
        <v>0</v>
      </c>
      <c r="L15" s="379">
        <f>'Corrected energy balance step 2'!BL40-'Corrected energy balance step 2'!BL53-'Corrected energy balance step 2'!BL49</f>
        <v>0</v>
      </c>
      <c r="M15" s="399">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2'!BB53:BK53)-SUM('Corrected energy balance step 2'!O49,'Corrected energy balance step 2'!U49,'Corrected energy balance step 2'!AT49,'Corrected energy balance step 2'!AW49:AY49,'Corrected energy balance step 2'!BA49,'Corrected energy balance step 2'!BB49:BK49)</f>
        <v>0</v>
      </c>
    </row>
    <row r="16" spans="2:13" ht="17" x14ac:dyDescent="0.2">
      <c r="B16" s="231"/>
      <c r="C16" s="411" t="s">
        <v>125</v>
      </c>
      <c r="D16" s="236"/>
      <c r="E16" s="379">
        <f>SUM('Corrected energy balance step 2'!C43:J43,'Corrected energy balance step 2'!K43:N43,'Corrected energy balance step 2'!S43)</f>
        <v>0</v>
      </c>
      <c r="F16" s="404" t="s">
        <v>264</v>
      </c>
      <c r="G16" s="379">
        <f>SUM('Corrected energy balance step 2'!P43:R43)</f>
        <v>0</v>
      </c>
      <c r="H16" s="379">
        <f>SUM('Corrected energy balance step 2'!T43,'Corrected energy balance step 2'!AV43)</f>
        <v>0</v>
      </c>
      <c r="I16" s="379">
        <f>SUM('Corrected energy balance step 2'!U43:AQ43)</f>
        <v>0</v>
      </c>
      <c r="J16" s="379">
        <f>SUM('Corrected energy balance step 2'!AU43,'Corrected energy balance step 2'!AZ43)</f>
        <v>0</v>
      </c>
      <c r="K16" s="379">
        <f>'Corrected energy balance step 2'!BM43</f>
        <v>0</v>
      </c>
      <c r="L16" s="379">
        <f>'Corrected energy balance step 2'!BL43</f>
        <v>0</v>
      </c>
      <c r="M16" s="399">
        <f>SUM('Corrected energy balance step 2'!O43,'Corrected energy balance step 2'!U43,'Corrected energy balance step 2'!AT43,'Corrected energy balance step 2'!AW43:AY43,'Corrected energy balance step 2'!BA43,'Corrected energy balance step 2'!BB43:BK43)</f>
        <v>0</v>
      </c>
    </row>
    <row r="17" spans="2:13" ht="17" x14ac:dyDescent="0.2">
      <c r="B17" s="231"/>
      <c r="C17" s="411" t="s">
        <v>126</v>
      </c>
      <c r="D17" s="236"/>
      <c r="E17" s="379">
        <f>SUM('Corrected energy balance step 2'!C46:J46,'Corrected energy balance step 2'!K46:N46,'Corrected energy balance step 2'!S46)</f>
        <v>0</v>
      </c>
      <c r="F17" s="404" t="s">
        <v>264</v>
      </c>
      <c r="G17" s="379">
        <f>SUM('Corrected energy balance step 2'!P46:R46)</f>
        <v>0</v>
      </c>
      <c r="H17" s="379">
        <f>SUM('Corrected energy balance step 2'!T46,'Corrected energy balance step 2'!AV46)</f>
        <v>0</v>
      </c>
      <c r="I17" s="379">
        <f>SUM('Corrected energy balance step 2'!U46:AQ46)</f>
        <v>0</v>
      </c>
      <c r="J17" s="379">
        <f>SUM('Corrected energy balance step 2'!AU46,'Corrected energy balance step 2'!AZ46)</f>
        <v>0</v>
      </c>
      <c r="K17" s="379">
        <f>'Corrected energy balance step 2'!BM46</f>
        <v>0</v>
      </c>
      <c r="L17" s="379">
        <f>'Corrected energy balance step 2'!BL46</f>
        <v>0</v>
      </c>
      <c r="M17" s="399">
        <f>SUM('Corrected energy balance step 2'!O46,'Corrected energy balance step 2'!U46,'Corrected energy balance step 2'!AT46,'Corrected energy balance step 2'!AW46:AY46,'Corrected energy balance step 2'!BA46,'Corrected energy balance step 2'!BB46:BK46)</f>
        <v>0</v>
      </c>
    </row>
    <row r="18" spans="2:13" x14ac:dyDescent="0.2">
      <c r="B18" s="394"/>
      <c r="C18" s="395"/>
      <c r="D18" s="396"/>
      <c r="E18" s="400"/>
      <c r="F18" s="400"/>
      <c r="G18" s="400"/>
      <c r="H18" s="400"/>
      <c r="I18" s="400"/>
      <c r="J18" s="400"/>
      <c r="K18" s="400"/>
      <c r="L18" s="400"/>
      <c r="M18" s="401"/>
    </row>
    <row r="19" spans="2:13" ht="17" x14ac:dyDescent="0.2">
      <c r="B19" s="230" t="s">
        <v>141</v>
      </c>
      <c r="C19" s="393"/>
      <c r="D19" s="235"/>
      <c r="E19" s="402"/>
      <c r="F19" s="402"/>
      <c r="G19" s="402"/>
      <c r="H19" s="402"/>
      <c r="I19" s="402"/>
      <c r="J19" s="402"/>
      <c r="K19" s="402"/>
      <c r="L19" s="402"/>
      <c r="M19" s="403"/>
    </row>
    <row r="20" spans="2:13" ht="17" x14ac:dyDescent="0.2">
      <c r="B20" s="229"/>
      <c r="C20" s="410" t="s">
        <v>25</v>
      </c>
      <c r="D20" s="234"/>
      <c r="E20" s="405">
        <f>SUM('Corrected energy balance step 2'!C60:J60,'Corrected energy balance step 2'!K60:N60,'Corrected energy balance step 2'!S60)</f>
        <v>0</v>
      </c>
      <c r="F20" s="406" t="s">
        <v>264</v>
      </c>
      <c r="G20" s="405">
        <f>SUM('Corrected energy balance step 2'!P60:R60)</f>
        <v>0</v>
      </c>
      <c r="H20" s="405">
        <f>SUM('Corrected energy balance step 2'!T60,'Corrected energy balance step 2'!AV60)</f>
        <v>0</v>
      </c>
      <c r="I20" s="405">
        <f>SUM('Corrected energy balance step 2'!U60:AQ60)</f>
        <v>0</v>
      </c>
      <c r="J20" s="405">
        <f>SUM('Corrected energy balance step 2'!AU60,'Corrected energy balance step 2'!AZ60)</f>
        <v>0</v>
      </c>
      <c r="K20" s="405">
        <f>'Corrected energy balance step 2'!BM60</f>
        <v>0</v>
      </c>
      <c r="L20" s="405">
        <f>'Corrected energy balance step 2'!BL60</f>
        <v>0</v>
      </c>
      <c r="M20" s="407">
        <f>SUM('Corrected energy balance step 2'!O60,'Corrected energy balance step 2'!U60,'Corrected energy balance step 2'!AT60,'Corrected energy balance step 2'!AW60:AY60,'Corrected energy balance step 2'!BA60,'Corrected energy balance step 2'!BB60:BK60)</f>
        <v>0</v>
      </c>
    </row>
    <row r="21" spans="2:13" ht="17" x14ac:dyDescent="0.2">
      <c r="B21" s="231"/>
      <c r="C21" s="411" t="s">
        <v>142</v>
      </c>
      <c r="D21" s="236"/>
      <c r="E21" s="405">
        <f>SUM('Corrected energy balance step 2'!C61:J61,'Corrected energy balance step 2'!K61:N61,'Corrected energy balance step 2'!S61)</f>
        <v>0</v>
      </c>
      <c r="F21" s="406" t="s">
        <v>264</v>
      </c>
      <c r="G21" s="405">
        <f>SUM('Corrected energy balance step 2'!P61:R61)</f>
        <v>0</v>
      </c>
      <c r="H21" s="405">
        <f>SUM('Corrected energy balance step 2'!T61,'Corrected energy balance step 2'!AV61)</f>
        <v>0</v>
      </c>
      <c r="I21" s="405">
        <f>SUM('Corrected energy balance step 2'!U61:AQ61)</f>
        <v>0</v>
      </c>
      <c r="J21" s="405">
        <f>SUM('Corrected energy balance step 2'!AU61,'Corrected energy balance step 2'!AZ61)</f>
        <v>0</v>
      </c>
      <c r="K21" s="405">
        <f>'Corrected energy balance step 2'!BM61</f>
        <v>0</v>
      </c>
      <c r="L21" s="405">
        <f>'Corrected energy balance step 2'!BL61</f>
        <v>0</v>
      </c>
      <c r="M21" s="407">
        <f>SUM('Corrected energy balance step 2'!O61,'Corrected energy balance step 2'!U61,'Corrected energy balance step 2'!AT61,'Corrected energy balance step 2'!AW61:AY61,'Corrected energy balance step 2'!BA61,'Corrected energy balance step 2'!BB61:BK61)</f>
        <v>0</v>
      </c>
    </row>
    <row r="22" spans="2:13" ht="17" x14ac:dyDescent="0.2">
      <c r="B22" s="231"/>
      <c r="C22" s="411" t="s">
        <v>144</v>
      </c>
      <c r="D22" s="236"/>
      <c r="E22" s="405">
        <f>SUM('Corrected energy balance step 2'!C63:J63,'Corrected energy balance step 2'!K63:N63,'Corrected energy balance step 2'!S63)</f>
        <v>0</v>
      </c>
      <c r="F22" s="406" t="s">
        <v>264</v>
      </c>
      <c r="G22" s="405">
        <f>SUM('Corrected energy balance step 2'!P63:R63)</f>
        <v>0</v>
      </c>
      <c r="H22" s="405">
        <f>SUM('Corrected energy balance step 2'!T63,'Corrected energy balance step 2'!AV63)</f>
        <v>0</v>
      </c>
      <c r="I22" s="405">
        <f>SUM('Corrected energy balance step 2'!U63:AQ63)</f>
        <v>0</v>
      </c>
      <c r="J22" s="405">
        <f>SUM('Corrected energy balance step 2'!AU63,'Corrected energy balance step 2'!AZ63)</f>
        <v>0</v>
      </c>
      <c r="K22" s="405">
        <f>'Corrected energy balance step 2'!BM63</f>
        <v>0</v>
      </c>
      <c r="L22" s="405">
        <f>'Corrected energy balance step 2'!BL63</f>
        <v>0</v>
      </c>
      <c r="M22" s="407">
        <f>SUM('Corrected energy balance step 2'!O63,'Corrected energy balance step 2'!U63,'Corrected energy balance step 2'!AT63,'Corrected energy balance step 2'!AW63:AY63,'Corrected energy balance step 2'!BA63,'Corrected energy balance step 2'!BB63:BK63)</f>
        <v>0</v>
      </c>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17" x14ac:dyDescent="0.2">
      <c r="B25" s="229"/>
      <c r="C25" s="410" t="s">
        <v>244</v>
      </c>
      <c r="D25" s="234"/>
      <c r="E25" s="379">
        <f>SUM('Corrected energy balance step 2'!C88:J88,'Corrected energy balance step 2'!K88:N88,'Corrected energy balance step 2'!S88)</f>
        <v>0</v>
      </c>
      <c r="F25" s="404" t="s">
        <v>264</v>
      </c>
      <c r="G25" s="379">
        <f>SUM('Corrected energy balance step 2'!P88:R88)</f>
        <v>0</v>
      </c>
      <c r="H25" s="379">
        <f>SUM('Corrected energy balance step 2'!T88,'Corrected energy balance step 2'!AV88)</f>
        <v>0</v>
      </c>
      <c r="I25" s="379">
        <f>SUM('Corrected energy balance step 2'!U88:AQ88)</f>
        <v>0</v>
      </c>
      <c r="J25" s="379">
        <f>SUM('Corrected energy balance step 2'!AU88,'Corrected energy balance step 2'!AZ88)</f>
        <v>0</v>
      </c>
      <c r="K25" s="379">
        <f>'Corrected energy balance step 2'!BM88</f>
        <v>0</v>
      </c>
      <c r="L25" s="379">
        <f>'Corrected energy balance step 2'!BL88</f>
        <v>0</v>
      </c>
      <c r="M25" s="399">
        <f>SUM('Corrected energy balance step 2'!O88,'Corrected energy balance step 2'!U88,'Corrected energy balance step 2'!AT88,'Corrected energy balance step 2'!AW88:AY88,'Corrected energy balance step 2'!BA88,'Corrected energy balance step 2'!BB88:BK88)</f>
        <v>0</v>
      </c>
    </row>
    <row r="26" spans="2:13" ht="17" thickBot="1" x14ac:dyDescent="0.25">
      <c r="B26" s="79"/>
      <c r="C26" s="80"/>
      <c r="D26" s="237"/>
      <c r="E26" s="408"/>
      <c r="F26" s="408"/>
      <c r="G26" s="408"/>
      <c r="H26" s="408"/>
      <c r="I26" s="408"/>
      <c r="J26" s="408"/>
      <c r="K26" s="408"/>
      <c r="L26" s="408"/>
      <c r="M26" s="409"/>
    </row>
  </sheetData>
  <mergeCells count="1">
    <mergeCell ref="B5:H5"/>
  </mergeCells>
  <pageMargins left="0.75" right="0.75" top="1" bottom="1" header="0.5" footer="0.5"/>
  <pageSetup paperSize="9" orientation="portrait" horizontalDpi="4294967292" verticalDpi="4294967292"/>
  <ignoredErrors>
    <ignoredError sqref="E11:I14 E18:I19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79998168889431442"/>
  </sheetPr>
  <dimension ref="B2:M32"/>
  <sheetViews>
    <sheetView workbookViewId="0">
      <selection activeCell="B6" sqref="B6"/>
    </sheetView>
  </sheetViews>
  <sheetFormatPr baseColWidth="10" defaultRowHeight="16" x14ac:dyDescent="0.2"/>
  <cols>
    <col min="1" max="1" width="10.83203125" style="76"/>
    <col min="2" max="3" width="30.5" style="76" customWidth="1"/>
    <col min="4" max="4" width="2.83203125" style="76" customWidth="1"/>
    <col min="5" max="13" width="15.83203125" style="76" customWidth="1"/>
    <col min="14" max="16384" width="10.83203125" style="76"/>
  </cols>
  <sheetData>
    <row r="2" spans="2:13" ht="21" x14ac:dyDescent="0.25">
      <c r="B2" s="75" t="s">
        <v>512</v>
      </c>
      <c r="C2" s="75"/>
      <c r="D2" s="75"/>
      <c r="E2" s="8"/>
      <c r="F2" s="8"/>
      <c r="G2" s="8"/>
      <c r="H2" s="8"/>
      <c r="I2" s="8"/>
    </row>
    <row r="3" spans="2:13" x14ac:dyDescent="0.2">
      <c r="B3" s="1"/>
      <c r="C3" s="1"/>
      <c r="D3" s="1"/>
      <c r="E3" s="8"/>
      <c r="F3" s="8"/>
      <c r="G3" s="8"/>
      <c r="H3" s="8"/>
      <c r="I3" s="8"/>
    </row>
    <row r="4" spans="2:13" x14ac:dyDescent="0.2">
      <c r="B4" s="3" t="s">
        <v>83</v>
      </c>
      <c r="C4" s="13"/>
      <c r="D4" s="13"/>
      <c r="E4" s="4"/>
      <c r="F4" s="4"/>
      <c r="G4" s="4"/>
      <c r="H4" s="5"/>
    </row>
    <row r="5" spans="2:13" ht="55" customHeight="1" x14ac:dyDescent="0.2">
      <c r="B5" s="607" t="s">
        <v>611</v>
      </c>
      <c r="C5" s="608"/>
      <c r="D5" s="608"/>
      <c r="E5" s="608"/>
      <c r="F5" s="608"/>
      <c r="G5" s="608"/>
      <c r="H5" s="609"/>
    </row>
    <row r="6" spans="2:13" ht="17" thickBot="1" x14ac:dyDescent="0.25"/>
    <row r="7" spans="2:13" x14ac:dyDescent="0.2">
      <c r="B7" s="24" t="s">
        <v>223</v>
      </c>
      <c r="C7" s="25"/>
      <c r="D7" s="108"/>
      <c r="E7" s="25"/>
      <c r="F7" s="43"/>
      <c r="G7" s="43"/>
      <c r="H7" s="43"/>
      <c r="I7" s="43"/>
      <c r="J7" s="43"/>
      <c r="K7" s="43"/>
      <c r="L7" s="43"/>
      <c r="M7" s="151"/>
    </row>
    <row r="8" spans="2:13" x14ac:dyDescent="0.2">
      <c r="B8" s="27"/>
      <c r="C8" s="8"/>
      <c r="D8" s="7"/>
      <c r="E8" s="141"/>
      <c r="F8" s="141"/>
      <c r="G8" s="141"/>
      <c r="H8" s="141"/>
      <c r="I8" s="141"/>
      <c r="J8" s="141"/>
      <c r="K8" s="141"/>
      <c r="L8" s="141"/>
      <c r="M8" s="142"/>
    </row>
    <row r="9" spans="2:13" ht="17" x14ac:dyDescent="0.2">
      <c r="B9" s="227" t="s">
        <v>392</v>
      </c>
      <c r="C9" s="390"/>
      <c r="D9" s="232"/>
      <c r="E9" s="143" t="s">
        <v>253</v>
      </c>
      <c r="F9" s="143" t="s">
        <v>254</v>
      </c>
      <c r="G9" s="143" t="s">
        <v>255</v>
      </c>
      <c r="H9" s="143" t="s">
        <v>350</v>
      </c>
      <c r="I9" s="143" t="s">
        <v>352</v>
      </c>
      <c r="J9" s="143" t="s">
        <v>351</v>
      </c>
      <c r="K9" s="143" t="s">
        <v>256</v>
      </c>
      <c r="L9" s="143" t="s">
        <v>257</v>
      </c>
      <c r="M9" s="152" t="s">
        <v>258</v>
      </c>
    </row>
    <row r="10" spans="2:13" ht="17" x14ac:dyDescent="0.2">
      <c r="B10" s="230" t="s">
        <v>141</v>
      </c>
      <c r="C10" s="393"/>
      <c r="D10" s="235"/>
      <c r="E10" s="402"/>
      <c r="F10" s="402"/>
      <c r="G10" s="402"/>
      <c r="H10" s="402"/>
      <c r="I10" s="402"/>
      <c r="J10" s="402"/>
      <c r="K10" s="402"/>
      <c r="L10" s="402"/>
      <c r="M10" s="403"/>
    </row>
    <row r="11" spans="2:13" ht="17" x14ac:dyDescent="0.2">
      <c r="B11" s="229"/>
      <c r="C11" s="410" t="s">
        <v>25</v>
      </c>
      <c r="D11" s="234"/>
      <c r="E11" s="405">
        <f>SUM('Corrected energy balance step 2'!C60:J60,'Corrected energy balance step 2'!K60:N60,'Corrected energy balance step 2'!S60)</f>
        <v>0</v>
      </c>
      <c r="F11" s="406" t="s">
        <v>264</v>
      </c>
      <c r="G11" s="405">
        <f>SUM('Corrected energy balance step 2'!P60:R60)</f>
        <v>0</v>
      </c>
      <c r="H11" s="405">
        <f>SUM('Corrected energy balance step 2'!T60,'Corrected energy balance step 2'!AV60)</f>
        <v>0</v>
      </c>
      <c r="I11" s="405">
        <f>SUM('Corrected energy balance step 2'!U60:AQ60)</f>
        <v>0</v>
      </c>
      <c r="J11" s="405">
        <f>SUM('Corrected energy balance step 2'!AU60,'Corrected energy balance step 2'!AZ60)</f>
        <v>0</v>
      </c>
      <c r="K11" s="405">
        <f>'Corrected energy balance step 2'!BM60</f>
        <v>0</v>
      </c>
      <c r="L11" s="405">
        <f>'Corrected energy balance step 2'!BL60</f>
        <v>0</v>
      </c>
      <c r="M11" s="407">
        <f>SUM('Corrected energy balance step 2'!O60,'Corrected energy balance step 2'!U60,'Corrected energy balance step 2'!AT60,'Corrected energy balance step 2'!AW60:AY60,'Corrected energy balance step 2'!BA60,'Corrected energy balance step 2'!BB60:BK60)</f>
        <v>0</v>
      </c>
    </row>
    <row r="12" spans="2:13" ht="17" x14ac:dyDescent="0.2">
      <c r="B12" s="231"/>
      <c r="C12" s="524" t="str">
        <f>'Corrected energy balance step 2'!B64</f>
        <v>Non-metallic minerals</v>
      </c>
      <c r="D12" s="236"/>
      <c r="E12" s="405">
        <f>SUM('Corrected energy balance step 2'!C64:J64,'Corrected energy balance step 2'!K64:N64,'Corrected energy balance step 2'!S64)</f>
        <v>0</v>
      </c>
      <c r="F12" s="406" t="s">
        <v>264</v>
      </c>
      <c r="G12" s="405">
        <f>SUM('Corrected energy balance step 2'!P64:R64)</f>
        <v>0</v>
      </c>
      <c r="H12" s="405">
        <f>SUM('Corrected energy balance step 2'!T64,'Corrected energy balance step 2'!AV64)</f>
        <v>0</v>
      </c>
      <c r="I12" s="405">
        <f>SUM('Corrected energy balance step 2'!U64:AQ64)</f>
        <v>0</v>
      </c>
      <c r="J12" s="405">
        <f>SUM('Corrected energy balance step 2'!AU64,'Corrected energy balance step 2'!AZ64)</f>
        <v>0</v>
      </c>
      <c r="K12" s="405">
        <f>'Corrected energy balance step 2'!BM64</f>
        <v>0</v>
      </c>
      <c r="L12" s="405">
        <f>'Corrected energy balance step 2'!BL64</f>
        <v>0</v>
      </c>
      <c r="M12" s="407">
        <f>SUM('Corrected energy balance step 2'!O64,'Corrected energy balance step 2'!U64,'Corrected energy balance step 2'!AT64,'Corrected energy balance step 2'!AW64:AY64,'Corrected energy balance step 2'!BA64,'Corrected energy balance step 2'!BB64:BK64)</f>
        <v>0</v>
      </c>
    </row>
    <row r="13" spans="2:13" ht="17" x14ac:dyDescent="0.2">
      <c r="B13" s="231"/>
      <c r="C13" s="524" t="str">
        <f>'Corrected energy balance step 2'!B65</f>
        <v>Transport equipment</v>
      </c>
      <c r="D13" s="236"/>
      <c r="E13" s="405">
        <f>SUM('Corrected energy balance step 2'!C65:J65,'Corrected energy balance step 2'!K65:N65,'Corrected energy balance step 2'!S65)</f>
        <v>0</v>
      </c>
      <c r="F13" s="406" t="s">
        <v>264</v>
      </c>
      <c r="G13" s="405">
        <f>SUM('Corrected energy balance step 2'!P65:R65)</f>
        <v>0</v>
      </c>
      <c r="H13" s="405">
        <f>SUM('Corrected energy balance step 2'!T65,'Corrected energy balance step 2'!AV65)</f>
        <v>0</v>
      </c>
      <c r="I13" s="405">
        <f>SUM('Corrected energy balance step 2'!U65:AQ65)</f>
        <v>0</v>
      </c>
      <c r="J13" s="405">
        <f>SUM('Corrected energy balance step 2'!AU65,'Corrected energy balance step 2'!AZ65)</f>
        <v>0</v>
      </c>
      <c r="K13" s="405">
        <f>'Corrected energy balance step 2'!BM65</f>
        <v>0</v>
      </c>
      <c r="L13" s="405">
        <f>'Corrected energy balance step 2'!BL65</f>
        <v>0</v>
      </c>
      <c r="M13" s="407">
        <f>SUM('Corrected energy balance step 2'!O65,'Corrected energy balance step 2'!U65,'Corrected energy balance step 2'!AT65,'Corrected energy balance step 2'!AW65:AY65,'Corrected energy balance step 2'!BA65,'Corrected energy balance step 2'!BB65:BK65)</f>
        <v>0</v>
      </c>
    </row>
    <row r="14" spans="2:13" ht="17" x14ac:dyDescent="0.2">
      <c r="B14" s="231"/>
      <c r="C14" s="524" t="str">
        <f>'Corrected energy balance step 2'!B66</f>
        <v>Machinery</v>
      </c>
      <c r="D14" s="236"/>
      <c r="E14" s="405">
        <f>SUM('Corrected energy balance step 2'!C66:J66,'Corrected energy balance step 2'!K66:N66,'Corrected energy balance step 2'!S66)</f>
        <v>0</v>
      </c>
      <c r="F14" s="406" t="s">
        <v>264</v>
      </c>
      <c r="G14" s="405">
        <f>SUM('Corrected energy balance step 2'!P66:R66)</f>
        <v>0</v>
      </c>
      <c r="H14" s="405">
        <f>SUM('Corrected energy balance step 2'!T66,'Corrected energy balance step 2'!AV66)</f>
        <v>0</v>
      </c>
      <c r="I14" s="405">
        <f>SUM('Corrected energy balance step 2'!U66:AQ66)</f>
        <v>0</v>
      </c>
      <c r="J14" s="405">
        <f>SUM('Corrected energy balance step 2'!AU66,'Corrected energy balance step 2'!AZ66)</f>
        <v>0</v>
      </c>
      <c r="K14" s="405">
        <f>'Corrected energy balance step 2'!BM66</f>
        <v>0</v>
      </c>
      <c r="L14" s="405">
        <f>'Corrected energy balance step 2'!BL66</f>
        <v>0</v>
      </c>
      <c r="M14" s="407">
        <f>SUM('Corrected energy balance step 2'!O66,'Corrected energy balance step 2'!U66,'Corrected energy balance step 2'!AT66,'Corrected energy balance step 2'!AW66:AY66,'Corrected energy balance step 2'!BA66,'Corrected energy balance step 2'!BB66:BK66)</f>
        <v>0</v>
      </c>
    </row>
    <row r="15" spans="2:13" ht="17" x14ac:dyDescent="0.2">
      <c r="B15" s="231"/>
      <c r="C15" s="524" t="str">
        <f>'Corrected energy balance step 2'!B67</f>
        <v>Mining and quarrying</v>
      </c>
      <c r="D15" s="236"/>
      <c r="E15" s="405">
        <f>SUM('Corrected energy balance step 2'!C67:J67,'Corrected energy balance step 2'!K67:N67,'Corrected energy balance step 2'!S67)</f>
        <v>0</v>
      </c>
      <c r="F15" s="406" t="s">
        <v>264</v>
      </c>
      <c r="G15" s="405">
        <f>SUM('Corrected energy balance step 2'!P67:R67)</f>
        <v>0</v>
      </c>
      <c r="H15" s="405">
        <f>SUM('Corrected energy balance step 2'!T67,'Corrected energy balance step 2'!AV67)</f>
        <v>0</v>
      </c>
      <c r="I15" s="405">
        <f>SUM('Corrected energy balance step 2'!U67:AQ67)</f>
        <v>0</v>
      </c>
      <c r="J15" s="405">
        <f>SUM('Corrected energy balance step 2'!AU67,'Corrected energy balance step 2'!AZ67)</f>
        <v>0</v>
      </c>
      <c r="K15" s="405">
        <f>'Corrected energy balance step 2'!BM67</f>
        <v>0</v>
      </c>
      <c r="L15" s="405">
        <f>'Corrected energy balance step 2'!BL67</f>
        <v>0</v>
      </c>
      <c r="M15" s="407">
        <f>SUM('Corrected energy balance step 2'!O67,'Corrected energy balance step 2'!U67,'Corrected energy balance step 2'!AT67,'Corrected energy balance step 2'!AW67:AY67,'Corrected energy balance step 2'!BA67,'Corrected energy balance step 2'!BB67:BK67)</f>
        <v>0</v>
      </c>
    </row>
    <row r="16" spans="2:13" ht="17" x14ac:dyDescent="0.2">
      <c r="B16" s="231"/>
      <c r="C16" s="524" t="str">
        <f>'Corrected energy balance step 2'!B68</f>
        <v>Food and tobacco</v>
      </c>
      <c r="D16" s="236"/>
      <c r="E16" s="405">
        <f>SUM('Corrected energy balance step 2'!C68:J68,'Corrected energy balance step 2'!K68:N68,'Corrected energy balance step 2'!S68)</f>
        <v>0</v>
      </c>
      <c r="F16" s="406" t="s">
        <v>264</v>
      </c>
      <c r="G16" s="405">
        <f>SUM('Corrected energy balance step 2'!P68:R68)</f>
        <v>0</v>
      </c>
      <c r="H16" s="405">
        <f>SUM('Corrected energy balance step 2'!T68,'Corrected energy balance step 2'!AV68)</f>
        <v>0</v>
      </c>
      <c r="I16" s="405">
        <f>SUM('Corrected energy balance step 2'!U68:AQ68)</f>
        <v>0</v>
      </c>
      <c r="J16" s="405">
        <f>SUM('Corrected energy balance step 2'!AU68,'Corrected energy balance step 2'!AZ68)</f>
        <v>0</v>
      </c>
      <c r="K16" s="405">
        <f>'Corrected energy balance step 2'!BM68</f>
        <v>0</v>
      </c>
      <c r="L16" s="405">
        <f>'Corrected energy balance step 2'!BL68</f>
        <v>0</v>
      </c>
      <c r="M16" s="407">
        <f>SUM('Corrected energy balance step 2'!O68,'Corrected energy balance step 2'!U68,'Corrected energy balance step 2'!AT68,'Corrected energy balance step 2'!AW68:AY68,'Corrected energy balance step 2'!BA68,'Corrected energy balance step 2'!BB68:BK68)</f>
        <v>0</v>
      </c>
    </row>
    <row r="17" spans="2:13" ht="17" x14ac:dyDescent="0.2">
      <c r="B17" s="231"/>
      <c r="C17" s="524" t="str">
        <f>'Corrected energy balance step 2'!B69</f>
        <v>Paper, pulp and print</v>
      </c>
      <c r="D17" s="236"/>
      <c r="E17" s="405">
        <f>SUM('Corrected energy balance step 2'!C69:J69,'Corrected energy balance step 2'!K69:N69,'Corrected energy balance step 2'!S69)</f>
        <v>0</v>
      </c>
      <c r="F17" s="406" t="s">
        <v>264</v>
      </c>
      <c r="G17" s="405">
        <f>SUM('Corrected energy balance step 2'!P69:R69)</f>
        <v>0</v>
      </c>
      <c r="H17" s="405">
        <f>SUM('Corrected energy balance step 2'!T69,'Corrected energy balance step 2'!AV69)</f>
        <v>0</v>
      </c>
      <c r="I17" s="405">
        <f>SUM('Corrected energy balance step 2'!U69:AQ69)</f>
        <v>0</v>
      </c>
      <c r="J17" s="405">
        <f>SUM('Corrected energy balance step 2'!AU69,'Corrected energy balance step 2'!AZ69)</f>
        <v>0</v>
      </c>
      <c r="K17" s="405">
        <f>'Corrected energy balance step 2'!BM69</f>
        <v>0</v>
      </c>
      <c r="L17" s="405">
        <f>'Corrected energy balance step 2'!BL69</f>
        <v>0</v>
      </c>
      <c r="M17" s="407">
        <f>SUM('Corrected energy balance step 2'!O69,'Corrected energy balance step 2'!U69,'Corrected energy balance step 2'!AT69,'Corrected energy balance step 2'!AW69:AY69,'Corrected energy balance step 2'!BA69,'Corrected energy balance step 2'!BB69:BK69)</f>
        <v>0</v>
      </c>
    </row>
    <row r="18" spans="2:13" ht="17" x14ac:dyDescent="0.2">
      <c r="B18" s="231"/>
      <c r="C18" s="524" t="str">
        <f>'Corrected energy balance step 2'!B70</f>
        <v>Wood and wood products</v>
      </c>
      <c r="D18" s="236"/>
      <c r="E18" s="405">
        <f>SUM('Corrected energy balance step 2'!C70:J70,'Corrected energy balance step 2'!K70:N70,'Corrected energy balance step 2'!S70)</f>
        <v>0</v>
      </c>
      <c r="F18" s="406" t="s">
        <v>264</v>
      </c>
      <c r="G18" s="405">
        <f>SUM('Corrected energy balance step 2'!P70:R70)</f>
        <v>0</v>
      </c>
      <c r="H18" s="405">
        <f>SUM('Corrected energy balance step 2'!T70,'Corrected energy balance step 2'!AV70)</f>
        <v>0</v>
      </c>
      <c r="I18" s="405">
        <f>SUM('Corrected energy balance step 2'!U70:AQ70)</f>
        <v>0</v>
      </c>
      <c r="J18" s="405">
        <f>SUM('Corrected energy balance step 2'!AU70,'Corrected energy balance step 2'!AZ70)</f>
        <v>0</v>
      </c>
      <c r="K18" s="405">
        <f>'Corrected energy balance step 2'!BM70</f>
        <v>0</v>
      </c>
      <c r="L18" s="405">
        <f>'Corrected energy balance step 2'!BL70</f>
        <v>0</v>
      </c>
      <c r="M18" s="407">
        <f>SUM('Corrected energy balance step 2'!O70,'Corrected energy balance step 2'!U70,'Corrected energy balance step 2'!AT70,'Corrected energy balance step 2'!AW70:AY70,'Corrected energy balance step 2'!BA70,'Corrected energy balance step 2'!BB70:BK70)</f>
        <v>0</v>
      </c>
    </row>
    <row r="19" spans="2:13" ht="17" x14ac:dyDescent="0.2">
      <c r="B19" s="231"/>
      <c r="C19" s="524" t="str">
        <f>'Corrected energy balance step 2'!B71</f>
        <v>Construction</v>
      </c>
      <c r="D19" s="236"/>
      <c r="E19" s="405">
        <f>SUM('Corrected energy balance step 2'!C71:J71,'Corrected energy balance step 2'!K71:N71,'Corrected energy balance step 2'!S71)</f>
        <v>0</v>
      </c>
      <c r="F19" s="406" t="s">
        <v>264</v>
      </c>
      <c r="G19" s="405">
        <f>SUM('Corrected energy balance step 2'!P71:R71)</f>
        <v>0</v>
      </c>
      <c r="H19" s="405">
        <f>SUM('Corrected energy balance step 2'!T71,'Corrected energy balance step 2'!AV71)</f>
        <v>0</v>
      </c>
      <c r="I19" s="405">
        <f>SUM('Corrected energy balance step 2'!U71:AQ71)</f>
        <v>0</v>
      </c>
      <c r="J19" s="405">
        <f>SUM('Corrected energy balance step 2'!AU71,'Corrected energy balance step 2'!AZ71)</f>
        <v>0</v>
      </c>
      <c r="K19" s="405">
        <f>'Corrected energy balance step 2'!BM71</f>
        <v>0</v>
      </c>
      <c r="L19" s="405">
        <f>'Corrected energy balance step 2'!BL71</f>
        <v>0</v>
      </c>
      <c r="M19" s="407">
        <f>SUM('Corrected energy balance step 2'!O71,'Corrected energy balance step 2'!U71,'Corrected energy balance step 2'!AT71,'Corrected energy balance step 2'!AW71:AY71,'Corrected energy balance step 2'!BA71,'Corrected energy balance step 2'!BB71:BK71)</f>
        <v>0</v>
      </c>
    </row>
    <row r="20" spans="2:13" ht="17" x14ac:dyDescent="0.2">
      <c r="B20" s="231"/>
      <c r="C20" s="524" t="str">
        <f>'Corrected energy balance step 2'!B72</f>
        <v>Textile and leather</v>
      </c>
      <c r="D20" s="236"/>
      <c r="E20" s="405">
        <f>SUM('Corrected energy balance step 2'!C72:J72,'Corrected energy balance step 2'!K72:N72,'Corrected energy balance step 2'!S72)</f>
        <v>0</v>
      </c>
      <c r="F20" s="406" t="s">
        <v>264</v>
      </c>
      <c r="G20" s="405">
        <f>SUM('Corrected energy balance step 2'!P72:R72)</f>
        <v>0</v>
      </c>
      <c r="H20" s="405">
        <f>SUM('Corrected energy balance step 2'!T72,'Corrected energy balance step 2'!AV72)</f>
        <v>0</v>
      </c>
      <c r="I20" s="405">
        <f>SUM('Corrected energy balance step 2'!U72:AQ72)</f>
        <v>0</v>
      </c>
      <c r="J20" s="405">
        <f>SUM('Corrected energy balance step 2'!AU72,'Corrected energy balance step 2'!AZ72)</f>
        <v>0</v>
      </c>
      <c r="K20" s="405">
        <f>'Corrected energy balance step 2'!BM72</f>
        <v>0</v>
      </c>
      <c r="L20" s="405">
        <f>'Corrected energy balance step 2'!BL72</f>
        <v>0</v>
      </c>
      <c r="M20" s="407">
        <f>SUM('Corrected energy balance step 2'!O72,'Corrected energy balance step 2'!U72,'Corrected energy balance step 2'!AT72,'Corrected energy balance step 2'!AW72:AY72,'Corrected energy balance step 2'!BA72,'Corrected energy balance step 2'!BB72:BK72)</f>
        <v>0</v>
      </c>
    </row>
    <row r="21" spans="2:13" ht="17" x14ac:dyDescent="0.2">
      <c r="B21" s="231"/>
      <c r="C21" s="524" t="str">
        <f>'Corrected energy balance step 2'!B73</f>
        <v>Non-specified (industry)</v>
      </c>
      <c r="D21" s="236"/>
      <c r="E21" s="405">
        <f>SUM('Corrected energy balance step 2'!C73:J73,'Corrected energy balance step 2'!K73:N73,'Corrected energy balance step 2'!S73)</f>
        <v>0</v>
      </c>
      <c r="F21" s="406" t="s">
        <v>264</v>
      </c>
      <c r="G21" s="405">
        <f>SUM('Corrected energy balance step 2'!P73:R73)</f>
        <v>0</v>
      </c>
      <c r="H21" s="405">
        <f>SUM('Corrected energy balance step 2'!T73,'Corrected energy balance step 2'!AV73)</f>
        <v>0</v>
      </c>
      <c r="I21" s="405">
        <f>SUM('Corrected energy balance step 2'!U73:AQ73)</f>
        <v>0</v>
      </c>
      <c r="J21" s="405">
        <f>SUM('Corrected energy balance step 2'!AU73,'Corrected energy balance step 2'!AZ73)</f>
        <v>0</v>
      </c>
      <c r="K21" s="405">
        <f>'Corrected energy balance step 2'!BM73</f>
        <v>0</v>
      </c>
      <c r="L21" s="405">
        <f>'Corrected energy balance step 2'!BL73</f>
        <v>0</v>
      </c>
      <c r="M21" s="407">
        <f>SUM('Corrected energy balance step 2'!O73,'Corrected energy balance step 2'!U73,'Corrected energy balance step 2'!AT73,'Corrected energy balance step 2'!AW73:AY73,'Corrected energy balance step 2'!BA73,'Corrected energy balance step 2'!BB73:BK73)</f>
        <v>0</v>
      </c>
    </row>
    <row r="22" spans="2:13" x14ac:dyDescent="0.2">
      <c r="B22" s="231"/>
      <c r="C22" s="524"/>
      <c r="D22" s="236"/>
      <c r="E22" s="405"/>
      <c r="F22" s="406"/>
      <c r="G22" s="405"/>
      <c r="H22" s="405"/>
      <c r="I22" s="405"/>
      <c r="J22" s="405"/>
      <c r="K22" s="405"/>
      <c r="L22" s="405"/>
      <c r="M22" s="407"/>
    </row>
    <row r="23" spans="2:13" x14ac:dyDescent="0.2">
      <c r="B23" s="394"/>
      <c r="C23" s="395"/>
      <c r="D23" s="396"/>
      <c r="E23" s="400"/>
      <c r="F23" s="400"/>
      <c r="G23" s="400"/>
      <c r="H23" s="400"/>
      <c r="I23" s="400"/>
      <c r="J23" s="400"/>
      <c r="K23" s="400"/>
      <c r="L23" s="400"/>
      <c r="M23" s="401"/>
    </row>
    <row r="24" spans="2:13" ht="17" x14ac:dyDescent="0.2">
      <c r="B24" s="230" t="s">
        <v>167</v>
      </c>
      <c r="C24" s="393"/>
      <c r="D24" s="235"/>
      <c r="E24" s="402"/>
      <c r="F24" s="402"/>
      <c r="G24" s="402"/>
      <c r="H24" s="402"/>
      <c r="I24" s="402"/>
      <c r="J24" s="402"/>
      <c r="K24" s="402"/>
      <c r="L24" s="402"/>
      <c r="M24" s="403"/>
    </row>
    <row r="25" spans="2:13" ht="34" x14ac:dyDescent="0.2">
      <c r="B25" s="229"/>
      <c r="C25" s="524" t="str">
        <f>'Corrected energy balance step 2'!B88</f>
        <v>Non-energy use industry/transformation/energy</v>
      </c>
      <c r="D25" s="234"/>
      <c r="E25" s="405">
        <f>SUM('Corrected energy balance step 2'!C88:J88,'Corrected energy balance step 2'!K88:N88,'Corrected energy balance step 2'!S88)</f>
        <v>0</v>
      </c>
      <c r="F25" s="404" t="s">
        <v>264</v>
      </c>
      <c r="G25" s="405">
        <f>SUM('Corrected energy balance step 2'!P88:R88)</f>
        <v>0</v>
      </c>
      <c r="H25" s="405">
        <f>SUM('Corrected energy balance step 2'!T88,'Corrected energy balance step 2'!AV88)</f>
        <v>0</v>
      </c>
      <c r="I25" s="405">
        <f>SUM('Corrected energy balance step 2'!U88:AQ88)</f>
        <v>0</v>
      </c>
      <c r="J25" s="405">
        <f>SUM('Corrected energy balance step 2'!AU88,'Corrected energy balance step 2'!AZ88)</f>
        <v>0</v>
      </c>
      <c r="K25" s="405">
        <f>'Corrected energy balance step 2'!BM88</f>
        <v>0</v>
      </c>
      <c r="L25" s="405">
        <f>'Corrected energy balance step 2'!BL88</f>
        <v>0</v>
      </c>
      <c r="M25" s="407">
        <f>SUM('Corrected energy balance step 2'!O88,'Corrected energy balance step 2'!U88,'Corrected energy balance step 2'!AT88,'Corrected energy balance step 2'!AW88:AY88,'Corrected energy balance step 2'!BA88,'Corrected energy balance step 2'!BB88:BK88)</f>
        <v>0</v>
      </c>
    </row>
    <row r="26" spans="2:13" ht="34" x14ac:dyDescent="0.2">
      <c r="B26" s="229"/>
      <c r="C26" s="524" t="str">
        <f>'Corrected energy balance step 2'!B89</f>
        <v xml:space="preserve">   Memo: Feedstock use in petrochemical industry</v>
      </c>
      <c r="D26" s="234"/>
      <c r="E26" s="405">
        <f>SUM('Corrected energy balance step 2'!C89:J89,'Corrected energy balance step 2'!K89:N89,'Corrected energy balance step 2'!S89)</f>
        <v>0</v>
      </c>
      <c r="F26" s="404" t="s">
        <v>264</v>
      </c>
      <c r="G26" s="405">
        <f>SUM('Corrected energy balance step 2'!P89:R89)</f>
        <v>0</v>
      </c>
      <c r="H26" s="405">
        <f>SUM('Corrected energy balance step 2'!T89,'Corrected energy balance step 2'!AV89)</f>
        <v>0</v>
      </c>
      <c r="I26" s="405">
        <f>SUM('Corrected energy balance step 2'!U89:AQ89)</f>
        <v>0</v>
      </c>
      <c r="J26" s="405">
        <f>SUM('Corrected energy balance step 2'!AU89,'Corrected energy balance step 2'!AZ89)</f>
        <v>0</v>
      </c>
      <c r="K26" s="405">
        <f>'Corrected energy balance step 2'!BM89</f>
        <v>0</v>
      </c>
      <c r="L26" s="405">
        <f>'Corrected energy balance step 2'!BL89</f>
        <v>0</v>
      </c>
      <c r="M26" s="407">
        <f>SUM('Corrected energy balance step 2'!O89,'Corrected energy balance step 2'!U89,'Corrected energy balance step 2'!AT89,'Corrected energy balance step 2'!AW89:AY89,'Corrected energy balance step 2'!BA89,'Corrected energy balance step 2'!BB89:BK89)</f>
        <v>0</v>
      </c>
    </row>
    <row r="27" spans="2:13" x14ac:dyDescent="0.2">
      <c r="B27" s="229"/>
      <c r="C27" s="524"/>
      <c r="D27" s="234"/>
      <c r="E27" s="379"/>
      <c r="F27" s="404"/>
      <c r="G27" s="379"/>
      <c r="H27" s="379"/>
      <c r="I27" s="379"/>
      <c r="J27" s="379"/>
      <c r="K27" s="379"/>
      <c r="L27" s="379"/>
      <c r="M27" s="399"/>
    </row>
    <row r="28" spans="2:13" ht="17" thickBot="1" x14ac:dyDescent="0.25">
      <c r="B28" s="79"/>
      <c r="C28" s="80"/>
      <c r="D28" s="237"/>
      <c r="E28" s="408"/>
      <c r="F28" s="408"/>
      <c r="G28" s="408"/>
      <c r="H28" s="408"/>
      <c r="I28" s="408"/>
      <c r="J28" s="408"/>
      <c r="K28" s="408"/>
      <c r="L28" s="408"/>
      <c r="M28" s="409"/>
    </row>
    <row r="31" spans="2:13" x14ac:dyDescent="0.2">
      <c r="E31" s="525"/>
      <c r="F31" s="525"/>
      <c r="G31" s="525"/>
      <c r="H31" s="525"/>
      <c r="I31" s="525"/>
      <c r="J31" s="525"/>
      <c r="K31" s="525"/>
      <c r="L31" s="525"/>
      <c r="M31" s="525"/>
    </row>
    <row r="32" spans="2:13" x14ac:dyDescent="0.2">
      <c r="E32" s="525"/>
      <c r="F32" s="525"/>
      <c r="G32" s="525"/>
      <c r="H32" s="525"/>
      <c r="I32" s="525"/>
      <c r="J32" s="525"/>
      <c r="K32" s="525"/>
      <c r="L32" s="525"/>
      <c r="M32" s="525"/>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39997558519241921"/>
  </sheetPr>
  <dimension ref="A2:M27"/>
  <sheetViews>
    <sheetView workbookViewId="0">
      <selection activeCell="L21" sqref="L21"/>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513</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60" customHeight="1" x14ac:dyDescent="0.2">
      <c r="B5" s="607" t="s">
        <v>613</v>
      </c>
      <c r="C5" s="608"/>
      <c r="D5" s="608"/>
      <c r="E5" s="608"/>
      <c r="F5" s="608"/>
      <c r="G5" s="608"/>
      <c r="H5" s="609"/>
    </row>
    <row r="6" spans="1:13" ht="17" thickBot="1" x14ac:dyDescent="0.25"/>
    <row r="7" spans="1:13" x14ac:dyDescent="0.2">
      <c r="B7" s="186" t="s">
        <v>232</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6"/>
      <c r="D9" s="193"/>
      <c r="E9" s="143" t="s">
        <v>253</v>
      </c>
      <c r="F9" s="143" t="s">
        <v>254</v>
      </c>
      <c r="G9" s="143" t="s">
        <v>255</v>
      </c>
      <c r="H9" s="143" t="s">
        <v>350</v>
      </c>
      <c r="I9" s="143" t="s">
        <v>352</v>
      </c>
      <c r="J9" s="143" t="s">
        <v>351</v>
      </c>
      <c r="K9" s="143" t="s">
        <v>256</v>
      </c>
      <c r="L9" s="143" t="s">
        <v>257</v>
      </c>
      <c r="M9" s="152" t="s">
        <v>258</v>
      </c>
    </row>
    <row r="10" spans="1:13" x14ac:dyDescent="0.2">
      <c r="A10" s="160"/>
      <c r="B10" s="187"/>
      <c r="C10" s="98"/>
      <c r="D10" s="208"/>
      <c r="E10" s="422"/>
      <c r="F10" s="422"/>
      <c r="G10" s="422"/>
      <c r="H10" s="422"/>
      <c r="I10" s="422"/>
      <c r="J10" s="422"/>
      <c r="K10" s="422"/>
      <c r="L10" s="422"/>
      <c r="M10" s="403"/>
    </row>
    <row r="11" spans="1:13" ht="17" x14ac:dyDescent="0.2">
      <c r="A11" s="160"/>
      <c r="B11" s="527" t="s">
        <v>514</v>
      </c>
      <c r="C11" s="528"/>
      <c r="D11" s="208"/>
      <c r="E11" s="465">
        <f>'Energetic final demand sectors'!D26</f>
        <v>0</v>
      </c>
      <c r="F11" s="404" t="str">
        <f>'Energetic final demand sectors'!E26</f>
        <v>-</v>
      </c>
      <c r="G11" s="404" t="str">
        <f>'Energetic final demand sectors'!F26</f>
        <v>-</v>
      </c>
      <c r="H11" s="404">
        <f>'Energetic final demand sectors'!G26</f>
        <v>0</v>
      </c>
      <c r="I11" s="404">
        <f>'Energetic final demand sectors'!H26</f>
        <v>0</v>
      </c>
      <c r="J11" s="404">
        <f>'Energetic final demand sectors'!I26</f>
        <v>0</v>
      </c>
      <c r="K11" s="404">
        <f>'Energetic final demand sectors'!J26</f>
        <v>0</v>
      </c>
      <c r="L11" s="404">
        <f>'Energetic final demand sectors'!K26</f>
        <v>0</v>
      </c>
      <c r="M11" s="544">
        <f>'Energetic final demand sectors'!L26</f>
        <v>0</v>
      </c>
    </row>
    <row r="12" spans="1:13" ht="17" x14ac:dyDescent="0.2">
      <c r="A12" s="160"/>
      <c r="B12" s="529" t="s">
        <v>515</v>
      </c>
      <c r="C12" s="530"/>
      <c r="D12" s="200" t="s">
        <v>264</v>
      </c>
      <c r="E12" s="425">
        <f>SUM('Fuel aggregation subsectors'!E12:E21)</f>
        <v>0</v>
      </c>
      <c r="F12" s="425">
        <f>SUM('Fuel aggregation subsectors'!F12:F21)</f>
        <v>0</v>
      </c>
      <c r="G12" s="425">
        <f>SUM('Fuel aggregation subsectors'!G12:G21)</f>
        <v>0</v>
      </c>
      <c r="H12" s="425">
        <f>SUM('Fuel aggregation subsectors'!H12:H21)</f>
        <v>0</v>
      </c>
      <c r="I12" s="425">
        <f>SUM('Fuel aggregation subsectors'!I12:I21)</f>
        <v>0</v>
      </c>
      <c r="J12" s="425">
        <f>SUM('Fuel aggregation subsectors'!J12:J21)</f>
        <v>0</v>
      </c>
      <c r="K12" s="425">
        <f>SUM('Fuel aggregation subsectors'!K12:K21)</f>
        <v>0</v>
      </c>
      <c r="L12" s="425">
        <f>SUM('Fuel aggregation subsectors'!L12:L21)</f>
        <v>0</v>
      </c>
      <c r="M12" s="440">
        <f>SUM('Fuel aggregation subsectors'!M12:M21)</f>
        <v>0</v>
      </c>
    </row>
    <row r="13" spans="1:13" ht="17" x14ac:dyDescent="0.2">
      <c r="A13" s="160"/>
      <c r="B13" s="527" t="s">
        <v>516</v>
      </c>
      <c r="C13" s="528"/>
      <c r="D13" s="197"/>
      <c r="E13" s="426">
        <f>E11-E12</f>
        <v>0</v>
      </c>
      <c r="F13" s="433" t="s">
        <v>264</v>
      </c>
      <c r="G13" s="433" t="s">
        <v>264</v>
      </c>
      <c r="H13" s="426">
        <f t="shared" ref="H13:M13" si="0">H11-H12</f>
        <v>0</v>
      </c>
      <c r="I13" s="426">
        <f t="shared" si="0"/>
        <v>0</v>
      </c>
      <c r="J13" s="426">
        <f t="shared" si="0"/>
        <v>0</v>
      </c>
      <c r="K13" s="426">
        <f t="shared" si="0"/>
        <v>0</v>
      </c>
      <c r="L13" s="426">
        <f t="shared" si="0"/>
        <v>0</v>
      </c>
      <c r="M13" s="531">
        <f t="shared" si="0"/>
        <v>0</v>
      </c>
    </row>
    <row r="14" spans="1:13" x14ac:dyDescent="0.2">
      <c r="A14" s="160"/>
      <c r="B14" s="178"/>
      <c r="C14" s="528"/>
      <c r="D14" s="197"/>
      <c r="E14" s="427"/>
      <c r="F14" s="464"/>
      <c r="G14" s="427"/>
      <c r="H14" s="427"/>
      <c r="I14" s="427"/>
      <c r="J14" s="427"/>
      <c r="K14" s="427"/>
      <c r="L14" s="427"/>
      <c r="M14" s="444"/>
    </row>
    <row r="15" spans="1:13" x14ac:dyDescent="0.2">
      <c r="B15" s="532"/>
      <c r="C15" s="533"/>
      <c r="D15" s="534"/>
      <c r="E15" s="535"/>
      <c r="F15" s="536"/>
      <c r="G15" s="535"/>
      <c r="H15" s="535"/>
      <c r="I15" s="535"/>
      <c r="J15" s="535"/>
      <c r="K15" s="535"/>
      <c r="L15" s="535"/>
      <c r="M15" s="531"/>
    </row>
    <row r="16" spans="1:13" x14ac:dyDescent="0.2">
      <c r="B16" s="537" t="s">
        <v>517</v>
      </c>
      <c r="C16" s="538"/>
      <c r="D16" s="197"/>
      <c r="E16" s="427"/>
      <c r="F16" s="427"/>
      <c r="G16" s="427"/>
      <c r="H16" s="427"/>
      <c r="I16" s="427"/>
      <c r="J16" s="427"/>
      <c r="K16" s="427"/>
      <c r="L16" s="427"/>
      <c r="M16" s="444"/>
    </row>
    <row r="17" spans="1:13" ht="17" x14ac:dyDescent="0.2">
      <c r="B17" s="190"/>
      <c r="C17" s="538" t="str">
        <f>'Fuel aggregation subsectors'!C12</f>
        <v>Non-metallic minerals</v>
      </c>
      <c r="D17" s="197"/>
      <c r="E17" s="424">
        <f>'Fuel aggregation subsectors'!E12</f>
        <v>0</v>
      </c>
      <c r="F17" s="424" t="str">
        <f>'Fuel aggregation subsectors'!F12</f>
        <v>-</v>
      </c>
      <c r="G17" s="424">
        <f>'Fuel aggregation subsectors'!G12</f>
        <v>0</v>
      </c>
      <c r="H17" s="424">
        <f>'Fuel aggregation subsectors'!H12</f>
        <v>0</v>
      </c>
      <c r="I17" s="424">
        <f>'Fuel aggregation subsectors'!I12</f>
        <v>0</v>
      </c>
      <c r="J17" s="424">
        <f>'Fuel aggregation subsectors'!J12</f>
        <v>0</v>
      </c>
      <c r="K17" s="424">
        <f>'Fuel aggregation subsectors'!K12</f>
        <v>0</v>
      </c>
      <c r="L17" s="424">
        <f>'Fuel aggregation subsectors'!L12</f>
        <v>0</v>
      </c>
      <c r="M17" s="399">
        <f>'Fuel aggregation subsectors'!M12</f>
        <v>0</v>
      </c>
    </row>
    <row r="18" spans="1:13" ht="17" x14ac:dyDescent="0.2">
      <c r="B18" s="190"/>
      <c r="C18" s="538" t="str">
        <f>'Fuel aggregation subsectors'!C13</f>
        <v>Transport equipment</v>
      </c>
      <c r="D18" s="197"/>
      <c r="E18" s="424">
        <f>'Fuel aggregation subsectors'!E13</f>
        <v>0</v>
      </c>
      <c r="F18" s="424" t="str">
        <f>'Fuel aggregation subsectors'!F13</f>
        <v>-</v>
      </c>
      <c r="G18" s="424">
        <f>'Fuel aggregation subsectors'!G13</f>
        <v>0</v>
      </c>
      <c r="H18" s="424">
        <f>'Fuel aggregation subsectors'!H13</f>
        <v>0</v>
      </c>
      <c r="I18" s="424">
        <f>'Fuel aggregation subsectors'!I13</f>
        <v>0</v>
      </c>
      <c r="J18" s="424">
        <f>'Fuel aggregation subsectors'!J13</f>
        <v>0</v>
      </c>
      <c r="K18" s="424">
        <f>'Fuel aggregation subsectors'!K13</f>
        <v>0</v>
      </c>
      <c r="L18" s="424">
        <f>'Fuel aggregation subsectors'!L13</f>
        <v>0</v>
      </c>
      <c r="M18" s="399">
        <f>'Fuel aggregation subsectors'!M13</f>
        <v>0</v>
      </c>
    </row>
    <row r="19" spans="1:13" ht="17" x14ac:dyDescent="0.2">
      <c r="B19" s="190"/>
      <c r="C19" s="538" t="str">
        <f>'Fuel aggregation subsectors'!C14</f>
        <v>Machinery</v>
      </c>
      <c r="D19" s="197"/>
      <c r="E19" s="424">
        <f>'Fuel aggregation subsectors'!E14</f>
        <v>0</v>
      </c>
      <c r="F19" s="424" t="str">
        <f>'Fuel aggregation subsectors'!F14</f>
        <v>-</v>
      </c>
      <c r="G19" s="424">
        <f>'Fuel aggregation subsectors'!G14</f>
        <v>0</v>
      </c>
      <c r="H19" s="424">
        <f>'Fuel aggregation subsectors'!H14</f>
        <v>0</v>
      </c>
      <c r="I19" s="424">
        <f>'Fuel aggregation subsectors'!I14</f>
        <v>0</v>
      </c>
      <c r="J19" s="424">
        <f>'Fuel aggregation subsectors'!J14</f>
        <v>0</v>
      </c>
      <c r="K19" s="424">
        <f>'Fuel aggregation subsectors'!K14</f>
        <v>0</v>
      </c>
      <c r="L19" s="424">
        <f>'Fuel aggregation subsectors'!L14</f>
        <v>0</v>
      </c>
      <c r="M19" s="399">
        <f>'Fuel aggregation subsectors'!M14</f>
        <v>0</v>
      </c>
    </row>
    <row r="20" spans="1:13" ht="17" x14ac:dyDescent="0.2">
      <c r="B20" s="190"/>
      <c r="C20" s="538" t="str">
        <f>'Fuel aggregation subsectors'!C15</f>
        <v>Mining and quarrying</v>
      </c>
      <c r="D20" s="197"/>
      <c r="E20" s="424">
        <f>'Fuel aggregation subsectors'!E15</f>
        <v>0</v>
      </c>
      <c r="F20" s="424" t="str">
        <f>'Fuel aggregation subsectors'!F15</f>
        <v>-</v>
      </c>
      <c r="G20" s="424">
        <f>'Fuel aggregation subsectors'!G15</f>
        <v>0</v>
      </c>
      <c r="H20" s="424">
        <f>'Fuel aggregation subsectors'!H15</f>
        <v>0</v>
      </c>
      <c r="I20" s="424">
        <f>'Fuel aggregation subsectors'!I15</f>
        <v>0</v>
      </c>
      <c r="J20" s="424">
        <f>'Fuel aggregation subsectors'!J15</f>
        <v>0</v>
      </c>
      <c r="K20" s="424">
        <f>'Fuel aggregation subsectors'!K15</f>
        <v>0</v>
      </c>
      <c r="L20" s="424">
        <f>'Fuel aggregation subsectors'!L15</f>
        <v>0</v>
      </c>
      <c r="M20" s="399">
        <f>'Fuel aggregation subsectors'!M15</f>
        <v>0</v>
      </c>
    </row>
    <row r="21" spans="1:13" ht="17" x14ac:dyDescent="0.2">
      <c r="B21" s="190"/>
      <c r="C21" s="538" t="str">
        <f>'Fuel aggregation subsectors'!C16</f>
        <v>Food and tobacco</v>
      </c>
      <c r="D21" s="197"/>
      <c r="E21" s="424">
        <f>'Fuel aggregation subsectors'!E16</f>
        <v>0</v>
      </c>
      <c r="F21" s="424" t="str">
        <f>'Fuel aggregation subsectors'!F16</f>
        <v>-</v>
      </c>
      <c r="G21" s="424">
        <f>'Fuel aggregation subsectors'!G16</f>
        <v>0</v>
      </c>
      <c r="H21" s="424">
        <f>'Fuel aggregation subsectors'!H16</f>
        <v>0</v>
      </c>
      <c r="I21" s="424">
        <f>'Fuel aggregation subsectors'!I16</f>
        <v>0</v>
      </c>
      <c r="J21" s="424">
        <f>'Fuel aggregation subsectors'!J16</f>
        <v>0</v>
      </c>
      <c r="K21" s="424">
        <f>'Fuel aggregation subsectors'!K16</f>
        <v>0</v>
      </c>
      <c r="L21" s="424">
        <f>'Fuel aggregation subsectors'!L16</f>
        <v>0</v>
      </c>
      <c r="M21" s="399">
        <f>'Fuel aggregation subsectors'!M16</f>
        <v>0</v>
      </c>
    </row>
    <row r="22" spans="1:13" ht="17" x14ac:dyDescent="0.2">
      <c r="B22" s="190"/>
      <c r="C22" s="538" t="str">
        <f>'Fuel aggregation subsectors'!C17</f>
        <v>Paper, pulp and print</v>
      </c>
      <c r="D22" s="197"/>
      <c r="E22" s="424">
        <f>'Fuel aggregation subsectors'!E17</f>
        <v>0</v>
      </c>
      <c r="F22" s="424" t="str">
        <f>'Fuel aggregation subsectors'!F17</f>
        <v>-</v>
      </c>
      <c r="G22" s="424">
        <f>'Fuel aggregation subsectors'!G17</f>
        <v>0</v>
      </c>
      <c r="H22" s="424">
        <f>'Fuel aggregation subsectors'!H17</f>
        <v>0</v>
      </c>
      <c r="I22" s="424">
        <f>'Fuel aggregation subsectors'!I17</f>
        <v>0</v>
      </c>
      <c r="J22" s="424">
        <f>'Fuel aggregation subsectors'!J17</f>
        <v>0</v>
      </c>
      <c r="K22" s="424">
        <f>'Fuel aggregation subsectors'!K17</f>
        <v>0</v>
      </c>
      <c r="L22" s="424">
        <f>'Fuel aggregation subsectors'!L17</f>
        <v>0</v>
      </c>
      <c r="M22" s="399">
        <f>'Fuel aggregation subsectors'!M17</f>
        <v>0</v>
      </c>
    </row>
    <row r="23" spans="1:13" ht="17" x14ac:dyDescent="0.2">
      <c r="A23" s="160"/>
      <c r="B23" s="190"/>
      <c r="C23" s="538" t="str">
        <f>'Fuel aggregation subsectors'!C18</f>
        <v>Wood and wood products</v>
      </c>
      <c r="D23" s="197"/>
      <c r="E23" s="424">
        <f>'Fuel aggregation subsectors'!E18</f>
        <v>0</v>
      </c>
      <c r="F23" s="424" t="str">
        <f>'Fuel aggregation subsectors'!F18</f>
        <v>-</v>
      </c>
      <c r="G23" s="424">
        <f>'Fuel aggregation subsectors'!G18</f>
        <v>0</v>
      </c>
      <c r="H23" s="424">
        <f>'Fuel aggregation subsectors'!H18</f>
        <v>0</v>
      </c>
      <c r="I23" s="424">
        <f>'Fuel aggregation subsectors'!I18</f>
        <v>0</v>
      </c>
      <c r="J23" s="424">
        <f>'Fuel aggregation subsectors'!J18</f>
        <v>0</v>
      </c>
      <c r="K23" s="424">
        <f>'Fuel aggregation subsectors'!K18</f>
        <v>0</v>
      </c>
      <c r="L23" s="424">
        <f>'Fuel aggregation subsectors'!L18</f>
        <v>0</v>
      </c>
      <c r="M23" s="399">
        <f>'Fuel aggregation subsectors'!M18</f>
        <v>0</v>
      </c>
    </row>
    <row r="24" spans="1:13" ht="17" x14ac:dyDescent="0.2">
      <c r="A24" s="160"/>
      <c r="B24" s="190"/>
      <c r="C24" s="538" t="str">
        <f>'Fuel aggregation subsectors'!C19</f>
        <v>Construction</v>
      </c>
      <c r="D24" s="197"/>
      <c r="E24" s="424">
        <f>'Fuel aggregation subsectors'!E19</f>
        <v>0</v>
      </c>
      <c r="F24" s="424" t="str">
        <f>'Fuel aggregation subsectors'!F19</f>
        <v>-</v>
      </c>
      <c r="G24" s="424">
        <f>'Fuel aggregation subsectors'!G19</f>
        <v>0</v>
      </c>
      <c r="H24" s="424">
        <f>'Fuel aggregation subsectors'!H19</f>
        <v>0</v>
      </c>
      <c r="I24" s="424">
        <f>'Fuel aggregation subsectors'!I19</f>
        <v>0</v>
      </c>
      <c r="J24" s="424">
        <f>'Fuel aggregation subsectors'!J19</f>
        <v>0</v>
      </c>
      <c r="K24" s="424">
        <f>'Fuel aggregation subsectors'!K19</f>
        <v>0</v>
      </c>
      <c r="L24" s="424">
        <f>'Fuel aggregation subsectors'!L19</f>
        <v>0</v>
      </c>
      <c r="M24" s="399">
        <f>'Fuel aggregation subsectors'!M19</f>
        <v>0</v>
      </c>
    </row>
    <row r="25" spans="1:13" ht="17" x14ac:dyDescent="0.2">
      <c r="A25" s="160"/>
      <c r="B25" s="190"/>
      <c r="C25" s="538" t="str">
        <f>'Fuel aggregation subsectors'!C20</f>
        <v>Textile and leather</v>
      </c>
      <c r="D25" s="197"/>
      <c r="E25" s="424">
        <f>'Fuel aggregation subsectors'!E20</f>
        <v>0</v>
      </c>
      <c r="F25" s="424" t="str">
        <f>'Fuel aggregation subsectors'!F20</f>
        <v>-</v>
      </c>
      <c r="G25" s="424">
        <f>'Fuel aggregation subsectors'!G20</f>
        <v>0</v>
      </c>
      <c r="H25" s="424">
        <f>'Fuel aggregation subsectors'!H20</f>
        <v>0</v>
      </c>
      <c r="I25" s="424">
        <f>'Fuel aggregation subsectors'!I20</f>
        <v>0</v>
      </c>
      <c r="J25" s="424">
        <f>'Fuel aggregation subsectors'!J20</f>
        <v>0</v>
      </c>
      <c r="K25" s="424">
        <f>'Fuel aggregation subsectors'!K20</f>
        <v>0</v>
      </c>
      <c r="L25" s="424">
        <f>'Fuel aggregation subsectors'!L20</f>
        <v>0</v>
      </c>
      <c r="M25" s="399">
        <f>'Fuel aggregation subsectors'!M20</f>
        <v>0</v>
      </c>
    </row>
    <row r="26" spans="1:13" ht="17" x14ac:dyDescent="0.2">
      <c r="A26" s="160"/>
      <c r="B26" s="190"/>
      <c r="C26" s="538" t="str">
        <f>'Fuel aggregation subsectors'!C21</f>
        <v>Non-specified (industry)</v>
      </c>
      <c r="D26" s="197"/>
      <c r="E26" s="424">
        <f>'Fuel aggregation subsectors'!E21+E13</f>
        <v>0</v>
      </c>
      <c r="F26" s="546" t="s">
        <v>264</v>
      </c>
      <c r="G26" s="546" t="s">
        <v>264</v>
      </c>
      <c r="H26" s="424">
        <f>'Fuel aggregation subsectors'!H21+H13</f>
        <v>0</v>
      </c>
      <c r="I26" s="424">
        <f>'Fuel aggregation subsectors'!I21+I13</f>
        <v>0</v>
      </c>
      <c r="J26" s="424">
        <f>'Fuel aggregation subsectors'!J21+J13</f>
        <v>0</v>
      </c>
      <c r="K26" s="424">
        <f>'Fuel aggregation subsectors'!K21+K13</f>
        <v>0</v>
      </c>
      <c r="L26" s="424">
        <f>'Fuel aggregation subsectors'!L21+L13</f>
        <v>0</v>
      </c>
      <c r="M26" s="399">
        <f>'Fuel aggregation subsectors'!M21+M13</f>
        <v>0</v>
      </c>
    </row>
    <row r="27" spans="1:13" ht="17" thickBot="1" x14ac:dyDescent="0.25">
      <c r="B27" s="191"/>
      <c r="C27" s="539"/>
      <c r="D27" s="209"/>
      <c r="E27" s="445"/>
      <c r="F27" s="445"/>
      <c r="G27" s="445"/>
      <c r="H27" s="445"/>
      <c r="I27" s="445"/>
      <c r="J27" s="445"/>
      <c r="K27" s="445"/>
      <c r="L27" s="445"/>
      <c r="M27" s="446"/>
    </row>
  </sheetData>
  <mergeCells count="1">
    <mergeCell ref="B5:H5"/>
  </mergeCells>
  <conditionalFormatting sqref="I27:M27">
    <cfRule type="cellIs" dxfId="3" priority="1" operator="greaterThan">
      <formula>0</formula>
    </cfRule>
  </conditionalFormatting>
  <conditionalFormatting sqref="E27:H27">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39997558519241921"/>
  </sheetPr>
  <dimension ref="A2:M29"/>
  <sheetViews>
    <sheetView workbookViewId="0">
      <selection activeCell="B6" sqref="B6"/>
    </sheetView>
  </sheetViews>
  <sheetFormatPr baseColWidth="10" defaultRowHeight="16" x14ac:dyDescent="0.2"/>
  <cols>
    <col min="1" max="1" width="10.83203125" style="76"/>
    <col min="2" max="2" width="33" style="76" customWidth="1"/>
    <col min="3" max="3" width="26" style="76" customWidth="1"/>
    <col min="4" max="4" width="2.83203125" style="202" customWidth="1"/>
    <col min="5" max="13" width="15.83203125" style="76" customWidth="1"/>
    <col min="14" max="16384" width="10.83203125" style="76"/>
  </cols>
  <sheetData>
    <row r="2" spans="1:13" ht="21" x14ac:dyDescent="0.25">
      <c r="B2" s="75" t="s">
        <v>551</v>
      </c>
      <c r="C2" s="75"/>
      <c r="D2" s="181"/>
      <c r="E2" s="8"/>
      <c r="F2" s="8"/>
      <c r="G2" s="8"/>
      <c r="H2" s="8"/>
      <c r="I2" s="8"/>
    </row>
    <row r="3" spans="1:13" x14ac:dyDescent="0.2">
      <c r="B3" s="1"/>
      <c r="C3" s="1"/>
      <c r="D3" s="201"/>
      <c r="E3" s="8"/>
      <c r="F3" s="8"/>
      <c r="G3" s="8"/>
      <c r="H3" s="8"/>
      <c r="I3" s="8"/>
    </row>
    <row r="4" spans="1:13" x14ac:dyDescent="0.2">
      <c r="B4" s="3" t="s">
        <v>83</v>
      </c>
      <c r="C4" s="13"/>
      <c r="D4" s="182"/>
      <c r="E4" s="4"/>
      <c r="F4" s="4"/>
      <c r="G4" s="4"/>
      <c r="H4" s="5"/>
    </row>
    <row r="5" spans="1:13" ht="39" customHeight="1" x14ac:dyDescent="0.2">
      <c r="B5" s="595" t="s">
        <v>612</v>
      </c>
      <c r="C5" s="596"/>
      <c r="D5" s="596"/>
      <c r="E5" s="596"/>
      <c r="F5" s="596"/>
      <c r="G5" s="596"/>
      <c r="H5" s="600"/>
    </row>
    <row r="6" spans="1:13" ht="17" thickBot="1" x14ac:dyDescent="0.25"/>
    <row r="7" spans="1:13" x14ac:dyDescent="0.2">
      <c r="B7" s="186" t="s">
        <v>233</v>
      </c>
      <c r="C7" s="104"/>
      <c r="D7" s="192"/>
      <c r="E7" s="104"/>
      <c r="F7" s="105"/>
      <c r="G7" s="105"/>
      <c r="H7" s="105"/>
      <c r="I7" s="105"/>
      <c r="J7" s="105"/>
      <c r="K7" s="105"/>
      <c r="L7" s="105"/>
      <c r="M7" s="106"/>
    </row>
    <row r="8" spans="1:13" x14ac:dyDescent="0.2">
      <c r="B8" s="187"/>
      <c r="C8" s="98"/>
      <c r="D8" s="208"/>
      <c r="E8" s="98"/>
      <c r="F8" s="98"/>
      <c r="G8" s="98"/>
      <c r="H8" s="98"/>
      <c r="I8" s="98"/>
      <c r="J8" s="98"/>
      <c r="K8" s="98"/>
      <c r="L8" s="98"/>
      <c r="M8" s="107"/>
    </row>
    <row r="9" spans="1:13" ht="17" x14ac:dyDescent="0.2">
      <c r="B9" s="188"/>
      <c r="C9" s="526"/>
      <c r="D9" s="193"/>
      <c r="E9" s="143" t="s">
        <v>253</v>
      </c>
      <c r="F9" s="143" t="s">
        <v>254</v>
      </c>
      <c r="G9" s="143" t="s">
        <v>255</v>
      </c>
      <c r="H9" s="143" t="s">
        <v>350</v>
      </c>
      <c r="I9" s="143" t="s">
        <v>352</v>
      </c>
      <c r="J9" s="143" t="s">
        <v>351</v>
      </c>
      <c r="K9" s="143" t="s">
        <v>256</v>
      </c>
      <c r="L9" s="143" t="s">
        <v>257</v>
      </c>
      <c r="M9" s="152" t="s">
        <v>258</v>
      </c>
    </row>
    <row r="10" spans="1:13" x14ac:dyDescent="0.2">
      <c r="B10" s="547"/>
      <c r="C10" s="548"/>
      <c r="D10" s="549"/>
      <c r="E10" s="550"/>
      <c r="F10" s="550"/>
      <c r="G10" s="550"/>
      <c r="H10" s="550"/>
      <c r="I10" s="550"/>
      <c r="J10" s="550"/>
      <c r="K10" s="550"/>
      <c r="L10" s="550"/>
      <c r="M10" s="551"/>
    </row>
    <row r="11" spans="1:13" ht="17" x14ac:dyDescent="0.2">
      <c r="A11" s="160"/>
      <c r="B11" s="527" t="s">
        <v>552</v>
      </c>
      <c r="C11" s="528"/>
      <c r="D11" s="208"/>
      <c r="E11" s="465">
        <f>'Fuel aggregation subsectors'!E25</f>
        <v>0</v>
      </c>
      <c r="F11" s="404" t="str">
        <f>'Fuel aggregation subsectors'!F25</f>
        <v>-</v>
      </c>
      <c r="G11" s="404">
        <f>'Fuel aggregation subsectors'!G25</f>
        <v>0</v>
      </c>
      <c r="H11" s="404">
        <f>'Fuel aggregation subsectors'!H25</f>
        <v>0</v>
      </c>
      <c r="I11" s="404">
        <f>'Fuel aggregation subsectors'!I25</f>
        <v>0</v>
      </c>
      <c r="J11" s="404">
        <f>'Fuel aggregation subsectors'!J25</f>
        <v>0</v>
      </c>
      <c r="K11" s="404">
        <f>'Fuel aggregation subsectors'!K25</f>
        <v>0</v>
      </c>
      <c r="L11" s="404">
        <f>'Fuel aggregation subsectors'!L25</f>
        <v>0</v>
      </c>
      <c r="M11" s="544">
        <f>'Fuel aggregation subsectors'!M25</f>
        <v>0</v>
      </c>
    </row>
    <row r="12" spans="1:13" ht="17" x14ac:dyDescent="0.2">
      <c r="A12" s="160"/>
      <c r="B12" s="529" t="s">
        <v>553</v>
      </c>
      <c r="C12" s="530"/>
      <c r="D12" s="200" t="s">
        <v>264</v>
      </c>
      <c r="E12" s="496">
        <f>'Fuel aggregation subsectors'!E26</f>
        <v>0</v>
      </c>
      <c r="F12" s="425" t="str">
        <f>'Fuel aggregation subsectors'!F26</f>
        <v>-</v>
      </c>
      <c r="G12" s="425">
        <f>'Fuel aggregation subsectors'!G26</f>
        <v>0</v>
      </c>
      <c r="H12" s="425">
        <f>'Fuel aggregation subsectors'!H26</f>
        <v>0</v>
      </c>
      <c r="I12" s="425">
        <f>'Fuel aggregation subsectors'!I26</f>
        <v>0</v>
      </c>
      <c r="J12" s="425">
        <f>'Fuel aggregation subsectors'!J26</f>
        <v>0</v>
      </c>
      <c r="K12" s="425">
        <f>'Fuel aggregation subsectors'!K26</f>
        <v>0</v>
      </c>
      <c r="L12" s="425">
        <f>'Fuel aggregation subsectors'!L26</f>
        <v>0</v>
      </c>
      <c r="M12" s="440">
        <f>'Fuel aggregation subsectors'!M26</f>
        <v>0</v>
      </c>
    </row>
    <row r="13" spans="1:13" ht="17" x14ac:dyDescent="0.2">
      <c r="A13" s="160"/>
      <c r="B13" s="527" t="s">
        <v>554</v>
      </c>
      <c r="C13" s="528"/>
      <c r="D13" s="197"/>
      <c r="E13" s="426">
        <f>E11-E12</f>
        <v>0</v>
      </c>
      <c r="F13" s="433" t="s">
        <v>264</v>
      </c>
      <c r="G13" s="433" t="s">
        <v>264</v>
      </c>
      <c r="H13" s="426">
        <f t="shared" ref="H13:M13" si="0">H11-H12</f>
        <v>0</v>
      </c>
      <c r="I13" s="426">
        <f t="shared" si="0"/>
        <v>0</v>
      </c>
      <c r="J13" s="426">
        <f t="shared" si="0"/>
        <v>0</v>
      </c>
      <c r="K13" s="426">
        <f t="shared" si="0"/>
        <v>0</v>
      </c>
      <c r="L13" s="426">
        <f t="shared" si="0"/>
        <v>0</v>
      </c>
      <c r="M13" s="531">
        <f t="shared" si="0"/>
        <v>0</v>
      </c>
    </row>
    <row r="14" spans="1:13" x14ac:dyDescent="0.2">
      <c r="A14" s="160"/>
      <c r="B14" s="178"/>
      <c r="C14" s="528"/>
      <c r="D14" s="197"/>
      <c r="E14" s="427"/>
      <c r="F14" s="464"/>
      <c r="G14" s="427"/>
      <c r="H14" s="427"/>
      <c r="I14" s="427"/>
      <c r="J14" s="427"/>
      <c r="K14" s="427"/>
      <c r="L14" s="427"/>
      <c r="M14" s="444"/>
    </row>
    <row r="15" spans="1:13" x14ac:dyDescent="0.2">
      <c r="A15" s="160"/>
      <c r="B15" s="552" t="s">
        <v>555</v>
      </c>
      <c r="C15" s="533"/>
      <c r="D15" s="534"/>
      <c r="E15" s="553"/>
      <c r="F15" s="554"/>
      <c r="G15" s="553"/>
      <c r="H15" s="553"/>
      <c r="I15" s="553"/>
      <c r="J15" s="553"/>
      <c r="K15" s="553"/>
      <c r="L15" s="553"/>
      <c r="M15" s="555"/>
    </row>
    <row r="16" spans="1:13" x14ac:dyDescent="0.2">
      <c r="A16" s="160"/>
      <c r="B16" s="537"/>
      <c r="C16" s="538"/>
      <c r="D16" s="197"/>
      <c r="E16" s="427"/>
      <c r="F16" s="427"/>
      <c r="G16" s="427"/>
      <c r="H16" s="427"/>
      <c r="I16" s="427"/>
      <c r="J16" s="427"/>
      <c r="K16" s="427"/>
      <c r="L16" s="427"/>
      <c r="M16" s="444"/>
    </row>
    <row r="17" spans="1:13" ht="17" x14ac:dyDescent="0.2">
      <c r="A17" s="160"/>
      <c r="B17" s="190"/>
      <c r="C17" s="538" t="s">
        <v>145</v>
      </c>
      <c r="D17" s="197"/>
      <c r="E17" s="424">
        <v>0</v>
      </c>
      <c r="F17" s="424">
        <v>0</v>
      </c>
      <c r="G17" s="424">
        <v>0</v>
      </c>
      <c r="H17" s="424">
        <v>0</v>
      </c>
      <c r="I17" s="424">
        <v>0</v>
      </c>
      <c r="J17" s="424">
        <v>0</v>
      </c>
      <c r="K17" s="424">
        <v>0</v>
      </c>
      <c r="L17" s="424">
        <v>0</v>
      </c>
      <c r="M17" s="399">
        <v>0</v>
      </c>
    </row>
    <row r="18" spans="1:13" ht="17" x14ac:dyDescent="0.2">
      <c r="B18" s="190"/>
      <c r="C18" s="538" t="s">
        <v>146</v>
      </c>
      <c r="D18" s="197"/>
      <c r="E18" s="424">
        <v>0</v>
      </c>
      <c r="F18" s="424">
        <v>0</v>
      </c>
      <c r="G18" s="424">
        <v>0</v>
      </c>
      <c r="H18" s="424">
        <v>0</v>
      </c>
      <c r="I18" s="424">
        <v>0</v>
      </c>
      <c r="J18" s="424">
        <v>0</v>
      </c>
      <c r="K18" s="424">
        <v>0</v>
      </c>
      <c r="L18" s="424">
        <v>0</v>
      </c>
      <c r="M18" s="399">
        <v>0</v>
      </c>
    </row>
    <row r="19" spans="1:13" ht="17" x14ac:dyDescent="0.2">
      <c r="B19" s="190"/>
      <c r="C19" s="538" t="s">
        <v>147</v>
      </c>
      <c r="D19" s="197"/>
      <c r="E19" s="424">
        <v>0</v>
      </c>
      <c r="F19" s="424">
        <v>0</v>
      </c>
      <c r="G19" s="424">
        <v>0</v>
      </c>
      <c r="H19" s="424">
        <v>0</v>
      </c>
      <c r="I19" s="424">
        <v>0</v>
      </c>
      <c r="J19" s="424">
        <v>0</v>
      </c>
      <c r="K19" s="424">
        <v>0</v>
      </c>
      <c r="L19" s="424">
        <v>0</v>
      </c>
      <c r="M19" s="399">
        <v>0</v>
      </c>
    </row>
    <row r="20" spans="1:13" ht="17" x14ac:dyDescent="0.2">
      <c r="B20" s="190"/>
      <c r="C20" s="538" t="s">
        <v>148</v>
      </c>
      <c r="D20" s="197"/>
      <c r="E20" s="424">
        <v>0</v>
      </c>
      <c r="F20" s="424">
        <v>0</v>
      </c>
      <c r="G20" s="424">
        <v>0</v>
      </c>
      <c r="H20" s="424">
        <v>0</v>
      </c>
      <c r="I20" s="424">
        <v>0</v>
      </c>
      <c r="J20" s="424">
        <v>0</v>
      </c>
      <c r="K20" s="424">
        <v>0</v>
      </c>
      <c r="L20" s="424">
        <v>0</v>
      </c>
      <c r="M20" s="399">
        <v>0</v>
      </c>
    </row>
    <row r="21" spans="1:13" ht="17" x14ac:dyDescent="0.2">
      <c r="B21" s="190"/>
      <c r="C21" s="538" t="s">
        <v>149</v>
      </c>
      <c r="D21" s="197"/>
      <c r="E21" s="424">
        <v>0</v>
      </c>
      <c r="F21" s="424">
        <v>0</v>
      </c>
      <c r="G21" s="424">
        <v>0</v>
      </c>
      <c r="H21" s="424">
        <v>0</v>
      </c>
      <c r="I21" s="424">
        <v>0</v>
      </c>
      <c r="J21" s="424">
        <v>0</v>
      </c>
      <c r="K21" s="424">
        <v>0</v>
      </c>
      <c r="L21" s="424">
        <v>0</v>
      </c>
      <c r="M21" s="399">
        <v>0</v>
      </c>
    </row>
    <row r="22" spans="1:13" ht="17" x14ac:dyDescent="0.2">
      <c r="B22" s="190"/>
      <c r="C22" s="538" t="s">
        <v>150</v>
      </c>
      <c r="D22" s="197"/>
      <c r="E22" s="424">
        <v>0</v>
      </c>
      <c r="F22" s="424">
        <v>0</v>
      </c>
      <c r="G22" s="424">
        <v>0</v>
      </c>
      <c r="H22" s="424">
        <v>0</v>
      </c>
      <c r="I22" s="424">
        <v>0</v>
      </c>
      <c r="J22" s="424">
        <v>0</v>
      </c>
      <c r="K22" s="424">
        <v>0</v>
      </c>
      <c r="L22" s="424">
        <v>0</v>
      </c>
      <c r="M22" s="399">
        <v>0</v>
      </c>
    </row>
    <row r="23" spans="1:13" ht="17" x14ac:dyDescent="0.2">
      <c r="B23" s="190"/>
      <c r="C23" s="538" t="s">
        <v>151</v>
      </c>
      <c r="D23" s="197"/>
      <c r="E23" s="424">
        <v>0</v>
      </c>
      <c r="F23" s="424">
        <v>0</v>
      </c>
      <c r="G23" s="424">
        <v>0</v>
      </c>
      <c r="H23" s="424">
        <v>0</v>
      </c>
      <c r="I23" s="424">
        <v>0</v>
      </c>
      <c r="J23" s="424">
        <v>0</v>
      </c>
      <c r="K23" s="424">
        <v>0</v>
      </c>
      <c r="L23" s="424">
        <v>0</v>
      </c>
      <c r="M23" s="399">
        <v>0</v>
      </c>
    </row>
    <row r="24" spans="1:13" ht="17" x14ac:dyDescent="0.2">
      <c r="B24" s="190"/>
      <c r="C24" s="538" t="s">
        <v>152</v>
      </c>
      <c r="D24" s="197"/>
      <c r="E24" s="424">
        <v>0</v>
      </c>
      <c r="F24" s="424">
        <v>0</v>
      </c>
      <c r="G24" s="424">
        <v>0</v>
      </c>
      <c r="H24" s="424">
        <v>0</v>
      </c>
      <c r="I24" s="424">
        <v>0</v>
      </c>
      <c r="J24" s="424">
        <v>0</v>
      </c>
      <c r="K24" s="424">
        <v>0</v>
      </c>
      <c r="L24" s="424">
        <v>0</v>
      </c>
      <c r="M24" s="399">
        <v>0</v>
      </c>
    </row>
    <row r="25" spans="1:13" ht="17" x14ac:dyDescent="0.2">
      <c r="B25" s="190"/>
      <c r="C25" s="538" t="s">
        <v>153</v>
      </c>
      <c r="D25" s="197"/>
      <c r="E25" s="424">
        <v>0</v>
      </c>
      <c r="F25" s="424">
        <v>0</v>
      </c>
      <c r="G25" s="424">
        <v>0</v>
      </c>
      <c r="H25" s="424">
        <v>0</v>
      </c>
      <c r="I25" s="424">
        <v>0</v>
      </c>
      <c r="J25" s="424">
        <v>0</v>
      </c>
      <c r="K25" s="424">
        <v>0</v>
      </c>
      <c r="L25" s="424">
        <v>0</v>
      </c>
      <c r="M25" s="399">
        <v>0</v>
      </c>
    </row>
    <row r="26" spans="1:13" ht="17" x14ac:dyDescent="0.2">
      <c r="A26" s="160"/>
      <c r="B26" s="190"/>
      <c r="C26" s="538" t="s">
        <v>154</v>
      </c>
      <c r="D26" s="197"/>
      <c r="E26" s="424">
        <f>E13</f>
        <v>0</v>
      </c>
      <c r="F26" s="546" t="s">
        <v>264</v>
      </c>
      <c r="G26" s="546" t="s">
        <v>264</v>
      </c>
      <c r="H26" s="424">
        <f t="shared" ref="H26:M26" si="1">H13</f>
        <v>0</v>
      </c>
      <c r="I26" s="424">
        <f t="shared" si="1"/>
        <v>0</v>
      </c>
      <c r="J26" s="424">
        <f t="shared" si="1"/>
        <v>0</v>
      </c>
      <c r="K26" s="424">
        <f t="shared" si="1"/>
        <v>0</v>
      </c>
      <c r="L26" s="424">
        <f t="shared" si="1"/>
        <v>0</v>
      </c>
      <c r="M26" s="399">
        <f t="shared" si="1"/>
        <v>0</v>
      </c>
    </row>
    <row r="27" spans="1:13" ht="17" thickBot="1" x14ac:dyDescent="0.25">
      <c r="A27" s="160"/>
      <c r="B27" s="191"/>
      <c r="C27" s="539"/>
      <c r="D27" s="209"/>
      <c r="E27" s="445"/>
      <c r="F27" s="445"/>
      <c r="G27" s="445"/>
      <c r="H27" s="445"/>
      <c r="I27" s="445"/>
      <c r="J27" s="445"/>
      <c r="K27" s="445"/>
      <c r="L27" s="445"/>
      <c r="M27" s="446"/>
    </row>
    <row r="28" spans="1:13" x14ac:dyDescent="0.2">
      <c r="A28" s="160"/>
    </row>
    <row r="29" spans="1:13" x14ac:dyDescent="0.2">
      <c r="A29" s="160"/>
    </row>
  </sheetData>
  <mergeCells count="1">
    <mergeCell ref="B5:H5"/>
  </mergeCells>
  <conditionalFormatting sqref="I27:M27">
    <cfRule type="cellIs" dxfId="1" priority="1" operator="greaterThan">
      <formula>0</formula>
    </cfRule>
  </conditionalFormatting>
  <conditionalFormatting sqref="E27:H27">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B2:G93"/>
  <sheetViews>
    <sheetView workbookViewId="0">
      <selection activeCell="D78" sqref="D78"/>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597" t="s">
        <v>478</v>
      </c>
      <c r="C5" s="598"/>
      <c r="D5" s="598"/>
      <c r="E5" s="599"/>
    </row>
    <row r="6" spans="2:7" ht="17" thickBot="1" x14ac:dyDescent="0.25"/>
    <row r="7" spans="2:7" x14ac:dyDescent="0.2">
      <c r="B7" s="325" t="s">
        <v>388</v>
      </c>
      <c r="C7" s="108"/>
      <c r="D7" s="384"/>
      <c r="E7" s="330"/>
    </row>
    <row r="8" spans="2:7" x14ac:dyDescent="0.2">
      <c r="B8" s="239"/>
      <c r="C8" s="15"/>
      <c r="D8" s="385"/>
      <c r="E8" s="331"/>
    </row>
    <row r="9" spans="2:7" ht="17" x14ac:dyDescent="0.2">
      <c r="B9" s="239" t="s">
        <v>391</v>
      </c>
      <c r="C9" s="15"/>
      <c r="D9" s="386" t="s">
        <v>390</v>
      </c>
      <c r="E9" s="329" t="s">
        <v>389</v>
      </c>
    </row>
    <row r="10" spans="2:7" x14ac:dyDescent="0.2">
      <c r="B10" s="326" t="s">
        <v>193</v>
      </c>
      <c r="C10" s="109"/>
      <c r="D10" s="383"/>
      <c r="E10" s="110"/>
    </row>
    <row r="11" spans="2:7" ht="17" x14ac:dyDescent="0.2">
      <c r="B11" s="327"/>
      <c r="C11" s="111" t="str">
        <f>'Fuel aggregation subsectors'!C12</f>
        <v>Non-metallic minerals</v>
      </c>
      <c r="D11" s="540">
        <f>'Energetic FD subsectors'!E17</f>
        <v>0</v>
      </c>
      <c r="E11" s="289">
        <f>IF(SUM($D$11:$D$20)=0,0,D11/SUM($D$11:$D$20))</f>
        <v>0</v>
      </c>
      <c r="G11" s="515"/>
    </row>
    <row r="12" spans="2:7" ht="17" x14ac:dyDescent="0.2">
      <c r="B12" s="327"/>
      <c r="C12" s="111" t="str">
        <f>'Fuel aggregation subsectors'!C13</f>
        <v>Transport equipment</v>
      </c>
      <c r="D12" s="540">
        <f>'Energetic FD subsectors'!E18</f>
        <v>0</v>
      </c>
      <c r="E12" s="289">
        <f t="shared" ref="E12:E19" si="0">IF(SUM($D$11:$D$20)=0,0,D12/SUM($D$11:$D$20))</f>
        <v>0</v>
      </c>
    </row>
    <row r="13" spans="2:7" ht="17" x14ac:dyDescent="0.2">
      <c r="B13" s="327"/>
      <c r="C13" s="111" t="str">
        <f>'Fuel aggregation subsectors'!C14</f>
        <v>Machinery</v>
      </c>
      <c r="D13" s="540">
        <f>'Energetic FD subsectors'!E19</f>
        <v>0</v>
      </c>
      <c r="E13" s="289">
        <f t="shared" si="0"/>
        <v>0</v>
      </c>
    </row>
    <row r="14" spans="2:7" ht="17" x14ac:dyDescent="0.2">
      <c r="B14" s="327"/>
      <c r="C14" s="111" t="str">
        <f>'Fuel aggregation subsectors'!C15</f>
        <v>Mining and quarrying</v>
      </c>
      <c r="D14" s="540">
        <f>'Energetic FD subsectors'!E20</f>
        <v>0</v>
      </c>
      <c r="E14" s="289">
        <f t="shared" si="0"/>
        <v>0</v>
      </c>
    </row>
    <row r="15" spans="2:7" ht="17" x14ac:dyDescent="0.2">
      <c r="B15" s="327"/>
      <c r="C15" s="111" t="str">
        <f>'Fuel aggregation subsectors'!C16</f>
        <v>Food and tobacco</v>
      </c>
      <c r="D15" s="540">
        <f>'Energetic FD subsectors'!E21</f>
        <v>0</v>
      </c>
      <c r="E15" s="289">
        <f t="shared" si="0"/>
        <v>0</v>
      </c>
    </row>
    <row r="16" spans="2:7" ht="17" x14ac:dyDescent="0.2">
      <c r="B16" s="327"/>
      <c r="C16" s="111" t="str">
        <f>'Fuel aggregation subsectors'!C17</f>
        <v>Paper, pulp and print</v>
      </c>
      <c r="D16" s="540">
        <f>'Energetic FD subsectors'!E22</f>
        <v>0</v>
      </c>
      <c r="E16" s="289">
        <f t="shared" si="0"/>
        <v>0</v>
      </c>
    </row>
    <row r="17" spans="2:7" ht="17" x14ac:dyDescent="0.2">
      <c r="B17" s="327"/>
      <c r="C17" s="111" t="str">
        <f>'Fuel aggregation subsectors'!C18</f>
        <v>Wood and wood products</v>
      </c>
      <c r="D17" s="540">
        <f>'Energetic FD subsectors'!E23</f>
        <v>0</v>
      </c>
      <c r="E17" s="289">
        <f t="shared" si="0"/>
        <v>0</v>
      </c>
    </row>
    <row r="18" spans="2:7" ht="17" x14ac:dyDescent="0.2">
      <c r="B18" s="327"/>
      <c r="C18" s="111" t="str">
        <f>'Fuel aggregation subsectors'!C19</f>
        <v>Construction</v>
      </c>
      <c r="D18" s="540">
        <f>'Energetic FD subsectors'!E24</f>
        <v>0</v>
      </c>
      <c r="E18" s="289">
        <f t="shared" si="0"/>
        <v>0</v>
      </c>
    </row>
    <row r="19" spans="2:7" ht="17" x14ac:dyDescent="0.2">
      <c r="B19" s="327"/>
      <c r="C19" s="111" t="str">
        <f>'Fuel aggregation subsectors'!C20</f>
        <v>Textile and leather</v>
      </c>
      <c r="D19" s="540">
        <f>'Energetic FD subsectors'!E25</f>
        <v>0</v>
      </c>
      <c r="E19" s="289">
        <f t="shared" si="0"/>
        <v>0</v>
      </c>
    </row>
    <row r="20" spans="2:7" ht="17" x14ac:dyDescent="0.2">
      <c r="B20" s="327"/>
      <c r="C20" s="111" t="str">
        <f>'Fuel aggregation subsectors'!C21</f>
        <v>Non-specified (industry)</v>
      </c>
      <c r="D20" s="540">
        <f>'Energetic FD subsectors'!E26</f>
        <v>0</v>
      </c>
      <c r="E20" s="289">
        <f>IF(SUM($D$11:$D$20)=0,1,D20/SUM($D$11:$D$20))</f>
        <v>1</v>
      </c>
    </row>
    <row r="21" spans="2:7" x14ac:dyDescent="0.2">
      <c r="B21" s="33"/>
      <c r="C21" s="7"/>
      <c r="D21" s="541"/>
      <c r="E21" s="290"/>
    </row>
    <row r="22" spans="2:7" x14ac:dyDescent="0.2">
      <c r="B22" s="326" t="s">
        <v>239</v>
      </c>
      <c r="C22" s="109"/>
      <c r="D22" s="542"/>
      <c r="E22" s="291"/>
    </row>
    <row r="23" spans="2:7" ht="17" x14ac:dyDescent="0.2">
      <c r="B23" s="327"/>
      <c r="C23" s="111" t="str">
        <f>'Fuel aggregation subsectors'!C12</f>
        <v>Non-metallic minerals</v>
      </c>
      <c r="D23" s="540">
        <f>'Energetic FD subsectors'!H17</f>
        <v>0</v>
      </c>
      <c r="E23" s="289">
        <f>IF(SUM($D$23:$D$32)=0,0,D23/SUM($D$23:$D$32))</f>
        <v>0</v>
      </c>
      <c r="G23" s="515"/>
    </row>
    <row r="24" spans="2:7" ht="17" x14ac:dyDescent="0.2">
      <c r="B24" s="327"/>
      <c r="C24" s="111" t="str">
        <f>'Fuel aggregation subsectors'!C13</f>
        <v>Transport equipment</v>
      </c>
      <c r="D24" s="540">
        <f>'Energetic FD subsectors'!H18</f>
        <v>0</v>
      </c>
      <c r="E24" s="289">
        <f t="shared" ref="E24:E31" si="1">IF(SUM($D$23:$D$32)=0,0,D24/SUM($D$23:$D$32))</f>
        <v>0</v>
      </c>
    </row>
    <row r="25" spans="2:7" ht="17" x14ac:dyDescent="0.2">
      <c r="B25" s="327"/>
      <c r="C25" s="111" t="str">
        <f>'Fuel aggregation subsectors'!C14</f>
        <v>Machinery</v>
      </c>
      <c r="D25" s="540">
        <f>'Energetic FD subsectors'!H19</f>
        <v>0</v>
      </c>
      <c r="E25" s="289">
        <f t="shared" si="1"/>
        <v>0</v>
      </c>
    </row>
    <row r="26" spans="2:7" ht="17" x14ac:dyDescent="0.2">
      <c r="B26" s="327"/>
      <c r="C26" s="111" t="str">
        <f>'Fuel aggregation subsectors'!C15</f>
        <v>Mining and quarrying</v>
      </c>
      <c r="D26" s="540">
        <f>'Energetic FD subsectors'!H20</f>
        <v>0</v>
      </c>
      <c r="E26" s="289">
        <f t="shared" si="1"/>
        <v>0</v>
      </c>
    </row>
    <row r="27" spans="2:7" ht="17" x14ac:dyDescent="0.2">
      <c r="B27" s="327"/>
      <c r="C27" s="111" t="str">
        <f>'Fuel aggregation subsectors'!C16</f>
        <v>Food and tobacco</v>
      </c>
      <c r="D27" s="540">
        <f>'Energetic FD subsectors'!H21</f>
        <v>0</v>
      </c>
      <c r="E27" s="289">
        <f t="shared" si="1"/>
        <v>0</v>
      </c>
    </row>
    <row r="28" spans="2:7" ht="17" x14ac:dyDescent="0.2">
      <c r="B28" s="327"/>
      <c r="C28" s="111" t="str">
        <f>'Fuel aggregation subsectors'!C17</f>
        <v>Paper, pulp and print</v>
      </c>
      <c r="D28" s="540">
        <f>'Energetic FD subsectors'!H22</f>
        <v>0</v>
      </c>
      <c r="E28" s="289">
        <f t="shared" si="1"/>
        <v>0</v>
      </c>
    </row>
    <row r="29" spans="2:7" ht="17" x14ac:dyDescent="0.2">
      <c r="B29" s="327"/>
      <c r="C29" s="111" t="str">
        <f>'Fuel aggregation subsectors'!C18</f>
        <v>Wood and wood products</v>
      </c>
      <c r="D29" s="540">
        <f>'Energetic FD subsectors'!H23</f>
        <v>0</v>
      </c>
      <c r="E29" s="289">
        <f t="shared" si="1"/>
        <v>0</v>
      </c>
    </row>
    <row r="30" spans="2:7" ht="17" x14ac:dyDescent="0.2">
      <c r="B30" s="327"/>
      <c r="C30" s="111" t="str">
        <f>'Fuel aggregation subsectors'!C19</f>
        <v>Construction</v>
      </c>
      <c r="D30" s="540">
        <f>'Energetic FD subsectors'!H24</f>
        <v>0</v>
      </c>
      <c r="E30" s="289">
        <f t="shared" si="1"/>
        <v>0</v>
      </c>
    </row>
    <row r="31" spans="2:7" ht="17" x14ac:dyDescent="0.2">
      <c r="B31" s="327"/>
      <c r="C31" s="111" t="str">
        <f>'Fuel aggregation subsectors'!C20</f>
        <v>Textile and leather</v>
      </c>
      <c r="D31" s="540">
        <f>'Energetic FD subsectors'!H25</f>
        <v>0</v>
      </c>
      <c r="E31" s="289">
        <f t="shared" si="1"/>
        <v>0</v>
      </c>
    </row>
    <row r="32" spans="2:7" ht="17" x14ac:dyDescent="0.2">
      <c r="B32" s="327"/>
      <c r="C32" s="111" t="str">
        <f>'Fuel aggregation subsectors'!C21</f>
        <v>Non-specified (industry)</v>
      </c>
      <c r="D32" s="540">
        <f>'Energetic FD subsectors'!H26</f>
        <v>0</v>
      </c>
      <c r="E32" s="289">
        <f>IF(SUM($D$23:$D$32)=0,1,D32/SUM($D$23:$D$32))</f>
        <v>1</v>
      </c>
    </row>
    <row r="33" spans="2:7" x14ac:dyDescent="0.2">
      <c r="B33" s="327"/>
      <c r="C33" s="7"/>
      <c r="D33" s="541"/>
      <c r="E33" s="292"/>
    </row>
    <row r="34" spans="2:7" x14ac:dyDescent="0.2">
      <c r="B34" s="326" t="s">
        <v>51</v>
      </c>
      <c r="C34" s="109"/>
      <c r="D34" s="542"/>
      <c r="E34" s="291"/>
    </row>
    <row r="35" spans="2:7" ht="17" x14ac:dyDescent="0.2">
      <c r="B35" s="327"/>
      <c r="C35" s="111" t="str">
        <f>'Fuel aggregation subsectors'!C12</f>
        <v>Non-metallic minerals</v>
      </c>
      <c r="D35" s="540">
        <f>'Energetic FD subsectors'!I17</f>
        <v>0</v>
      </c>
      <c r="E35" s="289">
        <f>IF(SUM($D$35:$D$44)=0,0,D35/SUM($D$35:$D$44))</f>
        <v>0</v>
      </c>
      <c r="G35" s="515"/>
    </row>
    <row r="36" spans="2:7" ht="17" x14ac:dyDescent="0.2">
      <c r="B36" s="327"/>
      <c r="C36" s="111" t="str">
        <f>'Fuel aggregation subsectors'!C13</f>
        <v>Transport equipment</v>
      </c>
      <c r="D36" s="540">
        <f>'Energetic FD subsectors'!I18</f>
        <v>0</v>
      </c>
      <c r="E36" s="289">
        <f t="shared" ref="E36:E43" si="2">IF(SUM($D$35:$D$44)=0,0,D36/SUM($D$35:$D$44))</f>
        <v>0</v>
      </c>
    </row>
    <row r="37" spans="2:7" ht="17" x14ac:dyDescent="0.2">
      <c r="B37" s="327"/>
      <c r="C37" s="111" t="str">
        <f>'Fuel aggregation subsectors'!C14</f>
        <v>Machinery</v>
      </c>
      <c r="D37" s="540">
        <f>'Energetic FD subsectors'!I19</f>
        <v>0</v>
      </c>
      <c r="E37" s="289">
        <f t="shared" si="2"/>
        <v>0</v>
      </c>
    </row>
    <row r="38" spans="2:7" ht="17" x14ac:dyDescent="0.2">
      <c r="B38" s="327"/>
      <c r="C38" s="111" t="str">
        <f>'Fuel aggregation subsectors'!C15</f>
        <v>Mining and quarrying</v>
      </c>
      <c r="D38" s="540">
        <f>'Energetic FD subsectors'!I20</f>
        <v>0</v>
      </c>
      <c r="E38" s="289">
        <f t="shared" si="2"/>
        <v>0</v>
      </c>
    </row>
    <row r="39" spans="2:7" ht="17" x14ac:dyDescent="0.2">
      <c r="B39" s="327"/>
      <c r="C39" s="111" t="str">
        <f>'Fuel aggregation subsectors'!C16</f>
        <v>Food and tobacco</v>
      </c>
      <c r="D39" s="540">
        <f>'Energetic FD subsectors'!I21</f>
        <v>0</v>
      </c>
      <c r="E39" s="289">
        <f t="shared" si="2"/>
        <v>0</v>
      </c>
    </row>
    <row r="40" spans="2:7" ht="17" x14ac:dyDescent="0.2">
      <c r="B40" s="327"/>
      <c r="C40" s="111" t="str">
        <f>'Fuel aggregation subsectors'!C17</f>
        <v>Paper, pulp and print</v>
      </c>
      <c r="D40" s="540">
        <f>'Energetic FD subsectors'!I22</f>
        <v>0</v>
      </c>
      <c r="E40" s="289">
        <f t="shared" si="2"/>
        <v>0</v>
      </c>
    </row>
    <row r="41" spans="2:7" ht="17" x14ac:dyDescent="0.2">
      <c r="B41" s="327"/>
      <c r="C41" s="111" t="str">
        <f>'Fuel aggregation subsectors'!C18</f>
        <v>Wood and wood products</v>
      </c>
      <c r="D41" s="540">
        <f>'Energetic FD subsectors'!I23</f>
        <v>0</v>
      </c>
      <c r="E41" s="289">
        <f t="shared" si="2"/>
        <v>0</v>
      </c>
    </row>
    <row r="42" spans="2:7" ht="17" x14ac:dyDescent="0.2">
      <c r="B42" s="327"/>
      <c r="C42" s="111" t="str">
        <f>'Fuel aggregation subsectors'!C19</f>
        <v>Construction</v>
      </c>
      <c r="D42" s="540">
        <f>'Energetic FD subsectors'!I24</f>
        <v>0</v>
      </c>
      <c r="E42" s="289">
        <f t="shared" si="2"/>
        <v>0</v>
      </c>
    </row>
    <row r="43" spans="2:7" ht="17" x14ac:dyDescent="0.2">
      <c r="B43" s="327"/>
      <c r="C43" s="111" t="str">
        <f>'Fuel aggregation subsectors'!C20</f>
        <v>Textile and leather</v>
      </c>
      <c r="D43" s="540">
        <f>'Energetic FD subsectors'!I25</f>
        <v>0</v>
      </c>
      <c r="E43" s="289">
        <f t="shared" si="2"/>
        <v>0</v>
      </c>
    </row>
    <row r="44" spans="2:7" ht="17" x14ac:dyDescent="0.2">
      <c r="B44" s="327"/>
      <c r="C44" s="111" t="str">
        <f>'Fuel aggregation subsectors'!C21</f>
        <v>Non-specified (industry)</v>
      </c>
      <c r="D44" s="540">
        <f>'Energetic FD subsectors'!I26</f>
        <v>0</v>
      </c>
      <c r="E44" s="289">
        <f>IF(SUM($D$35:$D$44)=0,1,D44/SUM($D$35:$D$44))</f>
        <v>1</v>
      </c>
    </row>
    <row r="45" spans="2:7" x14ac:dyDescent="0.2">
      <c r="B45" s="327"/>
      <c r="C45" s="7"/>
      <c r="D45" s="541"/>
      <c r="E45" s="292"/>
    </row>
    <row r="46" spans="2:7" x14ac:dyDescent="0.2">
      <c r="B46" s="326" t="s">
        <v>195</v>
      </c>
      <c r="C46" s="109"/>
      <c r="D46" s="542"/>
      <c r="E46" s="291"/>
    </row>
    <row r="47" spans="2:7" ht="17" x14ac:dyDescent="0.2">
      <c r="B47" s="327"/>
      <c r="C47" s="545" t="str">
        <f>'Fuel aggregation subsectors'!C12</f>
        <v>Non-metallic minerals</v>
      </c>
      <c r="D47" s="540">
        <f>'Energetic FD subsectors'!J17</f>
        <v>0</v>
      </c>
      <c r="E47" s="289">
        <f>IF(SUM($D$47:$D$56)=0,0,D47/SUM($D$47:$D$56))</f>
        <v>0</v>
      </c>
      <c r="G47" s="515"/>
    </row>
    <row r="48" spans="2:7" ht="17" x14ac:dyDescent="0.2">
      <c r="B48" s="327"/>
      <c r="C48" s="545" t="str">
        <f>'Fuel aggregation subsectors'!C13</f>
        <v>Transport equipment</v>
      </c>
      <c r="D48" s="540">
        <f>'Energetic FD subsectors'!J18</f>
        <v>0</v>
      </c>
      <c r="E48" s="289">
        <f t="shared" ref="E48:E55" si="3">IF(SUM($D$47:$D$56)=0,0,D48/SUM($D$47:$D$56))</f>
        <v>0</v>
      </c>
    </row>
    <row r="49" spans="2:7" ht="17" x14ac:dyDescent="0.2">
      <c r="B49" s="327"/>
      <c r="C49" s="545" t="str">
        <f>'Fuel aggregation subsectors'!C14</f>
        <v>Machinery</v>
      </c>
      <c r="D49" s="540">
        <f>'Energetic FD subsectors'!J19</f>
        <v>0</v>
      </c>
      <c r="E49" s="289">
        <f t="shared" si="3"/>
        <v>0</v>
      </c>
    </row>
    <row r="50" spans="2:7" ht="17" x14ac:dyDescent="0.2">
      <c r="B50" s="327"/>
      <c r="C50" s="545" t="str">
        <f>'Fuel aggregation subsectors'!C15</f>
        <v>Mining and quarrying</v>
      </c>
      <c r="D50" s="540">
        <f>'Energetic FD subsectors'!J20</f>
        <v>0</v>
      </c>
      <c r="E50" s="289">
        <f t="shared" si="3"/>
        <v>0</v>
      </c>
    </row>
    <row r="51" spans="2:7" ht="17" x14ac:dyDescent="0.2">
      <c r="B51" s="327"/>
      <c r="C51" s="545" t="str">
        <f>'Fuel aggregation subsectors'!C16</f>
        <v>Food and tobacco</v>
      </c>
      <c r="D51" s="540">
        <f>'Energetic FD subsectors'!J21</f>
        <v>0</v>
      </c>
      <c r="E51" s="289">
        <f t="shared" si="3"/>
        <v>0</v>
      </c>
    </row>
    <row r="52" spans="2:7" ht="17" x14ac:dyDescent="0.2">
      <c r="B52" s="327"/>
      <c r="C52" s="545" t="str">
        <f>'Fuel aggregation subsectors'!C17</f>
        <v>Paper, pulp and print</v>
      </c>
      <c r="D52" s="540">
        <f>'Energetic FD subsectors'!J22</f>
        <v>0</v>
      </c>
      <c r="E52" s="289">
        <f t="shared" si="3"/>
        <v>0</v>
      </c>
    </row>
    <row r="53" spans="2:7" ht="17" x14ac:dyDescent="0.2">
      <c r="B53" s="327"/>
      <c r="C53" s="545" t="str">
        <f>'Fuel aggregation subsectors'!C18</f>
        <v>Wood and wood products</v>
      </c>
      <c r="D53" s="540">
        <f>'Energetic FD subsectors'!J23</f>
        <v>0</v>
      </c>
      <c r="E53" s="289">
        <f t="shared" si="3"/>
        <v>0</v>
      </c>
    </row>
    <row r="54" spans="2:7" ht="17" x14ac:dyDescent="0.2">
      <c r="B54" s="327"/>
      <c r="C54" s="545" t="str">
        <f>'Fuel aggregation subsectors'!C19</f>
        <v>Construction</v>
      </c>
      <c r="D54" s="540">
        <f>'Energetic FD subsectors'!J24</f>
        <v>0</v>
      </c>
      <c r="E54" s="289">
        <f t="shared" si="3"/>
        <v>0</v>
      </c>
    </row>
    <row r="55" spans="2:7" ht="17" x14ac:dyDescent="0.2">
      <c r="B55" s="327"/>
      <c r="C55" s="545" t="str">
        <f>'Fuel aggregation subsectors'!C20</f>
        <v>Textile and leather</v>
      </c>
      <c r="D55" s="540">
        <f>'Energetic FD subsectors'!J25</f>
        <v>0</v>
      </c>
      <c r="E55" s="289">
        <f t="shared" si="3"/>
        <v>0</v>
      </c>
    </row>
    <row r="56" spans="2:7" ht="17" x14ac:dyDescent="0.2">
      <c r="B56" s="327"/>
      <c r="C56" s="545" t="str">
        <f>'Fuel aggregation subsectors'!C21</f>
        <v>Non-specified (industry)</v>
      </c>
      <c r="D56" s="540">
        <f>'Energetic FD subsectors'!J26</f>
        <v>0</v>
      </c>
      <c r="E56" s="289">
        <f>IF(SUM($D$47:$D$56)=0,1,D56/SUM($D$47:$D$56))</f>
        <v>1</v>
      </c>
    </row>
    <row r="57" spans="2:7" x14ac:dyDescent="0.2">
      <c r="B57" s="327"/>
      <c r="C57" s="7"/>
      <c r="D57" s="541"/>
      <c r="E57" s="292"/>
    </row>
    <row r="58" spans="2:7" x14ac:dyDescent="0.2">
      <c r="B58" s="326" t="s">
        <v>103</v>
      </c>
      <c r="C58" s="109"/>
      <c r="D58" s="542"/>
      <c r="E58" s="291"/>
    </row>
    <row r="59" spans="2:7" ht="17" x14ac:dyDescent="0.2">
      <c r="B59" s="327"/>
      <c r="C59" s="111" t="str">
        <f>'Fuel aggregation subsectors'!C12</f>
        <v>Non-metallic minerals</v>
      </c>
      <c r="D59" s="540">
        <f>'Energetic FD subsectors'!K17</f>
        <v>0</v>
      </c>
      <c r="E59" s="289">
        <f>IF(SUM($D$59:$D$68)=0,0,D59/SUM($D$59:$D$68))</f>
        <v>0</v>
      </c>
      <c r="G59" s="515"/>
    </row>
    <row r="60" spans="2:7" ht="17" x14ac:dyDescent="0.2">
      <c r="B60" s="327"/>
      <c r="C60" s="111" t="str">
        <f>'Fuel aggregation subsectors'!C13</f>
        <v>Transport equipment</v>
      </c>
      <c r="D60" s="540">
        <f>'Energetic FD subsectors'!K18</f>
        <v>0</v>
      </c>
      <c r="E60" s="289">
        <f t="shared" ref="E60:E67" si="4">IF(SUM($D$59:$D$68)=0,0,D60/SUM($D$59:$D$68))</f>
        <v>0</v>
      </c>
    </row>
    <row r="61" spans="2:7" ht="17" x14ac:dyDescent="0.2">
      <c r="B61" s="327"/>
      <c r="C61" s="111" t="str">
        <f>'Fuel aggregation subsectors'!C14</f>
        <v>Machinery</v>
      </c>
      <c r="D61" s="540">
        <f>'Energetic FD subsectors'!K19</f>
        <v>0</v>
      </c>
      <c r="E61" s="289">
        <f t="shared" si="4"/>
        <v>0</v>
      </c>
    </row>
    <row r="62" spans="2:7" ht="17" x14ac:dyDescent="0.2">
      <c r="B62" s="327"/>
      <c r="C62" s="111" t="str">
        <f>'Fuel aggregation subsectors'!C15</f>
        <v>Mining and quarrying</v>
      </c>
      <c r="D62" s="540">
        <f>'Energetic FD subsectors'!K20</f>
        <v>0</v>
      </c>
      <c r="E62" s="289">
        <f t="shared" si="4"/>
        <v>0</v>
      </c>
    </row>
    <row r="63" spans="2:7" ht="17" x14ac:dyDescent="0.2">
      <c r="B63" s="327"/>
      <c r="C63" s="111" t="str">
        <f>'Fuel aggregation subsectors'!C16</f>
        <v>Food and tobacco</v>
      </c>
      <c r="D63" s="540">
        <f>'Energetic FD subsectors'!K21</f>
        <v>0</v>
      </c>
      <c r="E63" s="289">
        <f t="shared" si="4"/>
        <v>0</v>
      </c>
    </row>
    <row r="64" spans="2:7" ht="17" x14ac:dyDescent="0.2">
      <c r="B64" s="327"/>
      <c r="C64" s="111" t="str">
        <f>'Fuel aggregation subsectors'!C17</f>
        <v>Paper, pulp and print</v>
      </c>
      <c r="D64" s="540">
        <f>'Energetic FD subsectors'!K22</f>
        <v>0</v>
      </c>
      <c r="E64" s="289">
        <f t="shared" si="4"/>
        <v>0</v>
      </c>
    </row>
    <row r="65" spans="2:7" ht="17" x14ac:dyDescent="0.2">
      <c r="B65" s="327"/>
      <c r="C65" s="111" t="str">
        <f>'Fuel aggregation subsectors'!C18</f>
        <v>Wood and wood products</v>
      </c>
      <c r="D65" s="540">
        <f>'Energetic FD subsectors'!K23</f>
        <v>0</v>
      </c>
      <c r="E65" s="289">
        <f t="shared" si="4"/>
        <v>0</v>
      </c>
    </row>
    <row r="66" spans="2:7" ht="17" x14ac:dyDescent="0.2">
      <c r="B66" s="327"/>
      <c r="C66" s="111" t="str">
        <f>'Fuel aggregation subsectors'!C19</f>
        <v>Construction</v>
      </c>
      <c r="D66" s="540">
        <f>'Energetic FD subsectors'!K24</f>
        <v>0</v>
      </c>
      <c r="E66" s="289">
        <f t="shared" si="4"/>
        <v>0</v>
      </c>
    </row>
    <row r="67" spans="2:7" ht="17" x14ac:dyDescent="0.2">
      <c r="B67" s="327"/>
      <c r="C67" s="111" t="str">
        <f>'Fuel aggregation subsectors'!C20</f>
        <v>Textile and leather</v>
      </c>
      <c r="D67" s="540">
        <f>'Energetic FD subsectors'!K25</f>
        <v>0</v>
      </c>
      <c r="E67" s="289">
        <f t="shared" si="4"/>
        <v>0</v>
      </c>
    </row>
    <row r="68" spans="2:7" ht="17" x14ac:dyDescent="0.2">
      <c r="B68" s="327"/>
      <c r="C68" s="111" t="str">
        <f>'Fuel aggregation subsectors'!C21</f>
        <v>Non-specified (industry)</v>
      </c>
      <c r="D68" s="540">
        <f>'Energetic FD subsectors'!K26</f>
        <v>0</v>
      </c>
      <c r="E68" s="289">
        <f>IF(SUM($D$59:$D$68)=0,1,D68/SUM($D$59:$D$68))</f>
        <v>1</v>
      </c>
    </row>
    <row r="69" spans="2:7" x14ac:dyDescent="0.2">
      <c r="B69" s="327"/>
      <c r="C69" s="7"/>
      <c r="D69" s="541"/>
      <c r="E69" s="292"/>
    </row>
    <row r="70" spans="2:7" x14ac:dyDescent="0.2">
      <c r="B70" s="326" t="s">
        <v>102</v>
      </c>
      <c r="C70" s="109"/>
      <c r="D70" s="542"/>
      <c r="E70" s="291"/>
    </row>
    <row r="71" spans="2:7" ht="17" x14ac:dyDescent="0.2">
      <c r="B71" s="327"/>
      <c r="C71" s="111" t="str">
        <f>'Fuel aggregation subsectors'!C12</f>
        <v>Non-metallic minerals</v>
      </c>
      <c r="D71" s="540">
        <f>'Energetic FD subsectors'!L17</f>
        <v>0</v>
      </c>
      <c r="E71" s="289">
        <f>IF(SUM($D$71:$D$80)=0,0,D71/SUM($D$71:$D$80))</f>
        <v>0</v>
      </c>
      <c r="G71" s="515"/>
    </row>
    <row r="72" spans="2:7" ht="17" x14ac:dyDescent="0.2">
      <c r="B72" s="327"/>
      <c r="C72" s="111" t="str">
        <f>'Fuel aggregation subsectors'!C13</f>
        <v>Transport equipment</v>
      </c>
      <c r="D72" s="540">
        <f>'Energetic FD subsectors'!L18</f>
        <v>0</v>
      </c>
      <c r="E72" s="289">
        <f t="shared" ref="E72:E79" si="5">IF(SUM($D$71:$D$80)=0,0,D72/SUM($D$71:$D$80))</f>
        <v>0</v>
      </c>
    </row>
    <row r="73" spans="2:7" ht="17" x14ac:dyDescent="0.2">
      <c r="B73" s="327"/>
      <c r="C73" s="111" t="str">
        <f>'Fuel aggregation subsectors'!C14</f>
        <v>Machinery</v>
      </c>
      <c r="D73" s="540">
        <f>'Energetic FD subsectors'!L19</f>
        <v>0</v>
      </c>
      <c r="E73" s="289">
        <f t="shared" si="5"/>
        <v>0</v>
      </c>
    </row>
    <row r="74" spans="2:7" ht="17" x14ac:dyDescent="0.2">
      <c r="B74" s="327"/>
      <c r="C74" s="111" t="str">
        <f>'Fuel aggregation subsectors'!C15</f>
        <v>Mining and quarrying</v>
      </c>
      <c r="D74" s="540">
        <f>'Energetic FD subsectors'!L20</f>
        <v>0</v>
      </c>
      <c r="E74" s="289">
        <f t="shared" si="5"/>
        <v>0</v>
      </c>
    </row>
    <row r="75" spans="2:7" ht="17" x14ac:dyDescent="0.2">
      <c r="B75" s="327"/>
      <c r="C75" s="111" t="str">
        <f>'Fuel aggregation subsectors'!C16</f>
        <v>Food and tobacco</v>
      </c>
      <c r="D75" s="540">
        <f>'Energetic FD subsectors'!L21</f>
        <v>0</v>
      </c>
      <c r="E75" s="289">
        <f t="shared" si="5"/>
        <v>0</v>
      </c>
    </row>
    <row r="76" spans="2:7" ht="17" x14ac:dyDescent="0.2">
      <c r="B76" s="327"/>
      <c r="C76" s="111" t="str">
        <f>'Fuel aggregation subsectors'!C17</f>
        <v>Paper, pulp and print</v>
      </c>
      <c r="D76" s="540">
        <f>'Energetic FD subsectors'!L22</f>
        <v>0</v>
      </c>
      <c r="E76" s="289">
        <f t="shared" si="5"/>
        <v>0</v>
      </c>
    </row>
    <row r="77" spans="2:7" ht="17" x14ac:dyDescent="0.2">
      <c r="B77" s="327"/>
      <c r="C77" s="111" t="str">
        <f>'Fuel aggregation subsectors'!C18</f>
        <v>Wood and wood products</v>
      </c>
      <c r="D77" s="540">
        <f>'Energetic FD subsectors'!L23</f>
        <v>0</v>
      </c>
      <c r="E77" s="289">
        <f t="shared" si="5"/>
        <v>0</v>
      </c>
    </row>
    <row r="78" spans="2:7" ht="17" x14ac:dyDescent="0.2">
      <c r="B78" s="327"/>
      <c r="C78" s="111" t="str">
        <f>'Fuel aggregation subsectors'!C19</f>
        <v>Construction</v>
      </c>
      <c r="D78" s="540">
        <f>'Energetic FD subsectors'!L24</f>
        <v>0</v>
      </c>
      <c r="E78" s="289">
        <f t="shared" si="5"/>
        <v>0</v>
      </c>
    </row>
    <row r="79" spans="2:7" ht="17" x14ac:dyDescent="0.2">
      <c r="B79" s="327"/>
      <c r="C79" s="111" t="str">
        <f>'Fuel aggregation subsectors'!C20</f>
        <v>Textile and leather</v>
      </c>
      <c r="D79" s="540">
        <f>'Energetic FD subsectors'!L25</f>
        <v>0</v>
      </c>
      <c r="E79" s="289">
        <f t="shared" si="5"/>
        <v>0</v>
      </c>
    </row>
    <row r="80" spans="2:7" ht="17" x14ac:dyDescent="0.2">
      <c r="B80" s="327"/>
      <c r="C80" s="111" t="str">
        <f>'Fuel aggregation subsectors'!C21</f>
        <v>Non-specified (industry)</v>
      </c>
      <c r="D80" s="540">
        <f>'Energetic FD subsectors'!L26</f>
        <v>0</v>
      </c>
      <c r="E80" s="289">
        <f>IF(SUM($D$71:$D$80)=0,1,D80/SUM($D$71:$D$80))</f>
        <v>1</v>
      </c>
    </row>
    <row r="81" spans="2:7" x14ac:dyDescent="0.2">
      <c r="B81" s="327"/>
      <c r="C81" s="7"/>
      <c r="D81" s="541"/>
      <c r="E81" s="292"/>
    </row>
    <row r="82" spans="2:7" x14ac:dyDescent="0.2">
      <c r="B82" s="326" t="s">
        <v>501</v>
      </c>
      <c r="C82" s="109"/>
      <c r="D82" s="542"/>
      <c r="E82" s="291"/>
    </row>
    <row r="83" spans="2:7" ht="17" x14ac:dyDescent="0.2">
      <c r="B83" s="327"/>
      <c r="C83" s="111" t="str">
        <f>'Fuel aggregation subsectors'!C12</f>
        <v>Non-metallic minerals</v>
      </c>
      <c r="D83" s="540">
        <f>'Energetic FD subsectors'!M17</f>
        <v>0</v>
      </c>
      <c r="E83" s="289">
        <f>IF(SUM($D$83:$D$92)=0,0,D83/SUM($D$83:$D$92))</f>
        <v>0</v>
      </c>
      <c r="G83" s="515"/>
    </row>
    <row r="84" spans="2:7" ht="17" x14ac:dyDescent="0.2">
      <c r="B84" s="327"/>
      <c r="C84" s="111" t="str">
        <f>'Fuel aggregation subsectors'!C13</f>
        <v>Transport equipment</v>
      </c>
      <c r="D84" s="540">
        <f>'Energetic FD subsectors'!M18</f>
        <v>0</v>
      </c>
      <c r="E84" s="289">
        <f t="shared" ref="E84:E91" si="6">IF(SUM($D$83:$D$92)=0,0,D84/SUM($D$83:$D$92))</f>
        <v>0</v>
      </c>
    </row>
    <row r="85" spans="2:7" ht="17" x14ac:dyDescent="0.2">
      <c r="B85" s="327"/>
      <c r="C85" s="111" t="str">
        <f>'Fuel aggregation subsectors'!C14</f>
        <v>Machinery</v>
      </c>
      <c r="D85" s="540">
        <f>'Energetic FD subsectors'!M19</f>
        <v>0</v>
      </c>
      <c r="E85" s="289">
        <f t="shared" si="6"/>
        <v>0</v>
      </c>
    </row>
    <row r="86" spans="2:7" ht="17" x14ac:dyDescent="0.2">
      <c r="B86" s="327"/>
      <c r="C86" s="111" t="str">
        <f>'Fuel aggregation subsectors'!C15</f>
        <v>Mining and quarrying</v>
      </c>
      <c r="D86" s="540">
        <f>'Energetic FD subsectors'!M20</f>
        <v>0</v>
      </c>
      <c r="E86" s="289">
        <f t="shared" si="6"/>
        <v>0</v>
      </c>
    </row>
    <row r="87" spans="2:7" ht="17" x14ac:dyDescent="0.2">
      <c r="B87" s="327"/>
      <c r="C87" s="111" t="str">
        <f>'Fuel aggregation subsectors'!C16</f>
        <v>Food and tobacco</v>
      </c>
      <c r="D87" s="540">
        <f>'Energetic FD subsectors'!M21</f>
        <v>0</v>
      </c>
      <c r="E87" s="289">
        <f t="shared" si="6"/>
        <v>0</v>
      </c>
    </row>
    <row r="88" spans="2:7" ht="17" x14ac:dyDescent="0.2">
      <c r="B88" s="327"/>
      <c r="C88" s="111" t="str">
        <f>'Fuel aggregation subsectors'!C17</f>
        <v>Paper, pulp and print</v>
      </c>
      <c r="D88" s="540">
        <f>'Energetic FD subsectors'!M22</f>
        <v>0</v>
      </c>
      <c r="E88" s="289">
        <f t="shared" si="6"/>
        <v>0</v>
      </c>
    </row>
    <row r="89" spans="2:7" ht="17" x14ac:dyDescent="0.2">
      <c r="B89" s="327"/>
      <c r="C89" s="111" t="str">
        <f>'Fuel aggregation subsectors'!C18</f>
        <v>Wood and wood products</v>
      </c>
      <c r="D89" s="540">
        <f>'Energetic FD subsectors'!M23</f>
        <v>0</v>
      </c>
      <c r="E89" s="289">
        <f t="shared" si="6"/>
        <v>0</v>
      </c>
    </row>
    <row r="90" spans="2:7" ht="17" x14ac:dyDescent="0.2">
      <c r="B90" s="327"/>
      <c r="C90" s="111" t="str">
        <f>'Fuel aggregation subsectors'!C19</f>
        <v>Construction</v>
      </c>
      <c r="D90" s="540">
        <f>'Energetic FD subsectors'!M24</f>
        <v>0</v>
      </c>
      <c r="E90" s="289">
        <f t="shared" si="6"/>
        <v>0</v>
      </c>
    </row>
    <row r="91" spans="2:7" ht="17" x14ac:dyDescent="0.2">
      <c r="B91" s="327"/>
      <c r="C91" s="111" t="str">
        <f>'Fuel aggregation subsectors'!C20</f>
        <v>Textile and leather</v>
      </c>
      <c r="D91" s="540">
        <f>'Energetic FD subsectors'!M25</f>
        <v>0</v>
      </c>
      <c r="E91" s="289">
        <f t="shared" si="6"/>
        <v>0</v>
      </c>
    </row>
    <row r="92" spans="2:7" ht="17" x14ac:dyDescent="0.2">
      <c r="B92" s="327"/>
      <c r="C92" s="111" t="str">
        <f>'Fuel aggregation subsectors'!C21</f>
        <v>Non-specified (industry)</v>
      </c>
      <c r="D92" s="540">
        <f>'Energetic FD subsectors'!M26</f>
        <v>0</v>
      </c>
      <c r="E92" s="289">
        <f>IF(SUM($D$83:$D$92)=0,1,D92/SUM($D$83:$D$92))</f>
        <v>1</v>
      </c>
    </row>
    <row r="93" spans="2:7" ht="17" thickBot="1" x14ac:dyDescent="0.25">
      <c r="B93" s="328"/>
      <c r="C93" s="112"/>
      <c r="D93" s="543"/>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B2:G93"/>
  <sheetViews>
    <sheetView workbookViewId="0">
      <selection activeCell="D19" sqref="D19"/>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234</v>
      </c>
    </row>
    <row r="4" spans="2:7" x14ac:dyDescent="0.2">
      <c r="B4" s="3" t="s">
        <v>83</v>
      </c>
      <c r="C4" s="4"/>
      <c r="D4" s="383"/>
      <c r="E4" s="5"/>
    </row>
    <row r="5" spans="2:7" x14ac:dyDescent="0.2">
      <c r="B5" s="597" t="s">
        <v>478</v>
      </c>
      <c r="C5" s="598"/>
      <c r="D5" s="598"/>
      <c r="E5" s="599"/>
    </row>
    <row r="6" spans="2:7" ht="17" thickBot="1" x14ac:dyDescent="0.25"/>
    <row r="7" spans="2:7" x14ac:dyDescent="0.2">
      <c r="B7" s="325" t="s">
        <v>388</v>
      </c>
      <c r="C7" s="108"/>
      <c r="D7" s="384"/>
      <c r="E7" s="330"/>
    </row>
    <row r="8" spans="2:7" x14ac:dyDescent="0.2">
      <c r="B8" s="239"/>
      <c r="C8" s="15"/>
      <c r="D8" s="385"/>
      <c r="E8" s="331"/>
    </row>
    <row r="9" spans="2:7" ht="17" x14ac:dyDescent="0.2">
      <c r="B9" s="239" t="s">
        <v>391</v>
      </c>
      <c r="C9" s="15"/>
      <c r="D9" s="386" t="s">
        <v>390</v>
      </c>
      <c r="E9" s="329" t="s">
        <v>389</v>
      </c>
    </row>
    <row r="10" spans="2:7" x14ac:dyDescent="0.2">
      <c r="B10" s="326" t="s">
        <v>193</v>
      </c>
      <c r="C10" s="109"/>
      <c r="D10" s="383"/>
      <c r="E10" s="110"/>
    </row>
    <row r="11" spans="2:7" ht="17" x14ac:dyDescent="0.2">
      <c r="B11" s="327"/>
      <c r="C11" s="111" t="str">
        <f>'Fuel aggregation subsectors'!C12</f>
        <v>Non-metallic minerals</v>
      </c>
      <c r="D11" s="540">
        <f>'Non-energetic FD subsectors'!E17</f>
        <v>0</v>
      </c>
      <c r="E11" s="289">
        <f>IF(SUM($D$11:$D$20)=0,0,D11/SUM($D$11:$D$20))</f>
        <v>0</v>
      </c>
      <c r="G11" s="515"/>
    </row>
    <row r="12" spans="2:7" ht="17" x14ac:dyDescent="0.2">
      <c r="B12" s="327"/>
      <c r="C12" s="111" t="str">
        <f>'Fuel aggregation subsectors'!C13</f>
        <v>Transport equipment</v>
      </c>
      <c r="D12" s="540">
        <f>'Non-energetic FD subsectors'!E18</f>
        <v>0</v>
      </c>
      <c r="E12" s="289">
        <f t="shared" ref="E12:E19" si="0">IF(SUM($D$11:$D$20)=0,0,D12/SUM($D$11:$D$20))</f>
        <v>0</v>
      </c>
    </row>
    <row r="13" spans="2:7" ht="17" x14ac:dyDescent="0.2">
      <c r="B13" s="327"/>
      <c r="C13" s="111" t="str">
        <f>'Fuel aggregation subsectors'!C14</f>
        <v>Machinery</v>
      </c>
      <c r="D13" s="540">
        <f>'Non-energetic FD subsectors'!E19</f>
        <v>0</v>
      </c>
      <c r="E13" s="289">
        <f t="shared" si="0"/>
        <v>0</v>
      </c>
    </row>
    <row r="14" spans="2:7" ht="17" x14ac:dyDescent="0.2">
      <c r="B14" s="327"/>
      <c r="C14" s="111" t="str">
        <f>'Fuel aggregation subsectors'!C15</f>
        <v>Mining and quarrying</v>
      </c>
      <c r="D14" s="540">
        <f>'Non-energetic FD subsectors'!E20</f>
        <v>0</v>
      </c>
      <c r="E14" s="289">
        <f t="shared" si="0"/>
        <v>0</v>
      </c>
    </row>
    <row r="15" spans="2:7" ht="17" x14ac:dyDescent="0.2">
      <c r="B15" s="327"/>
      <c r="C15" s="111" t="str">
        <f>'Fuel aggregation subsectors'!C16</f>
        <v>Food and tobacco</v>
      </c>
      <c r="D15" s="540">
        <f>'Non-energetic FD subsectors'!E21</f>
        <v>0</v>
      </c>
      <c r="E15" s="289">
        <f t="shared" si="0"/>
        <v>0</v>
      </c>
    </row>
    <row r="16" spans="2:7" ht="17" x14ac:dyDescent="0.2">
      <c r="B16" s="327"/>
      <c r="C16" s="111" t="str">
        <f>'Fuel aggregation subsectors'!C17</f>
        <v>Paper, pulp and print</v>
      </c>
      <c r="D16" s="540">
        <f>'Non-energetic FD subsectors'!E22</f>
        <v>0</v>
      </c>
      <c r="E16" s="289">
        <f t="shared" si="0"/>
        <v>0</v>
      </c>
    </row>
    <row r="17" spans="2:7" ht="17" x14ac:dyDescent="0.2">
      <c r="B17" s="327"/>
      <c r="C17" s="111" t="str">
        <f>'Fuel aggregation subsectors'!C18</f>
        <v>Wood and wood products</v>
      </c>
      <c r="D17" s="540">
        <f>'Non-energetic FD subsectors'!E23</f>
        <v>0</v>
      </c>
      <c r="E17" s="289">
        <f t="shared" si="0"/>
        <v>0</v>
      </c>
    </row>
    <row r="18" spans="2:7" ht="17" x14ac:dyDescent="0.2">
      <c r="B18" s="327"/>
      <c r="C18" s="111" t="str">
        <f>'Fuel aggregation subsectors'!C19</f>
        <v>Construction</v>
      </c>
      <c r="D18" s="540">
        <f>'Non-energetic FD subsectors'!E24</f>
        <v>0</v>
      </c>
      <c r="E18" s="289">
        <f t="shared" si="0"/>
        <v>0</v>
      </c>
    </row>
    <row r="19" spans="2:7" ht="17" x14ac:dyDescent="0.2">
      <c r="B19" s="327"/>
      <c r="C19" s="111" t="str">
        <f>'Fuel aggregation subsectors'!C20</f>
        <v>Textile and leather</v>
      </c>
      <c r="D19" s="540">
        <f>'Non-energetic FD subsectors'!E25</f>
        <v>0</v>
      </c>
      <c r="E19" s="289">
        <f t="shared" si="0"/>
        <v>0</v>
      </c>
    </row>
    <row r="20" spans="2:7" ht="17" x14ac:dyDescent="0.2">
      <c r="B20" s="327"/>
      <c r="C20" s="111" t="str">
        <f>'Fuel aggregation subsectors'!C21</f>
        <v>Non-specified (industry)</v>
      </c>
      <c r="D20" s="540">
        <f>'Non-energetic FD subsectors'!E26</f>
        <v>0</v>
      </c>
      <c r="E20" s="289">
        <f>IF(SUM($D$11:$D$20)=0,1,D20/SUM($D$11:$D$20))</f>
        <v>1</v>
      </c>
    </row>
    <row r="21" spans="2:7" x14ac:dyDescent="0.2">
      <c r="B21" s="33"/>
      <c r="C21" s="7"/>
      <c r="D21" s="541"/>
      <c r="E21" s="290"/>
    </row>
    <row r="22" spans="2:7" x14ac:dyDescent="0.2">
      <c r="B22" s="326" t="s">
        <v>239</v>
      </c>
      <c r="C22" s="109"/>
      <c r="D22" s="542"/>
      <c r="E22" s="291"/>
    </row>
    <row r="23" spans="2:7" ht="17" x14ac:dyDescent="0.2">
      <c r="B23" s="327"/>
      <c r="C23" s="111" t="str">
        <f>'Fuel aggregation subsectors'!C12</f>
        <v>Non-metallic minerals</v>
      </c>
      <c r="D23" s="540">
        <f>'Non-energetic FD subsectors'!H17</f>
        <v>0</v>
      </c>
      <c r="E23" s="289">
        <f>IF(SUM($D$23:$D$32)=0,0,D23/SUM($D$23:$D$32))</f>
        <v>0</v>
      </c>
      <c r="G23" s="515"/>
    </row>
    <row r="24" spans="2:7" ht="17" x14ac:dyDescent="0.2">
      <c r="B24" s="327"/>
      <c r="C24" s="111" t="str">
        <f>'Fuel aggregation subsectors'!C13</f>
        <v>Transport equipment</v>
      </c>
      <c r="D24" s="540">
        <f>'Non-energetic FD subsectors'!H18</f>
        <v>0</v>
      </c>
      <c r="E24" s="289">
        <f t="shared" ref="E24:E31" si="1">IF(SUM($D$23:$D$32)=0,0,D24/SUM($D$23:$D$32))</f>
        <v>0</v>
      </c>
    </row>
    <row r="25" spans="2:7" ht="17" x14ac:dyDescent="0.2">
      <c r="B25" s="327"/>
      <c r="C25" s="111" t="str">
        <f>'Fuel aggregation subsectors'!C14</f>
        <v>Machinery</v>
      </c>
      <c r="D25" s="540">
        <f>'Non-energetic FD subsectors'!H19</f>
        <v>0</v>
      </c>
      <c r="E25" s="289">
        <f t="shared" si="1"/>
        <v>0</v>
      </c>
    </row>
    <row r="26" spans="2:7" ht="17" x14ac:dyDescent="0.2">
      <c r="B26" s="327"/>
      <c r="C26" s="111" t="str">
        <f>'Fuel aggregation subsectors'!C15</f>
        <v>Mining and quarrying</v>
      </c>
      <c r="D26" s="540">
        <f>'Non-energetic FD subsectors'!H20</f>
        <v>0</v>
      </c>
      <c r="E26" s="289">
        <f t="shared" si="1"/>
        <v>0</v>
      </c>
    </row>
    <row r="27" spans="2:7" ht="17" x14ac:dyDescent="0.2">
      <c r="B27" s="327"/>
      <c r="C27" s="111" t="str">
        <f>'Fuel aggregation subsectors'!C16</f>
        <v>Food and tobacco</v>
      </c>
      <c r="D27" s="540">
        <f>'Non-energetic FD subsectors'!H21</f>
        <v>0</v>
      </c>
      <c r="E27" s="289">
        <f t="shared" si="1"/>
        <v>0</v>
      </c>
    </row>
    <row r="28" spans="2:7" ht="17" x14ac:dyDescent="0.2">
      <c r="B28" s="327"/>
      <c r="C28" s="111" t="str">
        <f>'Fuel aggregation subsectors'!C17</f>
        <v>Paper, pulp and print</v>
      </c>
      <c r="D28" s="540">
        <f>'Non-energetic FD subsectors'!H22</f>
        <v>0</v>
      </c>
      <c r="E28" s="289">
        <f t="shared" si="1"/>
        <v>0</v>
      </c>
    </row>
    <row r="29" spans="2:7" ht="17" x14ac:dyDescent="0.2">
      <c r="B29" s="327"/>
      <c r="C29" s="111" t="str">
        <f>'Fuel aggregation subsectors'!C18</f>
        <v>Wood and wood products</v>
      </c>
      <c r="D29" s="540">
        <f>'Non-energetic FD subsectors'!H23</f>
        <v>0</v>
      </c>
      <c r="E29" s="289">
        <f t="shared" si="1"/>
        <v>0</v>
      </c>
    </row>
    <row r="30" spans="2:7" ht="17" x14ac:dyDescent="0.2">
      <c r="B30" s="327"/>
      <c r="C30" s="111" t="str">
        <f>'Fuel aggregation subsectors'!C19</f>
        <v>Construction</v>
      </c>
      <c r="D30" s="540">
        <f>'Non-energetic FD subsectors'!H24</f>
        <v>0</v>
      </c>
      <c r="E30" s="289">
        <f t="shared" si="1"/>
        <v>0</v>
      </c>
    </row>
    <row r="31" spans="2:7" ht="17" x14ac:dyDescent="0.2">
      <c r="B31" s="327"/>
      <c r="C31" s="111" t="str">
        <f>'Fuel aggregation subsectors'!C20</f>
        <v>Textile and leather</v>
      </c>
      <c r="D31" s="540">
        <f>'Non-energetic FD subsectors'!H25</f>
        <v>0</v>
      </c>
      <c r="E31" s="289">
        <f t="shared" si="1"/>
        <v>0</v>
      </c>
    </row>
    <row r="32" spans="2:7" ht="17" x14ac:dyDescent="0.2">
      <c r="B32" s="327"/>
      <c r="C32" s="111" t="str">
        <f>'Fuel aggregation subsectors'!C21</f>
        <v>Non-specified (industry)</v>
      </c>
      <c r="D32" s="540">
        <f>'Non-energetic FD subsectors'!H26</f>
        <v>0</v>
      </c>
      <c r="E32" s="289">
        <f>IF(SUM($D$23:$D$32)=0,1,D32/SUM($D$23:$D$32))</f>
        <v>1</v>
      </c>
    </row>
    <row r="33" spans="2:7" x14ac:dyDescent="0.2">
      <c r="B33" s="327"/>
      <c r="C33" s="7"/>
      <c r="D33" s="541"/>
      <c r="E33" s="292"/>
    </row>
    <row r="34" spans="2:7" x14ac:dyDescent="0.2">
      <c r="B34" s="326" t="s">
        <v>51</v>
      </c>
      <c r="C34" s="109"/>
      <c r="D34" s="542"/>
      <c r="E34" s="291"/>
    </row>
    <row r="35" spans="2:7" ht="17" x14ac:dyDescent="0.2">
      <c r="B35" s="327"/>
      <c r="C35" s="111" t="str">
        <f>'Fuel aggregation subsectors'!C12</f>
        <v>Non-metallic minerals</v>
      </c>
      <c r="D35" s="540">
        <f>'Non-energetic FD subsectors'!I17</f>
        <v>0</v>
      </c>
      <c r="E35" s="289">
        <f>IF(SUM($D$35:$D$44)=0,0,D35/SUM($D$35:$D$44))</f>
        <v>0</v>
      </c>
      <c r="G35" s="515"/>
    </row>
    <row r="36" spans="2:7" ht="17" x14ac:dyDescent="0.2">
      <c r="B36" s="327"/>
      <c r="C36" s="111" t="str">
        <f>'Fuel aggregation subsectors'!C13</f>
        <v>Transport equipment</v>
      </c>
      <c r="D36" s="540">
        <f>'Non-energetic FD subsectors'!I18</f>
        <v>0</v>
      </c>
      <c r="E36" s="289">
        <f t="shared" ref="E36:E43" si="2">IF(SUM($D$35:$D$44)=0,0,D36/SUM($D$35:$D$44))</f>
        <v>0</v>
      </c>
    </row>
    <row r="37" spans="2:7" ht="17" x14ac:dyDescent="0.2">
      <c r="B37" s="327"/>
      <c r="C37" s="111" t="str">
        <f>'Fuel aggregation subsectors'!C14</f>
        <v>Machinery</v>
      </c>
      <c r="D37" s="540">
        <f>'Non-energetic FD subsectors'!I19</f>
        <v>0</v>
      </c>
      <c r="E37" s="289">
        <f t="shared" si="2"/>
        <v>0</v>
      </c>
    </row>
    <row r="38" spans="2:7" ht="17" x14ac:dyDescent="0.2">
      <c r="B38" s="327"/>
      <c r="C38" s="111" t="str">
        <f>'Fuel aggregation subsectors'!C15</f>
        <v>Mining and quarrying</v>
      </c>
      <c r="D38" s="540">
        <f>'Non-energetic FD subsectors'!I20</f>
        <v>0</v>
      </c>
      <c r="E38" s="289">
        <f t="shared" si="2"/>
        <v>0</v>
      </c>
    </row>
    <row r="39" spans="2:7" ht="17" x14ac:dyDescent="0.2">
      <c r="B39" s="327"/>
      <c r="C39" s="111" t="str">
        <f>'Fuel aggregation subsectors'!C16</f>
        <v>Food and tobacco</v>
      </c>
      <c r="D39" s="540">
        <f>'Non-energetic FD subsectors'!I21</f>
        <v>0</v>
      </c>
      <c r="E39" s="289">
        <f t="shared" si="2"/>
        <v>0</v>
      </c>
    </row>
    <row r="40" spans="2:7" ht="17" x14ac:dyDescent="0.2">
      <c r="B40" s="327"/>
      <c r="C40" s="111" t="str">
        <f>'Fuel aggregation subsectors'!C17</f>
        <v>Paper, pulp and print</v>
      </c>
      <c r="D40" s="540">
        <f>'Non-energetic FD subsectors'!I22</f>
        <v>0</v>
      </c>
      <c r="E40" s="289">
        <f t="shared" si="2"/>
        <v>0</v>
      </c>
    </row>
    <row r="41" spans="2:7" ht="17" x14ac:dyDescent="0.2">
      <c r="B41" s="327"/>
      <c r="C41" s="111" t="str">
        <f>'Fuel aggregation subsectors'!C18</f>
        <v>Wood and wood products</v>
      </c>
      <c r="D41" s="540">
        <f>'Non-energetic FD subsectors'!I23</f>
        <v>0</v>
      </c>
      <c r="E41" s="289">
        <f t="shared" si="2"/>
        <v>0</v>
      </c>
    </row>
    <row r="42" spans="2:7" ht="17" x14ac:dyDescent="0.2">
      <c r="B42" s="327"/>
      <c r="C42" s="111" t="str">
        <f>'Fuel aggregation subsectors'!C19</f>
        <v>Construction</v>
      </c>
      <c r="D42" s="540">
        <f>'Non-energetic FD subsectors'!I24</f>
        <v>0</v>
      </c>
      <c r="E42" s="289">
        <f t="shared" si="2"/>
        <v>0</v>
      </c>
    </row>
    <row r="43" spans="2:7" ht="17" x14ac:dyDescent="0.2">
      <c r="B43" s="327"/>
      <c r="C43" s="111" t="str">
        <f>'Fuel aggregation subsectors'!C20</f>
        <v>Textile and leather</v>
      </c>
      <c r="D43" s="540">
        <f>'Non-energetic FD subsectors'!I25</f>
        <v>0</v>
      </c>
      <c r="E43" s="289">
        <f t="shared" si="2"/>
        <v>0</v>
      </c>
    </row>
    <row r="44" spans="2:7" ht="17" x14ac:dyDescent="0.2">
      <c r="B44" s="327"/>
      <c r="C44" s="111" t="str">
        <f>'Fuel aggregation subsectors'!C21</f>
        <v>Non-specified (industry)</v>
      </c>
      <c r="D44" s="540">
        <f>'Non-energetic FD subsectors'!I26</f>
        <v>0</v>
      </c>
      <c r="E44" s="289">
        <f>IF(SUM($D$35:$D$44)=0,1,D44/SUM($D$35:$D$44))</f>
        <v>1</v>
      </c>
    </row>
    <row r="45" spans="2:7" x14ac:dyDescent="0.2">
      <c r="B45" s="327"/>
      <c r="C45" s="7"/>
      <c r="D45" s="541"/>
      <c r="E45" s="292"/>
    </row>
    <row r="46" spans="2:7" x14ac:dyDescent="0.2">
      <c r="B46" s="326" t="s">
        <v>195</v>
      </c>
      <c r="C46" s="109"/>
      <c r="D46" s="542"/>
      <c r="E46" s="291"/>
    </row>
    <row r="47" spans="2:7" ht="17" x14ac:dyDescent="0.2">
      <c r="B47" s="327"/>
      <c r="C47" s="545" t="str">
        <f>'Fuel aggregation subsectors'!C12</f>
        <v>Non-metallic minerals</v>
      </c>
      <c r="D47" s="540">
        <f>'Non-energetic FD subsectors'!J17</f>
        <v>0</v>
      </c>
      <c r="E47" s="289">
        <f>IF(SUM($D$47:$D$56)=0,0,D47/SUM($D$47:$D$56))</f>
        <v>0</v>
      </c>
      <c r="G47" s="515"/>
    </row>
    <row r="48" spans="2:7" ht="17" x14ac:dyDescent="0.2">
      <c r="B48" s="327"/>
      <c r="C48" s="545" t="str">
        <f>'Fuel aggregation subsectors'!C13</f>
        <v>Transport equipment</v>
      </c>
      <c r="D48" s="540">
        <f>'Non-energetic FD subsectors'!J18</f>
        <v>0</v>
      </c>
      <c r="E48" s="289">
        <f t="shared" ref="E48:E55" si="3">IF(SUM($D$47:$D$56)=0,0,D48/SUM($D$47:$D$56))</f>
        <v>0</v>
      </c>
    </row>
    <row r="49" spans="2:7" ht="17" x14ac:dyDescent="0.2">
      <c r="B49" s="327"/>
      <c r="C49" s="545" t="str">
        <f>'Fuel aggregation subsectors'!C14</f>
        <v>Machinery</v>
      </c>
      <c r="D49" s="540">
        <f>'Non-energetic FD subsectors'!J19</f>
        <v>0</v>
      </c>
      <c r="E49" s="289">
        <f t="shared" si="3"/>
        <v>0</v>
      </c>
    </row>
    <row r="50" spans="2:7" ht="17" x14ac:dyDescent="0.2">
      <c r="B50" s="327"/>
      <c r="C50" s="545" t="str">
        <f>'Fuel aggregation subsectors'!C15</f>
        <v>Mining and quarrying</v>
      </c>
      <c r="D50" s="540">
        <f>'Non-energetic FD subsectors'!J20</f>
        <v>0</v>
      </c>
      <c r="E50" s="289">
        <f t="shared" si="3"/>
        <v>0</v>
      </c>
    </row>
    <row r="51" spans="2:7" ht="17" x14ac:dyDescent="0.2">
      <c r="B51" s="327"/>
      <c r="C51" s="545" t="str">
        <f>'Fuel aggregation subsectors'!C16</f>
        <v>Food and tobacco</v>
      </c>
      <c r="D51" s="540">
        <f>'Non-energetic FD subsectors'!J21</f>
        <v>0</v>
      </c>
      <c r="E51" s="289">
        <f t="shared" si="3"/>
        <v>0</v>
      </c>
    </row>
    <row r="52" spans="2:7" ht="17" x14ac:dyDescent="0.2">
      <c r="B52" s="327"/>
      <c r="C52" s="545" t="str">
        <f>'Fuel aggregation subsectors'!C17</f>
        <v>Paper, pulp and print</v>
      </c>
      <c r="D52" s="540">
        <f>'Non-energetic FD subsectors'!J22</f>
        <v>0</v>
      </c>
      <c r="E52" s="289">
        <f t="shared" si="3"/>
        <v>0</v>
      </c>
    </row>
    <row r="53" spans="2:7" ht="17" x14ac:dyDescent="0.2">
      <c r="B53" s="327"/>
      <c r="C53" s="545" t="str">
        <f>'Fuel aggregation subsectors'!C18</f>
        <v>Wood and wood products</v>
      </c>
      <c r="D53" s="540">
        <f>'Non-energetic FD subsectors'!J23</f>
        <v>0</v>
      </c>
      <c r="E53" s="289">
        <f t="shared" si="3"/>
        <v>0</v>
      </c>
    </row>
    <row r="54" spans="2:7" ht="17" x14ac:dyDescent="0.2">
      <c r="B54" s="327"/>
      <c r="C54" s="545" t="str">
        <f>'Fuel aggregation subsectors'!C19</f>
        <v>Construction</v>
      </c>
      <c r="D54" s="540">
        <f>'Non-energetic FD subsectors'!J24</f>
        <v>0</v>
      </c>
      <c r="E54" s="289">
        <f t="shared" si="3"/>
        <v>0</v>
      </c>
    </row>
    <row r="55" spans="2:7" ht="17" x14ac:dyDescent="0.2">
      <c r="B55" s="327"/>
      <c r="C55" s="545" t="str">
        <f>'Fuel aggregation subsectors'!C20</f>
        <v>Textile and leather</v>
      </c>
      <c r="D55" s="540">
        <f>'Non-energetic FD subsectors'!J25</f>
        <v>0</v>
      </c>
      <c r="E55" s="289">
        <f t="shared" si="3"/>
        <v>0</v>
      </c>
    </row>
    <row r="56" spans="2:7" ht="17" x14ac:dyDescent="0.2">
      <c r="B56" s="327"/>
      <c r="C56" s="545" t="str">
        <f>'Fuel aggregation subsectors'!C21</f>
        <v>Non-specified (industry)</v>
      </c>
      <c r="D56" s="540">
        <f>'Non-energetic FD subsectors'!J26</f>
        <v>0</v>
      </c>
      <c r="E56" s="289">
        <f>IF(SUM($D$47:$D$56)=0,1,D56/SUM($D$47:$D$56))</f>
        <v>1</v>
      </c>
    </row>
    <row r="57" spans="2:7" x14ac:dyDescent="0.2">
      <c r="B57" s="327"/>
      <c r="C57" s="7"/>
      <c r="D57" s="541"/>
      <c r="E57" s="292"/>
    </row>
    <row r="58" spans="2:7" x14ac:dyDescent="0.2">
      <c r="B58" s="326" t="s">
        <v>103</v>
      </c>
      <c r="C58" s="109"/>
      <c r="D58" s="542"/>
      <c r="E58" s="291"/>
    </row>
    <row r="59" spans="2:7" ht="17" x14ac:dyDescent="0.2">
      <c r="B59" s="327"/>
      <c r="C59" s="111" t="str">
        <f>'Fuel aggregation subsectors'!C12</f>
        <v>Non-metallic minerals</v>
      </c>
      <c r="D59" s="540">
        <f>'Non-energetic FD subsectors'!K17</f>
        <v>0</v>
      </c>
      <c r="E59" s="289">
        <f>IF(SUM($D$59:$D$68)=0,0,D59/SUM($D$59:$D$68))</f>
        <v>0</v>
      </c>
      <c r="G59" s="515"/>
    </row>
    <row r="60" spans="2:7" ht="17" x14ac:dyDescent="0.2">
      <c r="B60" s="327"/>
      <c r="C60" s="111" t="str">
        <f>'Fuel aggregation subsectors'!C13</f>
        <v>Transport equipment</v>
      </c>
      <c r="D60" s="540">
        <f>'Non-energetic FD subsectors'!K18</f>
        <v>0</v>
      </c>
      <c r="E60" s="289">
        <f t="shared" ref="E60:E67" si="4">IF(SUM($D$59:$D$68)=0,0,D60/SUM($D$59:$D$68))</f>
        <v>0</v>
      </c>
    </row>
    <row r="61" spans="2:7" ht="17" x14ac:dyDescent="0.2">
      <c r="B61" s="327"/>
      <c r="C61" s="111" t="str">
        <f>'Fuel aggregation subsectors'!C14</f>
        <v>Machinery</v>
      </c>
      <c r="D61" s="540">
        <f>'Non-energetic FD subsectors'!K19</f>
        <v>0</v>
      </c>
      <c r="E61" s="289">
        <f t="shared" si="4"/>
        <v>0</v>
      </c>
    </row>
    <row r="62" spans="2:7" ht="17" x14ac:dyDescent="0.2">
      <c r="B62" s="327"/>
      <c r="C62" s="111" t="str">
        <f>'Fuel aggregation subsectors'!C15</f>
        <v>Mining and quarrying</v>
      </c>
      <c r="D62" s="540">
        <f>'Non-energetic FD subsectors'!K20</f>
        <v>0</v>
      </c>
      <c r="E62" s="289">
        <f t="shared" si="4"/>
        <v>0</v>
      </c>
    </row>
    <row r="63" spans="2:7" ht="17" x14ac:dyDescent="0.2">
      <c r="B63" s="327"/>
      <c r="C63" s="111" t="str">
        <f>'Fuel aggregation subsectors'!C16</f>
        <v>Food and tobacco</v>
      </c>
      <c r="D63" s="540">
        <f>'Non-energetic FD subsectors'!K21</f>
        <v>0</v>
      </c>
      <c r="E63" s="289">
        <f t="shared" si="4"/>
        <v>0</v>
      </c>
    </row>
    <row r="64" spans="2:7" ht="17" x14ac:dyDescent="0.2">
      <c r="B64" s="327"/>
      <c r="C64" s="111" t="str">
        <f>'Fuel aggregation subsectors'!C17</f>
        <v>Paper, pulp and print</v>
      </c>
      <c r="D64" s="540">
        <f>'Non-energetic FD subsectors'!K22</f>
        <v>0</v>
      </c>
      <c r="E64" s="289">
        <f t="shared" si="4"/>
        <v>0</v>
      </c>
    </row>
    <row r="65" spans="2:7" ht="17" x14ac:dyDescent="0.2">
      <c r="B65" s="327"/>
      <c r="C65" s="111" t="str">
        <f>'Fuel aggregation subsectors'!C18</f>
        <v>Wood and wood products</v>
      </c>
      <c r="D65" s="540">
        <f>'Non-energetic FD subsectors'!K23</f>
        <v>0</v>
      </c>
      <c r="E65" s="289">
        <f t="shared" si="4"/>
        <v>0</v>
      </c>
    </row>
    <row r="66" spans="2:7" ht="17" x14ac:dyDescent="0.2">
      <c r="B66" s="327"/>
      <c r="C66" s="111" t="str">
        <f>'Fuel aggregation subsectors'!C19</f>
        <v>Construction</v>
      </c>
      <c r="D66" s="540">
        <f>'Non-energetic FD subsectors'!K24</f>
        <v>0</v>
      </c>
      <c r="E66" s="289">
        <f t="shared" si="4"/>
        <v>0</v>
      </c>
    </row>
    <row r="67" spans="2:7" ht="17" x14ac:dyDescent="0.2">
      <c r="B67" s="327"/>
      <c r="C67" s="111" t="str">
        <f>'Fuel aggregation subsectors'!C20</f>
        <v>Textile and leather</v>
      </c>
      <c r="D67" s="540">
        <f>'Non-energetic FD subsectors'!K25</f>
        <v>0</v>
      </c>
      <c r="E67" s="289">
        <f t="shared" si="4"/>
        <v>0</v>
      </c>
    </row>
    <row r="68" spans="2:7" ht="17" x14ac:dyDescent="0.2">
      <c r="B68" s="327"/>
      <c r="C68" s="111" t="str">
        <f>'Fuel aggregation subsectors'!C21</f>
        <v>Non-specified (industry)</v>
      </c>
      <c r="D68" s="540">
        <f>'Non-energetic FD subsectors'!K26</f>
        <v>0</v>
      </c>
      <c r="E68" s="289">
        <f>IF(SUM($D$59:$D$68)=0,1,D68/SUM($D$59:$D$68))</f>
        <v>1</v>
      </c>
    </row>
    <row r="69" spans="2:7" x14ac:dyDescent="0.2">
      <c r="B69" s="327"/>
      <c r="C69" s="7"/>
      <c r="D69" s="541"/>
      <c r="E69" s="292"/>
    </row>
    <row r="70" spans="2:7" x14ac:dyDescent="0.2">
      <c r="B70" s="326" t="s">
        <v>102</v>
      </c>
      <c r="C70" s="109"/>
      <c r="D70" s="542"/>
      <c r="E70" s="291"/>
    </row>
    <row r="71" spans="2:7" ht="17" x14ac:dyDescent="0.2">
      <c r="B71" s="327"/>
      <c r="C71" s="111" t="str">
        <f>'Fuel aggregation subsectors'!C12</f>
        <v>Non-metallic minerals</v>
      </c>
      <c r="D71" s="540">
        <f>'Non-energetic FD subsectors'!L17</f>
        <v>0</v>
      </c>
      <c r="E71" s="289">
        <f>IF(SUM($D$71:$D$80)=0,0,D71/SUM($D$71:$D$80))</f>
        <v>0</v>
      </c>
      <c r="G71" s="515"/>
    </row>
    <row r="72" spans="2:7" ht="17" x14ac:dyDescent="0.2">
      <c r="B72" s="327"/>
      <c r="C72" s="111" t="str">
        <f>'Fuel aggregation subsectors'!C13</f>
        <v>Transport equipment</v>
      </c>
      <c r="D72" s="540">
        <f>'Non-energetic FD subsectors'!L18</f>
        <v>0</v>
      </c>
      <c r="E72" s="289">
        <f t="shared" ref="E72:E79" si="5">IF(SUM($D$71:$D$80)=0,0,D72/SUM($D$71:$D$80))</f>
        <v>0</v>
      </c>
    </row>
    <row r="73" spans="2:7" ht="17" x14ac:dyDescent="0.2">
      <c r="B73" s="327"/>
      <c r="C73" s="111" t="str">
        <f>'Fuel aggregation subsectors'!C14</f>
        <v>Machinery</v>
      </c>
      <c r="D73" s="540">
        <f>'Non-energetic FD subsectors'!L19</f>
        <v>0</v>
      </c>
      <c r="E73" s="289">
        <f t="shared" si="5"/>
        <v>0</v>
      </c>
    </row>
    <row r="74" spans="2:7" ht="17" x14ac:dyDescent="0.2">
      <c r="B74" s="327"/>
      <c r="C74" s="111" t="str">
        <f>'Fuel aggregation subsectors'!C15</f>
        <v>Mining and quarrying</v>
      </c>
      <c r="D74" s="540">
        <f>'Non-energetic FD subsectors'!L20</f>
        <v>0</v>
      </c>
      <c r="E74" s="289">
        <f t="shared" si="5"/>
        <v>0</v>
      </c>
    </row>
    <row r="75" spans="2:7" ht="17" x14ac:dyDescent="0.2">
      <c r="B75" s="327"/>
      <c r="C75" s="111" t="str">
        <f>'Fuel aggregation subsectors'!C16</f>
        <v>Food and tobacco</v>
      </c>
      <c r="D75" s="540">
        <f>'Non-energetic FD subsectors'!L21</f>
        <v>0</v>
      </c>
      <c r="E75" s="289">
        <f t="shared" si="5"/>
        <v>0</v>
      </c>
    </row>
    <row r="76" spans="2:7" ht="17" x14ac:dyDescent="0.2">
      <c r="B76" s="327"/>
      <c r="C76" s="111" t="str">
        <f>'Fuel aggregation subsectors'!C17</f>
        <v>Paper, pulp and print</v>
      </c>
      <c r="D76" s="540">
        <f>'Non-energetic FD subsectors'!L22</f>
        <v>0</v>
      </c>
      <c r="E76" s="289">
        <f t="shared" si="5"/>
        <v>0</v>
      </c>
    </row>
    <row r="77" spans="2:7" ht="17" x14ac:dyDescent="0.2">
      <c r="B77" s="327"/>
      <c r="C77" s="111" t="str">
        <f>'Fuel aggregation subsectors'!C18</f>
        <v>Wood and wood products</v>
      </c>
      <c r="D77" s="540">
        <f>'Non-energetic FD subsectors'!L23</f>
        <v>0</v>
      </c>
      <c r="E77" s="289">
        <f t="shared" si="5"/>
        <v>0</v>
      </c>
    </row>
    <row r="78" spans="2:7" ht="17" x14ac:dyDescent="0.2">
      <c r="B78" s="327"/>
      <c r="C78" s="111" t="str">
        <f>'Fuel aggregation subsectors'!C19</f>
        <v>Construction</v>
      </c>
      <c r="D78" s="540">
        <f>'Non-energetic FD subsectors'!L24</f>
        <v>0</v>
      </c>
      <c r="E78" s="289">
        <f t="shared" si="5"/>
        <v>0</v>
      </c>
    </row>
    <row r="79" spans="2:7" ht="17" x14ac:dyDescent="0.2">
      <c r="B79" s="327"/>
      <c r="C79" s="111" t="str">
        <f>'Fuel aggregation subsectors'!C20</f>
        <v>Textile and leather</v>
      </c>
      <c r="D79" s="540">
        <f>'Non-energetic FD subsectors'!L25</f>
        <v>0</v>
      </c>
      <c r="E79" s="289">
        <f t="shared" si="5"/>
        <v>0</v>
      </c>
    </row>
    <row r="80" spans="2:7" ht="17" x14ac:dyDescent="0.2">
      <c r="B80" s="327"/>
      <c r="C80" s="111" t="str">
        <f>'Fuel aggregation subsectors'!C21</f>
        <v>Non-specified (industry)</v>
      </c>
      <c r="D80" s="540">
        <f>'Non-energetic FD subsectors'!L26</f>
        <v>0</v>
      </c>
      <c r="E80" s="289">
        <f>IF(SUM($D$71:$D$80)=0,1,D80/SUM($D$71:$D$80))</f>
        <v>1</v>
      </c>
    </row>
    <row r="81" spans="2:7" x14ac:dyDescent="0.2">
      <c r="B81" s="327"/>
      <c r="C81" s="7"/>
      <c r="D81" s="541"/>
      <c r="E81" s="292"/>
    </row>
    <row r="82" spans="2:7" x14ac:dyDescent="0.2">
      <c r="B82" s="326" t="s">
        <v>501</v>
      </c>
      <c r="C82" s="109"/>
      <c r="D82" s="542"/>
      <c r="E82" s="291"/>
    </row>
    <row r="83" spans="2:7" ht="17" x14ac:dyDescent="0.2">
      <c r="B83" s="327"/>
      <c r="C83" s="111" t="str">
        <f>'Fuel aggregation subsectors'!C12</f>
        <v>Non-metallic minerals</v>
      </c>
      <c r="D83" s="540">
        <f>'Non-energetic FD subsectors'!M17</f>
        <v>0</v>
      </c>
      <c r="E83" s="289">
        <f>IF(SUM($D$83:$D$92)=0,0,D83/SUM($D$83:$D$92))</f>
        <v>0</v>
      </c>
      <c r="G83" s="515"/>
    </row>
    <row r="84" spans="2:7" ht="17" x14ac:dyDescent="0.2">
      <c r="B84" s="327"/>
      <c r="C84" s="111" t="str">
        <f>'Fuel aggregation subsectors'!C13</f>
        <v>Transport equipment</v>
      </c>
      <c r="D84" s="540">
        <f>'Non-energetic FD subsectors'!M18</f>
        <v>0</v>
      </c>
      <c r="E84" s="289">
        <f t="shared" ref="E84:E91" si="6">IF(SUM($D$83:$D$92)=0,0,D84/SUM($D$83:$D$92))</f>
        <v>0</v>
      </c>
    </row>
    <row r="85" spans="2:7" ht="17" x14ac:dyDescent="0.2">
      <c r="B85" s="327"/>
      <c r="C85" s="111" t="str">
        <f>'Fuel aggregation subsectors'!C14</f>
        <v>Machinery</v>
      </c>
      <c r="D85" s="540">
        <f>'Non-energetic FD subsectors'!M19</f>
        <v>0</v>
      </c>
      <c r="E85" s="289">
        <f t="shared" si="6"/>
        <v>0</v>
      </c>
    </row>
    <row r="86" spans="2:7" ht="17" x14ac:dyDescent="0.2">
      <c r="B86" s="327"/>
      <c r="C86" s="111" t="str">
        <f>'Fuel aggregation subsectors'!C15</f>
        <v>Mining and quarrying</v>
      </c>
      <c r="D86" s="540">
        <f>'Non-energetic FD subsectors'!M20</f>
        <v>0</v>
      </c>
      <c r="E86" s="289">
        <f t="shared" si="6"/>
        <v>0</v>
      </c>
    </row>
    <row r="87" spans="2:7" ht="17" x14ac:dyDescent="0.2">
      <c r="B87" s="327"/>
      <c r="C87" s="111" t="str">
        <f>'Fuel aggregation subsectors'!C16</f>
        <v>Food and tobacco</v>
      </c>
      <c r="D87" s="540">
        <f>'Non-energetic FD subsectors'!M21</f>
        <v>0</v>
      </c>
      <c r="E87" s="289">
        <f t="shared" si="6"/>
        <v>0</v>
      </c>
    </row>
    <row r="88" spans="2:7" ht="17" x14ac:dyDescent="0.2">
      <c r="B88" s="327"/>
      <c r="C88" s="111" t="str">
        <f>'Fuel aggregation subsectors'!C17</f>
        <v>Paper, pulp and print</v>
      </c>
      <c r="D88" s="540">
        <f>'Non-energetic FD subsectors'!M22</f>
        <v>0</v>
      </c>
      <c r="E88" s="289">
        <f t="shared" si="6"/>
        <v>0</v>
      </c>
    </row>
    <row r="89" spans="2:7" ht="17" x14ac:dyDescent="0.2">
      <c r="B89" s="327"/>
      <c r="C89" s="111" t="str">
        <f>'Fuel aggregation subsectors'!C18</f>
        <v>Wood and wood products</v>
      </c>
      <c r="D89" s="540">
        <f>'Non-energetic FD subsectors'!M23</f>
        <v>0</v>
      </c>
      <c r="E89" s="289">
        <f t="shared" si="6"/>
        <v>0</v>
      </c>
    </row>
    <row r="90" spans="2:7" ht="17" x14ac:dyDescent="0.2">
      <c r="B90" s="327"/>
      <c r="C90" s="111" t="str">
        <f>'Fuel aggregation subsectors'!C19</f>
        <v>Construction</v>
      </c>
      <c r="D90" s="540">
        <f>'Non-energetic FD subsectors'!M24</f>
        <v>0</v>
      </c>
      <c r="E90" s="289">
        <f t="shared" si="6"/>
        <v>0</v>
      </c>
    </row>
    <row r="91" spans="2:7" ht="17" x14ac:dyDescent="0.2">
      <c r="B91" s="327"/>
      <c r="C91" s="111" t="str">
        <f>'Fuel aggregation subsectors'!C20</f>
        <v>Textile and leather</v>
      </c>
      <c r="D91" s="540">
        <f>'Non-energetic FD subsectors'!M25</f>
        <v>0</v>
      </c>
      <c r="E91" s="289">
        <f t="shared" si="6"/>
        <v>0</v>
      </c>
    </row>
    <row r="92" spans="2:7" ht="17" x14ac:dyDescent="0.2">
      <c r="B92" s="327"/>
      <c r="C92" s="111" t="str">
        <f>'Fuel aggregation subsectors'!C21</f>
        <v>Non-specified (industry)</v>
      </c>
      <c r="D92" s="540">
        <f>'Non-energetic FD subsectors'!M26</f>
        <v>0</v>
      </c>
      <c r="E92" s="289">
        <f>IF(SUM($D$83:$D$92)=0,1,D92/SUM($D$83:$D$92))</f>
        <v>1</v>
      </c>
    </row>
    <row r="93" spans="2:7" ht="17" thickBot="1" x14ac:dyDescent="0.25">
      <c r="B93" s="328"/>
      <c r="C93" s="112"/>
      <c r="D93" s="543"/>
      <c r="E93"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B2:G21"/>
  <sheetViews>
    <sheetView workbookViewId="0">
      <selection activeCell="E12" sqref="E12"/>
    </sheetView>
  </sheetViews>
  <sheetFormatPr baseColWidth="10" defaultRowHeight="16" x14ac:dyDescent="0.2"/>
  <cols>
    <col min="1" max="1" width="10.83203125" style="1"/>
    <col min="2" max="2" width="20.83203125" style="1" customWidth="1"/>
    <col min="3" max="3" width="22.6640625" style="1" customWidth="1"/>
    <col min="4" max="4" width="23.1640625" style="341" customWidth="1"/>
    <col min="5" max="5" width="21" style="1" customWidth="1"/>
    <col min="6" max="16384" width="10.83203125" style="1"/>
  </cols>
  <sheetData>
    <row r="2" spans="2:7" ht="21" x14ac:dyDescent="0.25">
      <c r="B2" s="2" t="s">
        <v>631</v>
      </c>
    </row>
    <row r="4" spans="2:7" x14ac:dyDescent="0.2">
      <c r="B4" s="3" t="s">
        <v>83</v>
      </c>
      <c r="C4" s="4"/>
      <c r="D4" s="383"/>
      <c r="E4" s="5"/>
    </row>
    <row r="5" spans="2:7" ht="31" customHeight="1" x14ac:dyDescent="0.2">
      <c r="B5" s="597" t="s">
        <v>630</v>
      </c>
      <c r="C5" s="598"/>
      <c r="D5" s="598"/>
      <c r="E5" s="599"/>
    </row>
    <row r="6" spans="2:7" ht="17" thickBot="1" x14ac:dyDescent="0.25"/>
    <row r="7" spans="2:7" x14ac:dyDescent="0.2">
      <c r="B7" s="325" t="s">
        <v>627</v>
      </c>
      <c r="C7" s="108"/>
      <c r="D7" s="384"/>
      <c r="E7" s="330"/>
    </row>
    <row r="8" spans="2:7" x14ac:dyDescent="0.2">
      <c r="B8" s="239"/>
      <c r="C8" s="15"/>
      <c r="D8" s="385"/>
      <c r="E8" s="331"/>
    </row>
    <row r="9" spans="2:7" ht="17" x14ac:dyDescent="0.2">
      <c r="B9" s="239" t="s">
        <v>25</v>
      </c>
      <c r="C9" s="15"/>
      <c r="D9" s="386" t="s">
        <v>390</v>
      </c>
      <c r="E9" s="329" t="s">
        <v>389</v>
      </c>
    </row>
    <row r="10" spans="2:7" x14ac:dyDescent="0.2">
      <c r="B10" s="326" t="s">
        <v>616</v>
      </c>
      <c r="C10" s="109"/>
      <c r="D10" s="383"/>
      <c r="E10" s="110"/>
    </row>
    <row r="11" spans="2:7" ht="17" x14ac:dyDescent="0.2">
      <c r="B11" s="327"/>
      <c r="C11" s="577" t="s">
        <v>89</v>
      </c>
      <c r="D11" s="578">
        <f>'Energetic FD subsectors'!L21</f>
        <v>0</v>
      </c>
      <c r="E11" s="579" t="e">
        <f>SUM(E12:E13)</f>
        <v>#VALUE!</v>
      </c>
      <c r="G11" s="515"/>
    </row>
    <row r="12" spans="2:7" ht="17" x14ac:dyDescent="0.2">
      <c r="B12" s="327"/>
      <c r="C12" s="111" t="s">
        <v>628</v>
      </c>
      <c r="D12" s="540" t="str">
        <f>Dashboard!E63</f>
        <v/>
      </c>
      <c r="E12" s="289" t="e">
        <f>IF(SUM($D$12:$D$13)=0,0,D12/SUM($D$12:$D$13))</f>
        <v>#VALUE!</v>
      </c>
    </row>
    <row r="13" spans="2:7" ht="17" x14ac:dyDescent="0.2">
      <c r="B13" s="327"/>
      <c r="C13" s="111" t="s">
        <v>629</v>
      </c>
      <c r="D13" s="540" t="e">
        <f>D11-D12</f>
        <v>#VALUE!</v>
      </c>
      <c r="E13" s="289" t="e">
        <f>IF(SUM($D$12:$D$13)=0,1,D13/SUM($D$12:$D$13))</f>
        <v>#VALUE!</v>
      </c>
    </row>
    <row r="14" spans="2:7" x14ac:dyDescent="0.2">
      <c r="B14" s="327"/>
      <c r="C14" s="7"/>
      <c r="D14" s="541"/>
      <c r="E14" s="331"/>
    </row>
    <row r="15" spans="2:7" x14ac:dyDescent="0.2">
      <c r="B15" s="33"/>
      <c r="C15" s="7"/>
      <c r="D15" s="541"/>
      <c r="E15" s="290"/>
    </row>
    <row r="16" spans="2:7" x14ac:dyDescent="0.2">
      <c r="B16" s="326" t="s">
        <v>617</v>
      </c>
      <c r="C16" s="109"/>
      <c r="D16" s="542"/>
      <c r="E16" s="291"/>
    </row>
    <row r="17" spans="2:7" ht="17" x14ac:dyDescent="0.2">
      <c r="B17" s="327"/>
      <c r="C17" s="577" t="s">
        <v>89</v>
      </c>
      <c r="D17" s="578">
        <f>'Energetic FD subsectors'!L22</f>
        <v>0</v>
      </c>
      <c r="E17" s="579" t="e">
        <f>SUM(E18:E19)</f>
        <v>#VALUE!</v>
      </c>
      <c r="G17" s="515"/>
    </row>
    <row r="18" spans="2:7" ht="17" x14ac:dyDescent="0.2">
      <c r="B18" s="327"/>
      <c r="C18" s="111" t="s">
        <v>628</v>
      </c>
      <c r="D18" s="540" t="str">
        <f>Dashboard!E65</f>
        <v/>
      </c>
      <c r="E18" s="289" t="e">
        <f>IF(SUM($D$18:$D$19)=0,0,D18/SUM($D$18:$D$19))</f>
        <v>#VALUE!</v>
      </c>
    </row>
    <row r="19" spans="2:7" ht="17" x14ac:dyDescent="0.2">
      <c r="B19" s="327"/>
      <c r="C19" s="111" t="s">
        <v>629</v>
      </c>
      <c r="D19" s="540" t="e">
        <f>D17-D18</f>
        <v>#VALUE!</v>
      </c>
      <c r="E19" s="289" t="e">
        <f>IF(SUM($D$18:$D$19)=0,1,D19/SUM($D$18:$D$19))</f>
        <v>#VALUE!</v>
      </c>
    </row>
    <row r="20" spans="2:7" x14ac:dyDescent="0.2">
      <c r="B20" s="327"/>
      <c r="C20" s="7"/>
      <c r="D20" s="541"/>
      <c r="E20" s="292"/>
    </row>
    <row r="21" spans="2:7" ht="17" thickBot="1" x14ac:dyDescent="0.25">
      <c r="B21" s="328"/>
      <c r="C21" s="112"/>
      <c r="D21" s="543"/>
      <c r="E21"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287</v>
      </c>
    </row>
    <row r="2" spans="1:2" x14ac:dyDescent="0.2">
      <c r="A2" t="s">
        <v>241</v>
      </c>
      <c r="B2" t="s">
        <v>240</v>
      </c>
    </row>
    <row r="3" spans="1:2" x14ac:dyDescent="0.2">
      <c r="A3" t="s">
        <v>288</v>
      </c>
      <c r="B3" s="448">
        <f>'Shares energetic FD sectors'!E11</f>
        <v>0</v>
      </c>
    </row>
    <row r="4" spans="1:2" x14ac:dyDescent="0.2">
      <c r="A4" t="s">
        <v>423</v>
      </c>
      <c r="B4" s="448">
        <f>'Shares energetic FD sectors'!E12</f>
        <v>0</v>
      </c>
    </row>
    <row r="5" spans="1:2" x14ac:dyDescent="0.2">
      <c r="A5" s="122" t="s">
        <v>289</v>
      </c>
      <c r="B5" s="448">
        <f>'Shares energetic FD sectors'!E13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4">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290</v>
      </c>
    </row>
    <row r="2" spans="1:2" x14ac:dyDescent="0.2">
      <c r="A2" t="s">
        <v>241</v>
      </c>
      <c r="B2" t="s">
        <v>240</v>
      </c>
    </row>
    <row r="3" spans="1:2" x14ac:dyDescent="0.2">
      <c r="A3" t="s">
        <v>291</v>
      </c>
      <c r="B3" s="448">
        <f>'Shares energetic FD sectors'!E16</f>
        <v>0</v>
      </c>
    </row>
    <row r="4" spans="1:2" x14ac:dyDescent="0.2">
      <c r="A4" t="s">
        <v>425</v>
      </c>
      <c r="B4" s="448">
        <f>'Shares energetic FD sectors'!E17</f>
        <v>0</v>
      </c>
    </row>
    <row r="5" spans="1:2" x14ac:dyDescent="0.2">
      <c r="A5" s="122" t="s">
        <v>292</v>
      </c>
      <c r="B5" s="448">
        <f>'Shares energetic FD sectors'!E18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58"/>
  <sheetViews>
    <sheetView topLeftCell="A36" workbookViewId="0">
      <selection activeCell="A45" sqref="A45:XFD45"/>
    </sheetView>
  </sheetViews>
  <sheetFormatPr baseColWidth="10" defaultRowHeight="16" x14ac:dyDescent="0.2"/>
  <cols>
    <col min="1" max="1" width="10.83203125" style="1"/>
    <col min="2" max="2" width="30.1640625" style="1" customWidth="1"/>
    <col min="3" max="3" width="147.33203125" style="1" customWidth="1"/>
    <col min="4" max="16384" width="10.83203125" style="1"/>
  </cols>
  <sheetData>
    <row r="2" spans="2:3" ht="21" x14ac:dyDescent="0.25">
      <c r="B2" s="2" t="s">
        <v>20</v>
      </c>
    </row>
    <row r="4" spans="2:3" ht="30" customHeight="1" x14ac:dyDescent="0.2">
      <c r="B4" s="309" t="s">
        <v>245</v>
      </c>
      <c r="C4" s="310" t="s">
        <v>21</v>
      </c>
    </row>
    <row r="5" spans="2:3" ht="28" customHeight="1" x14ac:dyDescent="0.2">
      <c r="B5" s="114" t="s">
        <v>187</v>
      </c>
      <c r="C5" s="73" t="s">
        <v>246</v>
      </c>
    </row>
    <row r="6" spans="2:3" ht="28" customHeight="1" x14ac:dyDescent="0.2">
      <c r="B6" s="114" t="s">
        <v>0</v>
      </c>
      <c r="C6" s="74" t="s">
        <v>310</v>
      </c>
    </row>
    <row r="7" spans="2:3" ht="28" customHeight="1" x14ac:dyDescent="0.2">
      <c r="B7" s="114" t="s">
        <v>20</v>
      </c>
      <c r="C7" s="73" t="s">
        <v>311</v>
      </c>
    </row>
    <row r="8" spans="2:3" ht="28" customHeight="1" x14ac:dyDescent="0.2">
      <c r="B8" s="114" t="s">
        <v>22</v>
      </c>
      <c r="C8" s="73" t="s">
        <v>462</v>
      </c>
    </row>
    <row r="9" spans="2:3" ht="28" customHeight="1" x14ac:dyDescent="0.2">
      <c r="B9" s="114" t="s">
        <v>188</v>
      </c>
      <c r="C9" s="73" t="s">
        <v>312</v>
      </c>
    </row>
    <row r="10" spans="2:3" ht="28" customHeight="1" x14ac:dyDescent="0.2">
      <c r="B10" s="114" t="s">
        <v>23</v>
      </c>
      <c r="C10" s="73" t="s">
        <v>313</v>
      </c>
    </row>
    <row r="11" spans="2:3" ht="28" customHeight="1" x14ac:dyDescent="0.2">
      <c r="B11" s="115" t="s">
        <v>24</v>
      </c>
      <c r="C11" s="73" t="s">
        <v>314</v>
      </c>
    </row>
    <row r="12" spans="2:3" ht="28" customHeight="1" x14ac:dyDescent="0.2">
      <c r="B12" s="116" t="s">
        <v>395</v>
      </c>
      <c r="C12" s="456" t="s">
        <v>396</v>
      </c>
    </row>
    <row r="13" spans="2:3" ht="28" customHeight="1" x14ac:dyDescent="0.2">
      <c r="B13" s="116" t="s">
        <v>471</v>
      </c>
      <c r="C13" s="73" t="s">
        <v>456</v>
      </c>
    </row>
    <row r="14" spans="2:3" ht="28" customHeight="1" x14ac:dyDescent="0.2">
      <c r="B14" s="116" t="s">
        <v>472</v>
      </c>
      <c r="C14" s="73" t="s">
        <v>457</v>
      </c>
    </row>
    <row r="15" spans="2:3" ht="28" customHeight="1" x14ac:dyDescent="0.2">
      <c r="B15" s="116" t="s">
        <v>212</v>
      </c>
      <c r="C15" s="125" t="s">
        <v>463</v>
      </c>
    </row>
    <row r="16" spans="2:3" ht="28" customHeight="1" x14ac:dyDescent="0.2">
      <c r="B16" s="119" t="s">
        <v>572</v>
      </c>
      <c r="C16" s="73" t="s">
        <v>574</v>
      </c>
    </row>
    <row r="17" spans="2:3" ht="28" customHeight="1" x14ac:dyDescent="0.2">
      <c r="B17" s="119" t="s">
        <v>573</v>
      </c>
      <c r="C17" s="73" t="s">
        <v>575</v>
      </c>
    </row>
    <row r="18" spans="2:3" ht="28" customHeight="1" x14ac:dyDescent="0.2">
      <c r="B18" s="118" t="s">
        <v>581</v>
      </c>
      <c r="C18" s="73" t="s">
        <v>315</v>
      </c>
    </row>
    <row r="19" spans="2:3" ht="28" customHeight="1" x14ac:dyDescent="0.2">
      <c r="B19" s="118" t="s">
        <v>582</v>
      </c>
      <c r="C19" s="73" t="s">
        <v>316</v>
      </c>
    </row>
    <row r="20" spans="2:3" ht="28" customHeight="1" x14ac:dyDescent="0.2">
      <c r="B20" s="117" t="s">
        <v>224</v>
      </c>
      <c r="C20" s="73" t="s">
        <v>458</v>
      </c>
    </row>
    <row r="21" spans="2:3" ht="28" customHeight="1" x14ac:dyDescent="0.2">
      <c r="B21" s="117" t="s">
        <v>225</v>
      </c>
      <c r="C21" s="73" t="s">
        <v>459</v>
      </c>
    </row>
    <row r="22" spans="2:3" ht="31" customHeight="1" x14ac:dyDescent="0.2">
      <c r="B22" s="117" t="s">
        <v>230</v>
      </c>
      <c r="C22" s="456" t="s">
        <v>460</v>
      </c>
    </row>
    <row r="23" spans="2:3" ht="31" customHeight="1" x14ac:dyDescent="0.2">
      <c r="B23" s="117" t="s">
        <v>229</v>
      </c>
      <c r="C23" s="456" t="s">
        <v>461</v>
      </c>
    </row>
    <row r="24" spans="2:3" ht="28" customHeight="1" x14ac:dyDescent="0.2">
      <c r="B24" s="117" t="s">
        <v>680</v>
      </c>
      <c r="C24" s="73" t="s">
        <v>413</v>
      </c>
    </row>
    <row r="25" spans="2:3" ht="28" customHeight="1" x14ac:dyDescent="0.2">
      <c r="B25" s="117" t="s">
        <v>577</v>
      </c>
      <c r="C25" s="125" t="s">
        <v>579</v>
      </c>
    </row>
    <row r="26" spans="2:3" ht="28" customHeight="1" x14ac:dyDescent="0.2">
      <c r="B26" s="117" t="s">
        <v>576</v>
      </c>
      <c r="C26" s="125" t="s">
        <v>578</v>
      </c>
    </row>
    <row r="27" spans="2:3" ht="28" customHeight="1" x14ac:dyDescent="0.2">
      <c r="B27" s="118" t="s">
        <v>513</v>
      </c>
      <c r="C27" s="73" t="s">
        <v>580</v>
      </c>
    </row>
    <row r="28" spans="2:3" ht="28" customHeight="1" x14ac:dyDescent="0.2">
      <c r="B28" s="118" t="s">
        <v>583</v>
      </c>
      <c r="C28" s="73" t="s">
        <v>584</v>
      </c>
    </row>
    <row r="29" spans="2:3" ht="28" customHeight="1" x14ac:dyDescent="0.2">
      <c r="B29" s="119" t="s">
        <v>572</v>
      </c>
      <c r="C29" s="73" t="s">
        <v>574</v>
      </c>
    </row>
    <row r="30" spans="2:3" ht="28" customHeight="1" x14ac:dyDescent="0.2">
      <c r="B30" s="119" t="s">
        <v>573</v>
      </c>
      <c r="C30" s="73" t="s">
        <v>575</v>
      </c>
    </row>
    <row r="31" spans="2:3" ht="28" customHeight="1" x14ac:dyDescent="0.2">
      <c r="B31" s="119" t="s">
        <v>631</v>
      </c>
      <c r="C31" s="73" t="s">
        <v>642</v>
      </c>
    </row>
    <row r="32" spans="2:3" ht="28" customHeight="1" x14ac:dyDescent="0.2">
      <c r="B32" s="120" t="s">
        <v>364</v>
      </c>
      <c r="C32" s="73" t="s">
        <v>585</v>
      </c>
    </row>
    <row r="33" spans="2:3" ht="28" customHeight="1" x14ac:dyDescent="0.2">
      <c r="B33" s="120" t="s">
        <v>368</v>
      </c>
      <c r="C33" s="126" t="s">
        <v>586</v>
      </c>
    </row>
    <row r="34" spans="2:3" ht="28" customHeight="1" x14ac:dyDescent="0.2">
      <c r="B34" s="120" t="s">
        <v>366</v>
      </c>
      <c r="C34" s="126" t="s">
        <v>587</v>
      </c>
    </row>
    <row r="35" spans="2:3" ht="28" customHeight="1" x14ac:dyDescent="0.2">
      <c r="B35" s="120" t="s">
        <v>365</v>
      </c>
      <c r="C35" s="73" t="s">
        <v>588</v>
      </c>
    </row>
    <row r="36" spans="2:3" ht="28" customHeight="1" x14ac:dyDescent="0.2">
      <c r="B36" s="120" t="s">
        <v>369</v>
      </c>
      <c r="C36" s="126" t="s">
        <v>589</v>
      </c>
    </row>
    <row r="37" spans="2:3" ht="28" customHeight="1" x14ac:dyDescent="0.2">
      <c r="B37" s="120" t="s">
        <v>367</v>
      </c>
      <c r="C37" s="126" t="s">
        <v>590</v>
      </c>
    </row>
    <row r="38" spans="2:3" ht="28" customHeight="1" x14ac:dyDescent="0.2">
      <c r="B38" s="120" t="s">
        <v>363</v>
      </c>
      <c r="C38" s="73" t="s">
        <v>591</v>
      </c>
    </row>
    <row r="39" spans="2:3" ht="28" customHeight="1" x14ac:dyDescent="0.2">
      <c r="B39" s="120" t="s">
        <v>441</v>
      </c>
      <c r="C39" s="73" t="s">
        <v>592</v>
      </c>
    </row>
    <row r="40" spans="2:3" ht="28" customHeight="1" x14ac:dyDescent="0.2">
      <c r="B40" s="120" t="s">
        <v>443</v>
      </c>
      <c r="C40" s="73" t="s">
        <v>593</v>
      </c>
    </row>
    <row r="41" spans="2:3" ht="28" customHeight="1" x14ac:dyDescent="0.2">
      <c r="B41" s="120" t="s">
        <v>445</v>
      </c>
      <c r="C41" s="73" t="s">
        <v>594</v>
      </c>
    </row>
    <row r="42" spans="2:3" ht="28" customHeight="1" x14ac:dyDescent="0.2">
      <c r="B42" s="120" t="s">
        <v>447</v>
      </c>
      <c r="C42" s="73" t="s">
        <v>595</v>
      </c>
    </row>
    <row r="43" spans="2:3" ht="28" customHeight="1" x14ac:dyDescent="0.2">
      <c r="B43" s="120" t="s">
        <v>449</v>
      </c>
      <c r="C43" s="73" t="s">
        <v>596</v>
      </c>
    </row>
    <row r="44" spans="2:3" ht="28" customHeight="1" x14ac:dyDescent="0.2">
      <c r="B44" s="120" t="s">
        <v>404</v>
      </c>
      <c r="C44" s="126" t="s">
        <v>360</v>
      </c>
    </row>
    <row r="45" spans="2:3" ht="28" customHeight="1" x14ac:dyDescent="0.2">
      <c r="B45" s="120" t="s">
        <v>597</v>
      </c>
      <c r="C45" s="73" t="s">
        <v>304</v>
      </c>
    </row>
    <row r="46" spans="2:3" ht="28" customHeight="1" x14ac:dyDescent="0.2">
      <c r="B46" s="120" t="s">
        <v>598</v>
      </c>
      <c r="C46" s="73" t="s">
        <v>305</v>
      </c>
    </row>
    <row r="47" spans="2:3" ht="28" customHeight="1" x14ac:dyDescent="0.2">
      <c r="B47" s="120" t="s">
        <v>599</v>
      </c>
      <c r="C47" s="126" t="s">
        <v>306</v>
      </c>
    </row>
    <row r="48" spans="2:3" ht="28" customHeight="1" x14ac:dyDescent="0.2">
      <c r="B48" s="120" t="s">
        <v>600</v>
      </c>
      <c r="C48" s="126" t="s">
        <v>302</v>
      </c>
    </row>
    <row r="49" spans="2:3" ht="28" customHeight="1" x14ac:dyDescent="0.2">
      <c r="B49" s="120" t="s">
        <v>601</v>
      </c>
      <c r="C49" s="126" t="s">
        <v>307</v>
      </c>
    </row>
    <row r="50" spans="2:3" ht="28" customHeight="1" x14ac:dyDescent="0.2">
      <c r="B50" s="120" t="s">
        <v>602</v>
      </c>
      <c r="C50" s="73" t="s">
        <v>303</v>
      </c>
    </row>
    <row r="51" spans="2:3" ht="28" customHeight="1" x14ac:dyDescent="0.2">
      <c r="B51" s="120" t="s">
        <v>603</v>
      </c>
      <c r="C51" s="73" t="s">
        <v>442</v>
      </c>
    </row>
    <row r="52" spans="2:3" ht="28" customHeight="1" x14ac:dyDescent="0.2">
      <c r="B52" s="120" t="s">
        <v>604</v>
      </c>
      <c r="C52" s="73" t="s">
        <v>444</v>
      </c>
    </row>
    <row r="53" spans="2:3" ht="28" customHeight="1" x14ac:dyDescent="0.2">
      <c r="B53" s="120" t="s">
        <v>605</v>
      </c>
      <c r="C53" s="73" t="s">
        <v>446</v>
      </c>
    </row>
    <row r="54" spans="2:3" ht="28" customHeight="1" x14ac:dyDescent="0.2">
      <c r="B54" s="120" t="s">
        <v>606</v>
      </c>
      <c r="C54" s="73" t="s">
        <v>448</v>
      </c>
    </row>
    <row r="55" spans="2:3" ht="28" customHeight="1" x14ac:dyDescent="0.2">
      <c r="B55" s="120" t="s">
        <v>639</v>
      </c>
      <c r="C55" s="73" t="s">
        <v>640</v>
      </c>
    </row>
    <row r="56" spans="2:3" ht="28" customHeight="1" x14ac:dyDescent="0.2">
      <c r="B56" s="120" t="s">
        <v>638</v>
      </c>
      <c r="C56" s="73" t="s">
        <v>641</v>
      </c>
    </row>
    <row r="57" spans="2:3" ht="28" customHeight="1" x14ac:dyDescent="0.2"/>
    <row r="58"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5">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s="122" t="s">
        <v>293</v>
      </c>
      <c r="B1" s="122"/>
    </row>
    <row r="2" spans="1:2" x14ac:dyDescent="0.2">
      <c r="A2" s="122" t="s">
        <v>241</v>
      </c>
      <c r="B2" s="122" t="s">
        <v>240</v>
      </c>
    </row>
    <row r="3" spans="1:2" x14ac:dyDescent="0.2">
      <c r="A3" s="122" t="s">
        <v>294</v>
      </c>
      <c r="B3" s="449">
        <f>'Shares energetic FD sectors'!E21</f>
        <v>0</v>
      </c>
    </row>
    <row r="4" spans="1:2" x14ac:dyDescent="0.2">
      <c r="A4" s="122" t="s">
        <v>426</v>
      </c>
      <c r="B4" s="449">
        <f>'Shares energetic FD sectors'!E22</f>
        <v>0</v>
      </c>
    </row>
    <row r="5" spans="1:2" x14ac:dyDescent="0.2">
      <c r="A5" s="122" t="s">
        <v>295</v>
      </c>
      <c r="B5" s="449">
        <f>'Shares energetic FD sectors'!E23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6">
    <tabColor theme="7" tint="0.39997558519241921"/>
  </sheetPr>
  <dimension ref="A1:B5"/>
  <sheetViews>
    <sheetView workbookViewId="0"/>
  </sheetViews>
  <sheetFormatPr baseColWidth="10" defaultRowHeight="16" x14ac:dyDescent="0.2"/>
  <cols>
    <col min="1" max="1" width="40" bestFit="1" customWidth="1"/>
  </cols>
  <sheetData>
    <row r="1" spans="1:2" x14ac:dyDescent="0.2">
      <c r="A1" s="122" t="s">
        <v>300</v>
      </c>
      <c r="B1" s="122"/>
    </row>
    <row r="2" spans="1:2" x14ac:dyDescent="0.2">
      <c r="A2" s="122" t="s">
        <v>241</v>
      </c>
      <c r="B2" s="122" t="s">
        <v>240</v>
      </c>
    </row>
    <row r="3" spans="1:2" x14ac:dyDescent="0.2">
      <c r="A3" s="122" t="s">
        <v>301</v>
      </c>
      <c r="B3" s="449">
        <f>'Shares energetic FD sectors'!E26</f>
        <v>0</v>
      </c>
    </row>
    <row r="4" spans="1:2" x14ac:dyDescent="0.2">
      <c r="A4" s="122" t="s">
        <v>428</v>
      </c>
      <c r="B4" s="449">
        <f>'Shares energetic FD sectors'!E27</f>
        <v>0</v>
      </c>
    </row>
    <row r="5" spans="1:2" x14ac:dyDescent="0.2">
      <c r="A5" s="122" t="s">
        <v>299</v>
      </c>
      <c r="B5" s="449">
        <f>'Shares energetic FD sectors'!E28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7">
    <tabColor theme="7" tint="0.39997558519241921"/>
  </sheetPr>
  <dimension ref="A1:B5"/>
  <sheetViews>
    <sheetView workbookViewId="0"/>
  </sheetViews>
  <sheetFormatPr baseColWidth="10" defaultRowHeight="16" x14ac:dyDescent="0.2"/>
  <cols>
    <col min="1" max="1" width="49.1640625" bestFit="1" customWidth="1"/>
  </cols>
  <sheetData>
    <row r="1" spans="1:2" x14ac:dyDescent="0.2">
      <c r="A1" s="122" t="s">
        <v>296</v>
      </c>
      <c r="B1" s="122"/>
    </row>
    <row r="2" spans="1:2" x14ac:dyDescent="0.2">
      <c r="A2" s="122" t="s">
        <v>241</v>
      </c>
      <c r="B2" s="122" t="s">
        <v>240</v>
      </c>
    </row>
    <row r="3" spans="1:2" x14ac:dyDescent="0.2">
      <c r="A3" s="122" t="s">
        <v>297</v>
      </c>
      <c r="B3" s="449">
        <f>'Shares energetic FD sectors'!E31</f>
        <v>0</v>
      </c>
    </row>
    <row r="4" spans="1:2" x14ac:dyDescent="0.2">
      <c r="A4" s="122" t="s">
        <v>427</v>
      </c>
      <c r="B4" s="449">
        <f>'Shares energetic FD sectors'!E32</f>
        <v>0</v>
      </c>
    </row>
    <row r="5" spans="1:2" x14ac:dyDescent="0.2">
      <c r="A5" s="122" t="s">
        <v>298</v>
      </c>
      <c r="B5" s="449">
        <f>'Shares energetic FD sectors'!E33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8">
    <tabColor theme="7" tint="0.39997558519241921"/>
  </sheetPr>
  <dimension ref="A1:B5"/>
  <sheetViews>
    <sheetView workbookViewId="0"/>
  </sheetViews>
  <sheetFormatPr baseColWidth="10" defaultRowHeight="16" x14ac:dyDescent="0.2"/>
  <cols>
    <col min="1" max="1" width="43.33203125" bestFit="1" customWidth="1"/>
  </cols>
  <sheetData>
    <row r="1" spans="1:2" x14ac:dyDescent="0.2">
      <c r="A1" t="s">
        <v>284</v>
      </c>
    </row>
    <row r="2" spans="1:2" x14ac:dyDescent="0.2">
      <c r="A2" t="s">
        <v>241</v>
      </c>
      <c r="B2" t="s">
        <v>240</v>
      </c>
    </row>
    <row r="3" spans="1:2" x14ac:dyDescent="0.2">
      <c r="A3" t="s">
        <v>285</v>
      </c>
      <c r="B3" s="448">
        <f>'Shares energetic FD sectors'!E36</f>
        <v>0</v>
      </c>
    </row>
    <row r="4" spans="1:2" x14ac:dyDescent="0.2">
      <c r="A4" t="s">
        <v>424</v>
      </c>
      <c r="B4" s="448">
        <f>'Shares energetic FD sectors'!E37</f>
        <v>0</v>
      </c>
    </row>
    <row r="5" spans="1:2" x14ac:dyDescent="0.2">
      <c r="A5" s="122" t="s">
        <v>286</v>
      </c>
      <c r="B5" s="448">
        <f>'Shares energetic FD sectors'!E38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9">
    <tabColor theme="7" tint="0.39997558519241921"/>
  </sheetPr>
  <dimension ref="A1:B4"/>
  <sheetViews>
    <sheetView workbookViewId="0"/>
  </sheetViews>
  <sheetFormatPr baseColWidth="10" defaultRowHeight="16" x14ac:dyDescent="0.2"/>
  <sheetData>
    <row r="1" spans="1:2" x14ac:dyDescent="0.2">
      <c r="A1" t="s">
        <v>429</v>
      </c>
    </row>
    <row r="2" spans="1:2" x14ac:dyDescent="0.2">
      <c r="A2" t="s">
        <v>241</v>
      </c>
      <c r="B2" t="s">
        <v>240</v>
      </c>
    </row>
    <row r="3" spans="1:2" x14ac:dyDescent="0.2">
      <c r="A3" t="s">
        <v>430</v>
      </c>
      <c r="B3" s="448">
        <f>'Shares non-energ FD sectors'!E11</f>
        <v>0</v>
      </c>
    </row>
    <row r="4" spans="1:2" x14ac:dyDescent="0.2">
      <c r="A4" s="122" t="s">
        <v>431</v>
      </c>
      <c r="B4" s="448">
        <f>'Shares non-energ FD sectors'!E12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7" tint="0.39997558519241921"/>
  </sheetPr>
  <dimension ref="A1:B4"/>
  <sheetViews>
    <sheetView workbookViewId="0"/>
  </sheetViews>
  <sheetFormatPr baseColWidth="10" defaultRowHeight="16" x14ac:dyDescent="0.2"/>
  <sheetData>
    <row r="1" spans="1:2" x14ac:dyDescent="0.2">
      <c r="A1" t="s">
        <v>432</v>
      </c>
    </row>
    <row r="2" spans="1:2" x14ac:dyDescent="0.2">
      <c r="A2" t="s">
        <v>241</v>
      </c>
      <c r="B2" t="s">
        <v>240</v>
      </c>
    </row>
    <row r="3" spans="1:2" x14ac:dyDescent="0.2">
      <c r="A3" t="s">
        <v>433</v>
      </c>
      <c r="B3" s="448">
        <f>'Shares non-energ FD sectors'!E15</f>
        <v>0</v>
      </c>
    </row>
    <row r="4" spans="1:2" x14ac:dyDescent="0.2">
      <c r="A4" s="122" t="s">
        <v>434</v>
      </c>
      <c r="B4" s="448">
        <f>'Shares non-energ FD sectors'!E16</f>
        <v>1</v>
      </c>
    </row>
  </sheetData>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1">
    <tabColor theme="7" tint="0.39997558519241921"/>
  </sheetPr>
  <dimension ref="A1:B4"/>
  <sheetViews>
    <sheetView workbookViewId="0"/>
  </sheetViews>
  <sheetFormatPr baseColWidth="10" defaultRowHeight="16" x14ac:dyDescent="0.2"/>
  <sheetData>
    <row r="1" spans="1:2" x14ac:dyDescent="0.2">
      <c r="A1" t="s">
        <v>435</v>
      </c>
    </row>
    <row r="2" spans="1:2" x14ac:dyDescent="0.2">
      <c r="A2" t="s">
        <v>241</v>
      </c>
      <c r="B2" t="s">
        <v>240</v>
      </c>
    </row>
    <row r="3" spans="1:2" x14ac:dyDescent="0.2">
      <c r="A3" t="s">
        <v>436</v>
      </c>
      <c r="B3" s="448">
        <f>'Shares non-energ FD sectors'!E19</f>
        <v>0</v>
      </c>
    </row>
    <row r="4" spans="1:2" x14ac:dyDescent="0.2">
      <c r="A4" s="122" t="s">
        <v>437</v>
      </c>
      <c r="B4" s="448">
        <f>'Shares non-energ FD sectors'!E20</f>
        <v>1</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2">
    <tabColor theme="7" tint="0.39997558519241921"/>
  </sheetPr>
  <dimension ref="A1:B4"/>
  <sheetViews>
    <sheetView workbookViewId="0"/>
  </sheetViews>
  <sheetFormatPr baseColWidth="10" defaultRowHeight="16" x14ac:dyDescent="0.2"/>
  <sheetData>
    <row r="1" spans="1:2" x14ac:dyDescent="0.2">
      <c r="A1" t="s">
        <v>438</v>
      </c>
    </row>
    <row r="2" spans="1:2" x14ac:dyDescent="0.2">
      <c r="A2" t="s">
        <v>241</v>
      </c>
      <c r="B2" t="s">
        <v>240</v>
      </c>
    </row>
    <row r="3" spans="1:2" x14ac:dyDescent="0.2">
      <c r="A3" t="s">
        <v>439</v>
      </c>
      <c r="B3" s="448">
        <f>'Shares non-energ FD sectors'!E23</f>
        <v>0</v>
      </c>
    </row>
    <row r="4" spans="1:2" x14ac:dyDescent="0.2">
      <c r="A4" s="122" t="s">
        <v>440</v>
      </c>
      <c r="B4" s="448">
        <f>'Shares non-energ FD sectors'!E24</f>
        <v>1</v>
      </c>
    </row>
  </sheetData>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7" tint="0.39997558519241921"/>
  </sheetPr>
  <dimension ref="A1:B4"/>
  <sheetViews>
    <sheetView workbookViewId="0"/>
  </sheetViews>
  <sheetFormatPr baseColWidth="10" defaultRowHeight="16" x14ac:dyDescent="0.2"/>
  <cols>
    <col min="1" max="1" width="44.33203125" bestFit="1" customWidth="1"/>
  </cols>
  <sheetData>
    <row r="1" spans="1:2" x14ac:dyDescent="0.2">
      <c r="A1" t="s">
        <v>357</v>
      </c>
    </row>
    <row r="2" spans="1:2" x14ac:dyDescent="0.2">
      <c r="A2" t="s">
        <v>241</v>
      </c>
      <c r="B2" t="s">
        <v>240</v>
      </c>
    </row>
    <row r="3" spans="1:2" x14ac:dyDescent="0.2">
      <c r="A3" t="s">
        <v>359</v>
      </c>
      <c r="B3" s="448">
        <f>'Coal own use analysis'!D19</f>
        <v>0</v>
      </c>
    </row>
    <row r="4" spans="1:2" x14ac:dyDescent="0.2">
      <c r="A4" t="s">
        <v>358</v>
      </c>
      <c r="B4" s="448">
        <f>'Coal own use analysis'!D20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7" tint="0.39997558519241921"/>
  </sheetPr>
  <dimension ref="A1:B5"/>
  <sheetViews>
    <sheetView workbookViewId="0">
      <selection activeCell="B5" sqref="B5"/>
    </sheetView>
  </sheetViews>
  <sheetFormatPr baseColWidth="10" defaultRowHeight="16" x14ac:dyDescent="0.2"/>
  <cols>
    <col min="1" max="1" width="52.6640625" bestFit="1" customWidth="1"/>
  </cols>
  <sheetData>
    <row r="1" spans="1:2" x14ac:dyDescent="0.2">
      <c r="A1" t="s">
        <v>527</v>
      </c>
    </row>
    <row r="2" spans="1:2" x14ac:dyDescent="0.2">
      <c r="A2" t="s">
        <v>241</v>
      </c>
      <c r="B2" t="s">
        <v>240</v>
      </c>
    </row>
    <row r="3" spans="1:2" x14ac:dyDescent="0.2">
      <c r="A3" t="s">
        <v>528</v>
      </c>
      <c r="B3" s="448">
        <f>'Shares energetic FD subsectors'!E15</f>
        <v>0</v>
      </c>
    </row>
    <row r="4" spans="1:2" x14ac:dyDescent="0.2">
      <c r="A4" t="s">
        <v>529</v>
      </c>
      <c r="B4" s="448">
        <f>'Shares energetic FD subsectors'!E16</f>
        <v>0</v>
      </c>
    </row>
    <row r="5" spans="1:2" x14ac:dyDescent="0.2">
      <c r="A5" t="s">
        <v>530</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3"/>
  <sheetViews>
    <sheetView workbookViewId="0"/>
  </sheetViews>
  <sheetFormatPr baseColWidth="10" defaultRowHeight="16" x14ac:dyDescent="0.2"/>
  <cols>
    <col min="1" max="1" width="10.83203125" style="1"/>
    <col min="2" max="2" width="157.1640625" style="1" bestFit="1" customWidth="1"/>
    <col min="3" max="16384" width="10.83203125" style="1"/>
  </cols>
  <sheetData>
    <row r="2" spans="2:2" ht="21" x14ac:dyDescent="0.25">
      <c r="B2" s="2" t="s">
        <v>22</v>
      </c>
    </row>
    <row r="4" spans="2:2" x14ac:dyDescent="0.2">
      <c r="B4" s="127" t="s">
        <v>28</v>
      </c>
    </row>
    <row r="5" spans="2:2" x14ac:dyDescent="0.2">
      <c r="B5" s="128"/>
    </row>
    <row r="6" spans="2:2" ht="85" x14ac:dyDescent="0.2">
      <c r="B6" s="129" t="s">
        <v>491</v>
      </c>
    </row>
    <row r="7" spans="2:2" x14ac:dyDescent="0.2">
      <c r="B7" s="130"/>
    </row>
    <row r="8" spans="2:2" x14ac:dyDescent="0.2">
      <c r="B8" s="131"/>
    </row>
    <row r="9" spans="2:2" x14ac:dyDescent="0.2">
      <c r="B9" s="132" t="s">
        <v>189</v>
      </c>
    </row>
    <row r="10" spans="2:2" x14ac:dyDescent="0.2">
      <c r="B10" s="133"/>
    </row>
    <row r="11" spans="2:2" x14ac:dyDescent="0.2">
      <c r="B11" s="303" t="s">
        <v>397</v>
      </c>
    </row>
    <row r="12" spans="2:2" x14ac:dyDescent="0.2">
      <c r="B12" s="303" t="s">
        <v>489</v>
      </c>
    </row>
    <row r="13" spans="2:2" x14ac:dyDescent="0.2">
      <c r="B13" s="303" t="s">
        <v>488</v>
      </c>
    </row>
    <row r="14" spans="2:2" x14ac:dyDescent="0.2">
      <c r="B14" s="134" t="s">
        <v>318</v>
      </c>
    </row>
    <row r="15" spans="2:2" x14ac:dyDescent="0.2">
      <c r="B15" s="134" t="s">
        <v>490</v>
      </c>
    </row>
    <row r="16" spans="2:2" x14ac:dyDescent="0.2">
      <c r="B16" s="134" t="s">
        <v>376</v>
      </c>
    </row>
    <row r="17" spans="2:2" x14ac:dyDescent="0.2">
      <c r="B17" s="303" t="s">
        <v>377</v>
      </c>
    </row>
    <row r="18" spans="2:2" x14ac:dyDescent="0.2">
      <c r="B18" s="135"/>
    </row>
    <row r="19" spans="2:2" x14ac:dyDescent="0.2">
      <c r="B19" s="136"/>
    </row>
    <row r="20" spans="2:2" x14ac:dyDescent="0.2">
      <c r="B20" s="127" t="s">
        <v>27</v>
      </c>
    </row>
    <row r="21" spans="2:2" x14ac:dyDescent="0.2">
      <c r="B21" s="128"/>
    </row>
    <row r="22" spans="2:2" ht="102" x14ac:dyDescent="0.2">
      <c r="B22" s="137" t="s">
        <v>317</v>
      </c>
    </row>
    <row r="23" spans="2:2" x14ac:dyDescent="0.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7" tint="0.39997558519241921"/>
  </sheetPr>
  <dimension ref="A1:B5"/>
  <sheetViews>
    <sheetView workbookViewId="0">
      <selection activeCell="B5" sqref="B5"/>
    </sheetView>
  </sheetViews>
  <sheetFormatPr baseColWidth="10" defaultRowHeight="16" x14ac:dyDescent="0.2"/>
  <cols>
    <col min="1" max="1" width="60" bestFit="1" customWidth="1"/>
  </cols>
  <sheetData>
    <row r="1" spans="1:2" x14ac:dyDescent="0.2">
      <c r="A1" t="s">
        <v>531</v>
      </c>
    </row>
    <row r="2" spans="1:2" x14ac:dyDescent="0.2">
      <c r="A2" t="s">
        <v>241</v>
      </c>
      <c r="B2" t="s">
        <v>240</v>
      </c>
    </row>
    <row r="3" spans="1:2" x14ac:dyDescent="0.2">
      <c r="A3" t="s">
        <v>532</v>
      </c>
      <c r="B3" s="448">
        <f>'Shares energetic FD subsectors'!E27</f>
        <v>0</v>
      </c>
    </row>
    <row r="4" spans="1:2" x14ac:dyDescent="0.2">
      <c r="A4" t="s">
        <v>533</v>
      </c>
      <c r="B4" s="448">
        <f>'Shares energetic FD subsectors'!E28</f>
        <v>0</v>
      </c>
    </row>
    <row r="5" spans="1:2" x14ac:dyDescent="0.2">
      <c r="A5" t="s">
        <v>534</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7" tint="0.39997558519241921"/>
  </sheetPr>
  <dimension ref="A1:B5"/>
  <sheetViews>
    <sheetView workbookViewId="0">
      <selection activeCell="B5" sqref="B5"/>
    </sheetView>
  </sheetViews>
  <sheetFormatPr baseColWidth="10" defaultRowHeight="16" x14ac:dyDescent="0.2"/>
  <cols>
    <col min="1" max="1" width="45.5" customWidth="1"/>
  </cols>
  <sheetData>
    <row r="1" spans="1:2" x14ac:dyDescent="0.2">
      <c r="A1" t="s">
        <v>535</v>
      </c>
    </row>
    <row r="2" spans="1:2" x14ac:dyDescent="0.2">
      <c r="A2" t="s">
        <v>241</v>
      </c>
      <c r="B2" t="s">
        <v>240</v>
      </c>
    </row>
    <row r="3" spans="1:2" x14ac:dyDescent="0.2">
      <c r="A3" t="s">
        <v>536</v>
      </c>
      <c r="B3" s="448">
        <f>'Shares energetic FD subsectors'!E39</f>
        <v>0</v>
      </c>
    </row>
    <row r="4" spans="1:2" x14ac:dyDescent="0.2">
      <c r="A4" t="s">
        <v>537</v>
      </c>
      <c r="B4" s="448">
        <f>'Shares energetic FD subsectors'!E40</f>
        <v>0</v>
      </c>
    </row>
    <row r="5" spans="1:2" x14ac:dyDescent="0.2">
      <c r="A5" t="s">
        <v>538</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7" tint="0.39997558519241921"/>
  </sheetPr>
  <dimension ref="A1:B5"/>
  <sheetViews>
    <sheetView workbookViewId="0">
      <selection activeCell="I71" sqref="I71"/>
    </sheetView>
  </sheetViews>
  <sheetFormatPr baseColWidth="10" defaultRowHeight="16" x14ac:dyDescent="0.2"/>
  <cols>
    <col min="1" max="1" width="57.83203125" customWidth="1"/>
  </cols>
  <sheetData>
    <row r="1" spans="1:2" x14ac:dyDescent="0.2">
      <c r="A1" t="s">
        <v>539</v>
      </c>
    </row>
    <row r="2" spans="1:2" x14ac:dyDescent="0.2">
      <c r="A2" t="s">
        <v>241</v>
      </c>
      <c r="B2" t="s">
        <v>240</v>
      </c>
    </row>
    <row r="3" spans="1:2" x14ac:dyDescent="0.2">
      <c r="A3" t="s">
        <v>540</v>
      </c>
      <c r="B3" s="448">
        <f>'Shares energetic FD subsectors'!E51</f>
        <v>0</v>
      </c>
    </row>
    <row r="4" spans="1:2" x14ac:dyDescent="0.2">
      <c r="A4" t="s">
        <v>541</v>
      </c>
      <c r="B4" s="448">
        <f>'Shares energetic FD subsectors'!E52</f>
        <v>0</v>
      </c>
    </row>
    <row r="5" spans="1:2" x14ac:dyDescent="0.2">
      <c r="A5" t="s">
        <v>542</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sheetPr>
  <dimension ref="A1:B5"/>
  <sheetViews>
    <sheetView workbookViewId="0">
      <selection activeCell="A7" sqref="A7"/>
    </sheetView>
  </sheetViews>
  <sheetFormatPr baseColWidth="10" defaultRowHeight="16" x14ac:dyDescent="0.2"/>
  <cols>
    <col min="1" max="1" width="63.33203125" customWidth="1"/>
  </cols>
  <sheetData>
    <row r="1" spans="1:2" x14ac:dyDescent="0.2">
      <c r="A1" t="s">
        <v>543</v>
      </c>
    </row>
    <row r="2" spans="1:2" x14ac:dyDescent="0.2">
      <c r="A2" t="s">
        <v>241</v>
      </c>
      <c r="B2" t="s">
        <v>240</v>
      </c>
    </row>
    <row r="3" spans="1:2" x14ac:dyDescent="0.2">
      <c r="A3" t="s">
        <v>544</v>
      </c>
      <c r="B3" s="448">
        <f>'Shares energetic FD subsectors'!E63</f>
        <v>0</v>
      </c>
    </row>
    <row r="4" spans="1:2" x14ac:dyDescent="0.2">
      <c r="A4" t="s">
        <v>545</v>
      </c>
      <c r="B4" s="448">
        <f>'Shares energetic FD subsectors'!E64</f>
        <v>0</v>
      </c>
    </row>
    <row r="5" spans="1:2" x14ac:dyDescent="0.2">
      <c r="A5" t="s">
        <v>546</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7" tint="0.39997558519241921"/>
  </sheetPr>
  <dimension ref="A1:B5"/>
  <sheetViews>
    <sheetView workbookViewId="0">
      <selection activeCell="B5" sqref="B5"/>
    </sheetView>
  </sheetViews>
  <sheetFormatPr baseColWidth="10" defaultRowHeight="16" x14ac:dyDescent="0.2"/>
  <cols>
    <col min="1" max="1" width="44.33203125" customWidth="1"/>
  </cols>
  <sheetData>
    <row r="1" spans="1:2" x14ac:dyDescent="0.2">
      <c r="A1" t="s">
        <v>547</v>
      </c>
    </row>
    <row r="2" spans="1:2" x14ac:dyDescent="0.2">
      <c r="A2" t="s">
        <v>241</v>
      </c>
      <c r="B2" t="s">
        <v>240</v>
      </c>
    </row>
    <row r="3" spans="1:2" x14ac:dyDescent="0.2">
      <c r="A3" t="s">
        <v>548</v>
      </c>
      <c r="B3" s="448">
        <f>'Shares energetic FD subsectors'!E75</f>
        <v>0</v>
      </c>
    </row>
    <row r="4" spans="1:2" x14ac:dyDescent="0.2">
      <c r="A4" t="s">
        <v>549</v>
      </c>
      <c r="B4" s="448">
        <f>'Shares energetic FD subsectors'!E76</f>
        <v>0</v>
      </c>
    </row>
    <row r="5" spans="1:2" x14ac:dyDescent="0.2">
      <c r="A5" t="s">
        <v>550</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7" tint="0.39997558519241921"/>
  </sheetPr>
  <dimension ref="A1:B5"/>
  <sheetViews>
    <sheetView workbookViewId="0">
      <selection activeCell="B11" sqref="B11"/>
    </sheetView>
  </sheetViews>
  <sheetFormatPr baseColWidth="10" defaultRowHeight="16" x14ac:dyDescent="0.2"/>
  <cols>
    <col min="1" max="1" width="66.5" customWidth="1"/>
  </cols>
  <sheetData>
    <row r="1" spans="1:2" x14ac:dyDescent="0.2">
      <c r="A1" t="s">
        <v>556</v>
      </c>
    </row>
    <row r="2" spans="1:2" x14ac:dyDescent="0.2">
      <c r="A2" t="s">
        <v>241</v>
      </c>
      <c r="B2" t="s">
        <v>240</v>
      </c>
    </row>
    <row r="3" spans="1:2" x14ac:dyDescent="0.2">
      <c r="A3" t="s">
        <v>561</v>
      </c>
      <c r="B3" s="448">
        <f>'Shares non-e FD subsectors'!E15</f>
        <v>0</v>
      </c>
    </row>
    <row r="4" spans="1:2" x14ac:dyDescent="0.2">
      <c r="A4" t="s">
        <v>562</v>
      </c>
      <c r="B4" s="448">
        <f>'Shares non-e FD subsectors'!E16</f>
        <v>0</v>
      </c>
    </row>
    <row r="5" spans="1:2" x14ac:dyDescent="0.2">
      <c r="A5" t="s">
        <v>563</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7" tint="0.39997558519241921"/>
  </sheetPr>
  <dimension ref="A1:B5"/>
  <sheetViews>
    <sheetView workbookViewId="0">
      <selection activeCell="B10" sqref="B10"/>
    </sheetView>
  </sheetViews>
  <sheetFormatPr baseColWidth="10" defaultRowHeight="16" x14ac:dyDescent="0.2"/>
  <cols>
    <col min="1" max="1" width="60.83203125" customWidth="1"/>
  </cols>
  <sheetData>
    <row r="1" spans="1:2" x14ac:dyDescent="0.2">
      <c r="A1" t="s">
        <v>557</v>
      </c>
    </row>
    <row r="2" spans="1:2" x14ac:dyDescent="0.2">
      <c r="A2" t="s">
        <v>241</v>
      </c>
      <c r="B2" t="s">
        <v>240</v>
      </c>
    </row>
    <row r="3" spans="1:2" x14ac:dyDescent="0.2">
      <c r="A3" t="s">
        <v>558</v>
      </c>
      <c r="B3" s="448">
        <f>'Shares non-e FD subsectors'!E27</f>
        <v>0</v>
      </c>
    </row>
    <row r="4" spans="1:2" x14ac:dyDescent="0.2">
      <c r="A4" t="s">
        <v>559</v>
      </c>
      <c r="B4" s="448">
        <f>'Shares non-e FD subsectors'!E28</f>
        <v>0</v>
      </c>
    </row>
    <row r="5" spans="1:2" x14ac:dyDescent="0.2">
      <c r="A5" t="s">
        <v>560</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7" tint="0.39997558519241921"/>
  </sheetPr>
  <dimension ref="A1:B5"/>
  <sheetViews>
    <sheetView workbookViewId="0">
      <selection activeCell="B9" sqref="B9"/>
    </sheetView>
  </sheetViews>
  <sheetFormatPr baseColWidth="10" defaultRowHeight="16" x14ac:dyDescent="0.2"/>
  <cols>
    <col min="1" max="1" width="46.33203125" customWidth="1"/>
  </cols>
  <sheetData>
    <row r="1" spans="1:2" x14ac:dyDescent="0.2">
      <c r="A1" t="s">
        <v>564</v>
      </c>
    </row>
    <row r="2" spans="1:2" x14ac:dyDescent="0.2">
      <c r="A2" t="s">
        <v>241</v>
      </c>
      <c r="B2" t="s">
        <v>240</v>
      </c>
    </row>
    <row r="3" spans="1:2" x14ac:dyDescent="0.2">
      <c r="A3" t="s">
        <v>565</v>
      </c>
      <c r="B3" s="448">
        <f>'Shares non-e FD subsectors'!E39</f>
        <v>0</v>
      </c>
    </row>
    <row r="4" spans="1:2" x14ac:dyDescent="0.2">
      <c r="A4" t="s">
        <v>566</v>
      </c>
      <c r="B4" s="448">
        <f>'Shares non-e FD subsectors'!E40</f>
        <v>0</v>
      </c>
    </row>
    <row r="5" spans="1:2" x14ac:dyDescent="0.2">
      <c r="A5" t="s">
        <v>567</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7" tint="0.39997558519241921"/>
  </sheetPr>
  <dimension ref="A1:B5"/>
  <sheetViews>
    <sheetView workbookViewId="0">
      <selection activeCell="B7" sqref="B7"/>
    </sheetView>
  </sheetViews>
  <sheetFormatPr baseColWidth="10" defaultRowHeight="16" x14ac:dyDescent="0.2"/>
  <cols>
    <col min="1" max="1" width="56.33203125" customWidth="1"/>
  </cols>
  <sheetData>
    <row r="1" spans="1:2" x14ac:dyDescent="0.2">
      <c r="A1" t="s">
        <v>568</v>
      </c>
    </row>
    <row r="2" spans="1:2" x14ac:dyDescent="0.2">
      <c r="A2" t="s">
        <v>241</v>
      </c>
      <c r="B2" t="s">
        <v>240</v>
      </c>
    </row>
    <row r="3" spans="1:2" x14ac:dyDescent="0.2">
      <c r="A3" t="s">
        <v>569</v>
      </c>
      <c r="B3" s="448">
        <f>'Shares non-e FD subsectors'!E51</f>
        <v>0</v>
      </c>
    </row>
    <row r="4" spans="1:2" x14ac:dyDescent="0.2">
      <c r="A4" t="s">
        <v>570</v>
      </c>
      <c r="B4" s="448">
        <f>'Shares non-e FD subsectors'!E52</f>
        <v>0</v>
      </c>
    </row>
    <row r="5" spans="1:2" x14ac:dyDescent="0.2">
      <c r="A5" t="s">
        <v>571</v>
      </c>
      <c r="B5" s="448">
        <f>MAX(0,1-SUM(B3:B4))</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7" tint="0.39997558519241921"/>
  </sheetPr>
  <dimension ref="A1:B12"/>
  <sheetViews>
    <sheetView workbookViewId="0">
      <selection activeCell="B4" sqref="B4"/>
    </sheetView>
  </sheetViews>
  <sheetFormatPr baseColWidth="10" defaultRowHeight="16" x14ac:dyDescent="0.2"/>
  <sheetData>
    <row r="1" spans="1:2" x14ac:dyDescent="0.2">
      <c r="A1" t="s">
        <v>634</v>
      </c>
    </row>
    <row r="2" spans="1:2" x14ac:dyDescent="0.2">
      <c r="A2" t="s">
        <v>241</v>
      </c>
      <c r="B2" t="s">
        <v>240</v>
      </c>
    </row>
    <row r="3" spans="1:2" x14ac:dyDescent="0.2">
      <c r="A3" t="s">
        <v>632</v>
      </c>
      <c r="B3" s="448" t="e">
        <f>'Shares electric heaters'!E12</f>
        <v>#VALUE!</v>
      </c>
    </row>
    <row r="4" spans="1:2" x14ac:dyDescent="0.2">
      <c r="A4" t="s">
        <v>633</v>
      </c>
      <c r="B4" s="448" t="e">
        <f>'Shares electric heaters'!E13</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Z29"/>
  <sheetViews>
    <sheetView topLeftCell="J1" workbookViewId="0">
      <selection activeCell="CO17" sqref="CO17"/>
    </sheetView>
  </sheetViews>
  <sheetFormatPr baseColWidth="10" defaultColWidth="2.83203125" defaultRowHeight="16" x14ac:dyDescent="0.2"/>
  <cols>
    <col min="1" max="16384" width="2.83203125" style="1"/>
  </cols>
  <sheetData>
    <row r="2" spans="2:80" ht="31" x14ac:dyDescent="0.2">
      <c r="B2" s="53" t="s">
        <v>464</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1" x14ac:dyDescent="0.2">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x14ac:dyDescent="0.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4" x14ac:dyDescent="0.2">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7" spans="2:80" ht="24" x14ac:dyDescent="0.2">
      <c r="B7" s="52"/>
      <c r="C7" s="61"/>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1"/>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1"/>
    </row>
    <row r="9" spans="2:80" x14ac:dyDescent="0.2">
      <c r="CB9" s="49"/>
    </row>
    <row r="29" spans="104:104" x14ac:dyDescent="0.2">
      <c r="CZ29" s="1" t="s">
        <v>218</v>
      </c>
    </row>
  </sheetData>
  <phoneticPr fontId="23"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7" tint="0.39997558519241921"/>
  </sheetPr>
  <dimension ref="A1:B12"/>
  <sheetViews>
    <sheetView workbookViewId="0">
      <selection activeCell="AB60" sqref="AB60"/>
    </sheetView>
  </sheetViews>
  <sheetFormatPr baseColWidth="10" defaultRowHeight="16" x14ac:dyDescent="0.2"/>
  <cols>
    <col min="1" max="1" width="37.33203125" customWidth="1"/>
  </cols>
  <sheetData>
    <row r="1" spans="1:2" x14ac:dyDescent="0.2">
      <c r="A1" t="s">
        <v>635</v>
      </c>
    </row>
    <row r="2" spans="1:2" x14ac:dyDescent="0.2">
      <c r="A2" t="s">
        <v>241</v>
      </c>
      <c r="B2" t="s">
        <v>240</v>
      </c>
    </row>
    <row r="3" spans="1:2" x14ac:dyDescent="0.2">
      <c r="A3" t="s">
        <v>636</v>
      </c>
      <c r="B3" s="448" t="e">
        <f>'Shares electric heaters'!E18</f>
        <v>#VALUE!</v>
      </c>
    </row>
    <row r="4" spans="1:2" x14ac:dyDescent="0.2">
      <c r="A4" t="s">
        <v>637</v>
      </c>
      <c r="B4" s="448" t="e">
        <f>'Shares electric heaters'!E19</f>
        <v>#VALUE!</v>
      </c>
    </row>
    <row r="5" spans="1:2" x14ac:dyDescent="0.2">
      <c r="B5" s="448"/>
    </row>
    <row r="6" spans="1:2" x14ac:dyDescent="0.2">
      <c r="B6" s="448"/>
    </row>
    <row r="7" spans="1:2" x14ac:dyDescent="0.2">
      <c r="B7" s="448"/>
    </row>
    <row r="8" spans="1:2" x14ac:dyDescent="0.2">
      <c r="B8" s="448"/>
    </row>
    <row r="9" spans="1:2" x14ac:dyDescent="0.2">
      <c r="B9" s="448"/>
    </row>
    <row r="10" spans="1:2" x14ac:dyDescent="0.2">
      <c r="B10" s="448"/>
    </row>
    <row r="11" spans="1:2" x14ac:dyDescent="0.2">
      <c r="B11" s="448"/>
    </row>
    <row r="12" spans="1:2" x14ac:dyDescent="0.2">
      <c r="B12" s="4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71940-1AD1-E440-9192-65CCF3B5FCDE}">
  <sheetPr>
    <tabColor theme="7" tint="0.39997558519241921"/>
  </sheetPr>
  <dimension ref="A1:B5"/>
  <sheetViews>
    <sheetView workbookViewId="0">
      <selection activeCell="C17" sqref="C17"/>
    </sheetView>
  </sheetViews>
  <sheetFormatPr baseColWidth="10" defaultRowHeight="16" x14ac:dyDescent="0.2"/>
  <cols>
    <col min="1" max="1" width="45.6640625" customWidth="1"/>
  </cols>
  <sheetData>
    <row r="1" spans="1:2" x14ac:dyDescent="0.2">
      <c r="A1" t="s">
        <v>661</v>
      </c>
    </row>
    <row r="2" spans="1:2" x14ac:dyDescent="0.2">
      <c r="A2" t="s">
        <v>241</v>
      </c>
      <c r="B2" t="s">
        <v>240</v>
      </c>
    </row>
    <row r="3" spans="1:2" x14ac:dyDescent="0.2">
      <c r="A3" t="s">
        <v>662</v>
      </c>
      <c r="B3" s="448">
        <f>Dashboard!E85</f>
        <v>0</v>
      </c>
    </row>
    <row r="4" spans="1:2" x14ac:dyDescent="0.2">
      <c r="A4" t="s">
        <v>663</v>
      </c>
      <c r="B4" s="448">
        <f>Dashboard!E86</f>
        <v>0</v>
      </c>
    </row>
    <row r="5" spans="1:2" x14ac:dyDescent="0.2">
      <c r="A5" t="s">
        <v>664</v>
      </c>
      <c r="B5" s="448">
        <f>Dashboard!E87</f>
        <v>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F57E-AC00-A144-98DC-C9E113E51D8D}">
  <sheetPr>
    <tabColor theme="7" tint="0.39997558519241921"/>
  </sheetPr>
  <dimension ref="A1:B5"/>
  <sheetViews>
    <sheetView workbookViewId="0">
      <selection activeCell="A5" sqref="A5"/>
    </sheetView>
  </sheetViews>
  <sheetFormatPr baseColWidth="10" defaultRowHeight="16" x14ac:dyDescent="0.2"/>
  <cols>
    <col min="1" max="1" width="45.6640625" customWidth="1"/>
  </cols>
  <sheetData>
    <row r="1" spans="1:2" x14ac:dyDescent="0.2">
      <c r="A1" t="s">
        <v>665</v>
      </c>
    </row>
    <row r="2" spans="1:2" x14ac:dyDescent="0.2">
      <c r="A2" t="s">
        <v>241</v>
      </c>
      <c r="B2" t="s">
        <v>240</v>
      </c>
    </row>
    <row r="3" spans="1:2" x14ac:dyDescent="0.2">
      <c r="A3" t="s">
        <v>666</v>
      </c>
      <c r="B3" s="448">
        <f>Dashboard!E90</f>
        <v>0</v>
      </c>
    </row>
    <row r="4" spans="1:2" x14ac:dyDescent="0.2">
      <c r="A4" t="s">
        <v>667</v>
      </c>
      <c r="B4" s="448">
        <f>Dashboard!E91</f>
        <v>0</v>
      </c>
    </row>
    <row r="5" spans="1:2" x14ac:dyDescent="0.2">
      <c r="A5" t="s">
        <v>668</v>
      </c>
      <c r="B5" s="448">
        <f>Dashboard!E92</f>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CC87-3D21-F24F-9F38-432043B5D750}">
  <sheetPr>
    <tabColor theme="7" tint="0.39997558519241921"/>
  </sheetPr>
  <dimension ref="A1:B5"/>
  <sheetViews>
    <sheetView workbookViewId="0"/>
  </sheetViews>
  <sheetFormatPr baseColWidth="10" defaultRowHeight="16" x14ac:dyDescent="0.2"/>
  <cols>
    <col min="1" max="1" width="45.6640625" customWidth="1"/>
  </cols>
  <sheetData>
    <row r="1" spans="1:2" x14ac:dyDescent="0.2">
      <c r="A1" t="s">
        <v>678</v>
      </c>
    </row>
    <row r="2" spans="1:2" x14ac:dyDescent="0.2">
      <c r="A2" t="s">
        <v>241</v>
      </c>
      <c r="B2" t="s">
        <v>240</v>
      </c>
    </row>
    <row r="3" spans="1:2" x14ac:dyDescent="0.2">
      <c r="A3" t="s">
        <v>669</v>
      </c>
      <c r="B3" s="448">
        <f>Dashboard!E95</f>
        <v>0</v>
      </c>
    </row>
    <row r="4" spans="1:2" x14ac:dyDescent="0.2">
      <c r="A4" t="s">
        <v>670</v>
      </c>
      <c r="B4" s="448">
        <f>Dashboard!E96</f>
        <v>0</v>
      </c>
    </row>
    <row r="5" spans="1:2" x14ac:dyDescent="0.2">
      <c r="A5" t="s">
        <v>671</v>
      </c>
      <c r="B5" s="448">
        <f>Dashboard!E97</f>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DABB-E71D-8A48-AE17-655974A88DE1}">
  <sheetPr>
    <tabColor theme="7" tint="0.39997558519241921"/>
  </sheetPr>
  <dimension ref="A1:B4"/>
  <sheetViews>
    <sheetView workbookViewId="0">
      <selection activeCell="K34" sqref="K34"/>
    </sheetView>
  </sheetViews>
  <sheetFormatPr baseColWidth="10" defaultRowHeight="16" x14ac:dyDescent="0.2"/>
  <cols>
    <col min="1" max="1" width="45.6640625" customWidth="1"/>
  </cols>
  <sheetData>
    <row r="1" spans="1:2" x14ac:dyDescent="0.2">
      <c r="A1" t="s">
        <v>672</v>
      </c>
    </row>
    <row r="2" spans="1:2" x14ac:dyDescent="0.2">
      <c r="A2" t="s">
        <v>241</v>
      </c>
      <c r="B2" t="s">
        <v>240</v>
      </c>
    </row>
    <row r="3" spans="1:2" x14ac:dyDescent="0.2">
      <c r="A3" t="s">
        <v>673</v>
      </c>
      <c r="B3" s="448">
        <f>Dashboard!E100</f>
        <v>0</v>
      </c>
    </row>
    <row r="4" spans="1:2" x14ac:dyDescent="0.2">
      <c r="A4" t="s">
        <v>674</v>
      </c>
      <c r="B4" s="448">
        <f>Dashboard!E101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06"/>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23</v>
      </c>
      <c r="C2" s="2"/>
    </row>
    <row r="4" spans="2:4" x14ac:dyDescent="0.2">
      <c r="B4" s="3" t="s">
        <v>83</v>
      </c>
      <c r="C4" s="5"/>
    </row>
    <row r="5" spans="2:4" ht="79" customHeight="1" x14ac:dyDescent="0.2">
      <c r="B5" s="586" t="s">
        <v>319</v>
      </c>
      <c r="C5" s="587"/>
    </row>
    <row r="6" spans="2:4" ht="17" thickBot="1" x14ac:dyDescent="0.25">
      <c r="B6" s="8"/>
      <c r="C6" s="8"/>
      <c r="D6" s="8"/>
    </row>
    <row r="7" spans="2:4" x14ac:dyDescent="0.2">
      <c r="B7" s="24" t="s">
        <v>29</v>
      </c>
      <c r="C7" s="82"/>
      <c r="D7" s="8"/>
    </row>
    <row r="8" spans="2:4" x14ac:dyDescent="0.2">
      <c r="B8" s="27"/>
      <c r="C8" s="28"/>
      <c r="D8" s="8"/>
    </row>
    <row r="9" spans="2:4" x14ac:dyDescent="0.2">
      <c r="B9" s="29" t="s">
        <v>30</v>
      </c>
      <c r="C9" s="30" t="s">
        <v>31</v>
      </c>
      <c r="D9" s="14"/>
    </row>
    <row r="10" spans="2:4" x14ac:dyDescent="0.2">
      <c r="B10" s="46" t="s">
        <v>32</v>
      </c>
      <c r="C10" s="32"/>
      <c r="D10" s="14"/>
    </row>
    <row r="11" spans="2:4" ht="34" x14ac:dyDescent="0.2">
      <c r="B11" s="46"/>
      <c r="C11" s="139" t="s">
        <v>251</v>
      </c>
      <c r="D11" s="14"/>
    </row>
    <row r="12" spans="2:4" ht="51" x14ac:dyDescent="0.2">
      <c r="B12" s="46"/>
      <c r="C12" s="138" t="s">
        <v>252</v>
      </c>
      <c r="D12" s="164"/>
    </row>
    <row r="13" spans="2:4" ht="34" x14ac:dyDescent="0.2">
      <c r="B13" s="27"/>
      <c r="C13" s="138" t="s">
        <v>250</v>
      </c>
      <c r="D13" s="165"/>
    </row>
    <row r="14" spans="2:4" ht="34" x14ac:dyDescent="0.2">
      <c r="B14" s="27"/>
      <c r="C14" s="138" t="s">
        <v>494</v>
      </c>
      <c r="D14" s="165"/>
    </row>
    <row r="15" spans="2:4" ht="16" customHeight="1" thickBot="1" x14ac:dyDescent="0.25">
      <c r="B15" s="140"/>
      <c r="C15" s="514"/>
      <c r="D15" s="166"/>
    </row>
    <row r="16" spans="2:4" s="8" customFormat="1" ht="17" thickBot="1" x14ac:dyDescent="0.25">
      <c r="C16" s="167"/>
      <c r="D16" s="165"/>
    </row>
    <row r="17" spans="2:4" x14ac:dyDescent="0.2">
      <c r="B17" s="24" t="s">
        <v>182</v>
      </c>
      <c r="C17" s="168"/>
      <c r="D17" s="151"/>
    </row>
    <row r="18" spans="2:4" x14ac:dyDescent="0.2">
      <c r="B18" s="27"/>
      <c r="C18" s="88"/>
      <c r="D18" s="169"/>
    </row>
    <row r="19" spans="2:4" x14ac:dyDescent="0.2">
      <c r="B19" s="29" t="s">
        <v>30</v>
      </c>
      <c r="C19" s="170" t="s">
        <v>31</v>
      </c>
      <c r="D19" s="171" t="s">
        <v>190</v>
      </c>
    </row>
    <row r="20" spans="2:4" x14ac:dyDescent="0.2">
      <c r="B20" s="77"/>
      <c r="C20" s="164"/>
      <c r="D20" s="172"/>
    </row>
    <row r="21" spans="2:4" x14ac:dyDescent="0.2">
      <c r="B21" s="78"/>
      <c r="C21" s="163" t="s">
        <v>320</v>
      </c>
      <c r="D21" s="173"/>
    </row>
    <row r="22" spans="2:4" ht="17" thickBot="1" x14ac:dyDescent="0.25">
      <c r="B22" s="79"/>
      <c r="C22" s="80"/>
      <c r="D22" s="81"/>
    </row>
    <row r="23" spans="2:4" ht="17" thickBot="1" x14ac:dyDescent="0.25"/>
    <row r="24" spans="2:4" x14ac:dyDescent="0.2">
      <c r="B24" s="24" t="s">
        <v>191</v>
      </c>
      <c r="C24" s="26"/>
    </row>
    <row r="25" spans="2:4" x14ac:dyDescent="0.2">
      <c r="B25" s="27"/>
      <c r="C25" s="28"/>
    </row>
    <row r="26" spans="2:4" x14ac:dyDescent="0.2">
      <c r="B26" s="29"/>
      <c r="C26" s="62" t="s">
        <v>192</v>
      </c>
    </row>
    <row r="27" spans="2:4" x14ac:dyDescent="0.2">
      <c r="B27" s="33" t="s">
        <v>193</v>
      </c>
      <c r="C27" s="35" t="s">
        <v>33</v>
      </c>
    </row>
    <row r="28" spans="2:4" x14ac:dyDescent="0.2">
      <c r="B28" s="27"/>
      <c r="C28" s="35" t="s">
        <v>34</v>
      </c>
    </row>
    <row r="29" spans="2:4" x14ac:dyDescent="0.2">
      <c r="B29" s="27"/>
      <c r="C29" s="35" t="s">
        <v>35</v>
      </c>
    </row>
    <row r="30" spans="2:4" x14ac:dyDescent="0.2">
      <c r="B30" s="27"/>
      <c r="C30" s="35" t="s">
        <v>36</v>
      </c>
    </row>
    <row r="31" spans="2:4" x14ac:dyDescent="0.2">
      <c r="B31" s="27"/>
      <c r="C31" s="35" t="s">
        <v>37</v>
      </c>
    </row>
    <row r="32" spans="2:4" x14ac:dyDescent="0.2">
      <c r="B32" s="27"/>
      <c r="C32" s="35" t="s">
        <v>38</v>
      </c>
    </row>
    <row r="33" spans="2:4" x14ac:dyDescent="0.2">
      <c r="B33" s="27"/>
      <c r="C33" s="63" t="s">
        <v>39</v>
      </c>
    </row>
    <row r="34" spans="2:4" x14ac:dyDescent="0.2">
      <c r="B34" s="40"/>
      <c r="C34" s="63" t="s">
        <v>49</v>
      </c>
    </row>
    <row r="35" spans="2:4" x14ac:dyDescent="0.2">
      <c r="B35" s="27"/>
      <c r="C35" s="35" t="s">
        <v>40</v>
      </c>
    </row>
    <row r="36" spans="2:4" x14ac:dyDescent="0.2">
      <c r="B36" s="27"/>
      <c r="C36" s="63" t="s">
        <v>382</v>
      </c>
    </row>
    <row r="37" spans="2:4" x14ac:dyDescent="0.2">
      <c r="B37" s="27"/>
      <c r="C37" s="63" t="s">
        <v>42</v>
      </c>
    </row>
    <row r="38" spans="2:4" x14ac:dyDescent="0.2">
      <c r="B38" s="27"/>
      <c r="C38" s="63" t="s">
        <v>43</v>
      </c>
    </row>
    <row r="39" spans="2:4" x14ac:dyDescent="0.2">
      <c r="B39" s="27"/>
      <c r="C39" s="63" t="s">
        <v>44</v>
      </c>
    </row>
    <row r="40" spans="2:4" x14ac:dyDescent="0.2">
      <c r="B40" s="27"/>
      <c r="C40" s="63"/>
    </row>
    <row r="41" spans="2:4" x14ac:dyDescent="0.2">
      <c r="B41" s="39" t="s">
        <v>204</v>
      </c>
      <c r="C41" s="161" t="s">
        <v>383</v>
      </c>
    </row>
    <row r="42" spans="2:4" x14ac:dyDescent="0.2">
      <c r="B42" s="64"/>
      <c r="C42" s="162"/>
    </row>
    <row r="43" spans="2:4" x14ac:dyDescent="0.2">
      <c r="B43" s="39" t="s">
        <v>205</v>
      </c>
      <c r="C43" s="161" t="s">
        <v>46</v>
      </c>
      <c r="D43" s="255"/>
    </row>
    <row r="44" spans="2:4" x14ac:dyDescent="0.2">
      <c r="B44" s="33"/>
      <c r="C44" s="35" t="s">
        <v>47</v>
      </c>
    </row>
    <row r="45" spans="2:4" x14ac:dyDescent="0.2">
      <c r="B45" s="33"/>
      <c r="C45" s="35" t="s">
        <v>354</v>
      </c>
    </row>
    <row r="46" spans="2:4" x14ac:dyDescent="0.2">
      <c r="B46" s="64"/>
      <c r="C46" s="37"/>
    </row>
    <row r="47" spans="2:4" x14ac:dyDescent="0.2">
      <c r="B47" s="40" t="s">
        <v>239</v>
      </c>
      <c r="C47" s="63" t="s">
        <v>194</v>
      </c>
    </row>
    <row r="48" spans="2:4" x14ac:dyDescent="0.2">
      <c r="B48" s="40"/>
      <c r="C48" s="63" t="s">
        <v>76</v>
      </c>
    </row>
    <row r="49" spans="2:3" x14ac:dyDescent="0.2">
      <c r="B49" s="256"/>
      <c r="C49" s="162"/>
    </row>
    <row r="50" spans="2:3" x14ac:dyDescent="0.2">
      <c r="B50" s="33" t="s">
        <v>51</v>
      </c>
      <c r="C50" s="35" t="s">
        <v>50</v>
      </c>
    </row>
    <row r="51" spans="2:3" x14ac:dyDescent="0.2">
      <c r="B51" s="33"/>
      <c r="C51" s="35" t="s">
        <v>51</v>
      </c>
    </row>
    <row r="52" spans="2:3" x14ac:dyDescent="0.2">
      <c r="B52" s="27"/>
      <c r="C52" s="35" t="s">
        <v>52</v>
      </c>
    </row>
    <row r="53" spans="2:3" x14ac:dyDescent="0.2">
      <c r="B53" s="27"/>
      <c r="C53" s="35" t="s">
        <v>53</v>
      </c>
    </row>
    <row r="54" spans="2:3" x14ac:dyDescent="0.2">
      <c r="B54" s="27"/>
      <c r="C54" s="35" t="s">
        <v>54</v>
      </c>
    </row>
    <row r="55" spans="2:3" x14ac:dyDescent="0.2">
      <c r="B55" s="27"/>
      <c r="C55" s="35" t="s">
        <v>55</v>
      </c>
    </row>
    <row r="56" spans="2:3" x14ac:dyDescent="0.2">
      <c r="B56" s="27"/>
      <c r="C56" s="35" t="s">
        <v>56</v>
      </c>
    </row>
    <row r="57" spans="2:3" x14ac:dyDescent="0.2">
      <c r="B57" s="27"/>
      <c r="C57" s="35" t="s">
        <v>57</v>
      </c>
    </row>
    <row r="58" spans="2:3" x14ac:dyDescent="0.2">
      <c r="B58" s="27"/>
      <c r="C58" s="35" t="s">
        <v>58</v>
      </c>
    </row>
    <row r="59" spans="2:3" x14ac:dyDescent="0.2">
      <c r="B59" s="27"/>
      <c r="C59" s="35" t="s">
        <v>59</v>
      </c>
    </row>
    <row r="60" spans="2:3" x14ac:dyDescent="0.2">
      <c r="B60" s="27"/>
      <c r="C60" s="35" t="s">
        <v>60</v>
      </c>
    </row>
    <row r="61" spans="2:3" x14ac:dyDescent="0.2">
      <c r="B61" s="27"/>
      <c r="C61" s="35" t="s">
        <v>61</v>
      </c>
    </row>
    <row r="62" spans="2:3" x14ac:dyDescent="0.2">
      <c r="B62" s="27"/>
      <c r="C62" s="35" t="s">
        <v>62</v>
      </c>
    </row>
    <row r="63" spans="2:3" x14ac:dyDescent="0.2">
      <c r="B63" s="27"/>
      <c r="C63" s="35" t="s">
        <v>63</v>
      </c>
    </row>
    <row r="64" spans="2:3" x14ac:dyDescent="0.2">
      <c r="B64" s="27"/>
      <c r="C64" s="35" t="s">
        <v>64</v>
      </c>
    </row>
    <row r="65" spans="2:3" x14ac:dyDescent="0.2">
      <c r="B65" s="27"/>
      <c r="C65" s="35" t="s">
        <v>65</v>
      </c>
    </row>
    <row r="66" spans="2:3" x14ac:dyDescent="0.2">
      <c r="B66" s="27"/>
      <c r="C66" s="35" t="s">
        <v>66</v>
      </c>
    </row>
    <row r="67" spans="2:3" x14ac:dyDescent="0.2">
      <c r="B67" s="27"/>
      <c r="C67" s="35" t="s">
        <v>67</v>
      </c>
    </row>
    <row r="68" spans="2:3" x14ac:dyDescent="0.2">
      <c r="B68" s="27"/>
      <c r="C68" s="35" t="s">
        <v>68</v>
      </c>
    </row>
    <row r="69" spans="2:3" x14ac:dyDescent="0.2">
      <c r="B69" s="27"/>
      <c r="C69" s="35" t="s">
        <v>69</v>
      </c>
    </row>
    <row r="70" spans="2:3" x14ac:dyDescent="0.2">
      <c r="B70" s="27"/>
      <c r="C70" s="35" t="s">
        <v>70</v>
      </c>
    </row>
    <row r="71" spans="2:3" x14ac:dyDescent="0.2">
      <c r="B71" s="27"/>
      <c r="C71" s="35" t="s">
        <v>71</v>
      </c>
    </row>
    <row r="72" spans="2:3" x14ac:dyDescent="0.2">
      <c r="B72" s="27"/>
      <c r="C72" s="35" t="s">
        <v>72</v>
      </c>
    </row>
    <row r="73" spans="2:3" x14ac:dyDescent="0.2">
      <c r="B73" s="36"/>
      <c r="C73" s="37"/>
    </row>
    <row r="74" spans="2:3" x14ac:dyDescent="0.2">
      <c r="B74" s="33" t="s">
        <v>195</v>
      </c>
      <c r="C74" s="35" t="s">
        <v>80</v>
      </c>
    </row>
    <row r="75" spans="2:3" x14ac:dyDescent="0.2">
      <c r="B75" s="27"/>
      <c r="C75" s="35" t="s">
        <v>81</v>
      </c>
    </row>
    <row r="76" spans="2:3" x14ac:dyDescent="0.2">
      <c r="B76" s="27"/>
      <c r="C76" s="35"/>
    </row>
    <row r="77" spans="2:3" x14ac:dyDescent="0.2">
      <c r="B77" s="39" t="s">
        <v>103</v>
      </c>
      <c r="C77" s="65" t="s">
        <v>103</v>
      </c>
    </row>
    <row r="78" spans="2:3" x14ac:dyDescent="0.2">
      <c r="B78" s="33"/>
      <c r="C78" s="35"/>
    </row>
    <row r="79" spans="2:3" x14ac:dyDescent="0.2">
      <c r="B79" s="39" t="s">
        <v>102</v>
      </c>
      <c r="C79" s="65" t="s">
        <v>102</v>
      </c>
    </row>
    <row r="80" spans="2:3" x14ac:dyDescent="0.2">
      <c r="B80" s="64"/>
      <c r="C80" s="37"/>
    </row>
    <row r="81" spans="2:3" x14ac:dyDescent="0.2">
      <c r="B81" s="40" t="s">
        <v>82</v>
      </c>
      <c r="C81" s="63" t="s">
        <v>45</v>
      </c>
    </row>
    <row r="82" spans="2:3" x14ac:dyDescent="0.2">
      <c r="B82" s="33"/>
      <c r="C82" s="35" t="s">
        <v>73</v>
      </c>
    </row>
    <row r="83" spans="2:3" x14ac:dyDescent="0.2">
      <c r="B83" s="33"/>
      <c r="C83" s="35" t="s">
        <v>74</v>
      </c>
    </row>
    <row r="84" spans="2:3" x14ac:dyDescent="0.2">
      <c r="B84" s="33"/>
      <c r="C84" s="35" t="s">
        <v>75</v>
      </c>
    </row>
    <row r="85" spans="2:3" x14ac:dyDescent="0.2">
      <c r="B85" s="33"/>
      <c r="C85" s="35" t="s">
        <v>77</v>
      </c>
    </row>
    <row r="86" spans="2:3" x14ac:dyDescent="0.2">
      <c r="B86" s="33"/>
      <c r="C86" s="35" t="s">
        <v>78</v>
      </c>
    </row>
    <row r="87" spans="2:3" x14ac:dyDescent="0.2">
      <c r="B87" s="33"/>
      <c r="C87" s="35" t="s">
        <v>79</v>
      </c>
    </row>
    <row r="88" spans="2:3" x14ac:dyDescent="0.2">
      <c r="B88" s="27"/>
      <c r="C88" s="35" t="s">
        <v>92</v>
      </c>
    </row>
    <row r="89" spans="2:3" x14ac:dyDescent="0.2">
      <c r="B89" s="27"/>
      <c r="C89" s="35" t="s">
        <v>95</v>
      </c>
    </row>
    <row r="90" spans="2:3" x14ac:dyDescent="0.2">
      <c r="B90" s="27"/>
      <c r="C90" s="35" t="s">
        <v>96</v>
      </c>
    </row>
    <row r="91" spans="2:3" x14ac:dyDescent="0.2">
      <c r="B91" s="33"/>
      <c r="C91" s="35" t="s">
        <v>97</v>
      </c>
    </row>
    <row r="92" spans="2:3" x14ac:dyDescent="0.2">
      <c r="B92" s="33"/>
      <c r="C92" s="35" t="s">
        <v>196</v>
      </c>
    </row>
    <row r="93" spans="2:3" x14ac:dyDescent="0.2">
      <c r="B93" s="33"/>
      <c r="C93" s="35" t="s">
        <v>99</v>
      </c>
    </row>
    <row r="94" spans="2:3" x14ac:dyDescent="0.2">
      <c r="B94" s="33"/>
      <c r="C94" s="35" t="s">
        <v>100</v>
      </c>
    </row>
    <row r="95" spans="2:3" x14ac:dyDescent="0.2">
      <c r="B95" s="33"/>
      <c r="C95" s="35" t="s">
        <v>101</v>
      </c>
    </row>
    <row r="96" spans="2:3" x14ac:dyDescent="0.2">
      <c r="B96" s="33"/>
      <c r="C96" s="35" t="s">
        <v>93</v>
      </c>
    </row>
    <row r="97" spans="2:4" x14ac:dyDescent="0.2">
      <c r="B97" s="33"/>
      <c r="C97" s="35" t="s">
        <v>94</v>
      </c>
    </row>
    <row r="98" spans="2:4" ht="17" x14ac:dyDescent="0.2">
      <c r="B98" s="27"/>
      <c r="C98" s="34" t="s">
        <v>26</v>
      </c>
    </row>
    <row r="99" spans="2:4" ht="17" thickBot="1" x14ac:dyDescent="0.25">
      <c r="B99" s="38"/>
      <c r="C99" s="41"/>
    </row>
    <row r="100" spans="2:4" ht="17" thickBot="1" x14ac:dyDescent="0.25">
      <c r="D100" s="8"/>
    </row>
    <row r="101" spans="2:4" x14ac:dyDescent="0.2">
      <c r="B101" s="24" t="s">
        <v>206</v>
      </c>
      <c r="C101" s="82"/>
      <c r="D101" s="8"/>
    </row>
    <row r="102" spans="2:4" x14ac:dyDescent="0.2">
      <c r="B102" s="27"/>
      <c r="C102" s="28"/>
      <c r="D102" s="14"/>
    </row>
    <row r="103" spans="2:4" x14ac:dyDescent="0.2">
      <c r="B103" s="29" t="s">
        <v>30</v>
      </c>
      <c r="C103" s="62" t="s">
        <v>31</v>
      </c>
      <c r="D103" s="14"/>
    </row>
    <row r="104" spans="2:4" x14ac:dyDescent="0.2">
      <c r="B104" s="31"/>
      <c r="C104" s="32"/>
      <c r="D104" s="8"/>
    </row>
    <row r="105" spans="2:4" x14ac:dyDescent="0.2">
      <c r="B105" s="27" t="s">
        <v>200</v>
      </c>
      <c r="C105" s="28">
        <v>3.6</v>
      </c>
      <c r="D105" s="8"/>
    </row>
    <row r="106" spans="2:4" ht="17" thickBot="1" x14ac:dyDescent="0.25">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102"/>
  <sheetViews>
    <sheetView topLeftCell="E12" workbookViewId="0">
      <selection activeCell="E28" sqref="E28"/>
    </sheetView>
  </sheetViews>
  <sheetFormatPr baseColWidth="10" defaultRowHeight="16" outlineLevelRow="1" x14ac:dyDescent="0.2"/>
  <cols>
    <col min="1" max="1" width="10.83203125" style="1"/>
    <col min="2" max="2" width="20.83203125" style="1" customWidth="1"/>
    <col min="3" max="3" width="52.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9.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1" x14ac:dyDescent="0.25">
      <c r="B2" s="2" t="s">
        <v>24</v>
      </c>
      <c r="E2" s="455"/>
      <c r="I2" s="454" t="s">
        <v>393</v>
      </c>
      <c r="J2" s="4"/>
      <c r="K2" s="4"/>
      <c r="L2" s="13"/>
      <c r="M2" s="5"/>
      <c r="N2" s="8"/>
      <c r="O2" s="8"/>
    </row>
    <row r="3" spans="2:16" ht="21" x14ac:dyDescent="0.25">
      <c r="B3" s="2"/>
      <c r="I3" s="511" t="str">
        <f>IF(L14=FALSE,"You have not imported any Metal industry analysis data! Proceed anyway?", "")</f>
        <v>You have not imported any Metal industry analysis data! Proceed anyway?</v>
      </c>
      <c r="J3" s="8"/>
      <c r="K3" s="501"/>
      <c r="L3" s="8"/>
      <c r="M3" s="7"/>
      <c r="N3" s="8"/>
      <c r="O3" s="8"/>
    </row>
    <row r="4" spans="2:16" x14ac:dyDescent="0.2">
      <c r="B4" s="42" t="s">
        <v>83</v>
      </c>
      <c r="C4" s="4"/>
      <c r="D4" s="221"/>
      <c r="I4" s="511" t="str">
        <f>IF(L15=FALSE,"You have not imported any Chemical industry analysis data! Proceed anyway?", "")</f>
        <v>You have not imported any Chemical industry analysis data! Proceed anyway?</v>
      </c>
      <c r="J4" s="504"/>
      <c r="K4" s="504"/>
      <c r="L4" s="504"/>
      <c r="M4" s="505"/>
      <c r="N4" s="8"/>
      <c r="O4" s="8"/>
    </row>
    <row r="5" spans="2:16" x14ac:dyDescent="0.2">
      <c r="B5" s="588" t="s">
        <v>337</v>
      </c>
      <c r="C5" s="589"/>
      <c r="D5" s="590"/>
      <c r="G5" s="506"/>
      <c r="I5" s="16"/>
      <c r="J5" s="8"/>
      <c r="K5" s="502"/>
      <c r="L5" s="8"/>
      <c r="M5" s="7"/>
      <c r="N5" s="8"/>
      <c r="O5" s="8"/>
    </row>
    <row r="6" spans="2:16" x14ac:dyDescent="0.2">
      <c r="B6" s="588"/>
      <c r="C6" s="589"/>
      <c r="D6" s="590"/>
      <c r="G6" s="507"/>
      <c r="I6" s="16"/>
      <c r="J6" s="8"/>
      <c r="K6" s="502"/>
      <c r="L6" s="8"/>
      <c r="M6" s="7"/>
      <c r="N6" s="8"/>
      <c r="O6" s="8"/>
    </row>
    <row r="7" spans="2:16" ht="32" customHeight="1" x14ac:dyDescent="0.2">
      <c r="B7" s="586"/>
      <c r="C7" s="591"/>
      <c r="D7" s="587"/>
      <c r="I7" s="17"/>
      <c r="J7" s="10"/>
      <c r="K7" s="503"/>
      <c r="L7" s="10"/>
      <c r="M7" s="11"/>
      <c r="N7" s="8"/>
      <c r="O7" s="8"/>
    </row>
    <row r="8" spans="2:16" ht="17" thickBot="1" x14ac:dyDescent="0.25"/>
    <row r="9" spans="2:16" x14ac:dyDescent="0.2">
      <c r="B9" s="24" t="s">
        <v>23</v>
      </c>
      <c r="C9" s="43"/>
      <c r="D9" s="92"/>
      <c r="E9" s="43"/>
      <c r="F9" s="43"/>
      <c r="G9" s="43"/>
      <c r="H9" s="43"/>
      <c r="I9" s="43"/>
      <c r="J9" s="43"/>
      <c r="K9" s="66" t="s">
        <v>84</v>
      </c>
      <c r="L9" s="43"/>
      <c r="M9" s="26"/>
      <c r="O9" s="312"/>
      <c r="P9" s="313"/>
    </row>
    <row r="10" spans="2:16" x14ac:dyDescent="0.2">
      <c r="B10" s="46"/>
      <c r="C10" s="14"/>
      <c r="D10" s="14"/>
      <c r="E10" s="124"/>
      <c r="F10" s="124"/>
      <c r="G10" s="124"/>
      <c r="H10" s="124"/>
      <c r="I10" s="14"/>
      <c r="J10" s="15"/>
      <c r="K10" s="18"/>
      <c r="L10" s="14"/>
      <c r="M10" s="32"/>
      <c r="O10" s="314"/>
      <c r="P10" s="315"/>
    </row>
    <row r="11" spans="2:16" x14ac:dyDescent="0.2">
      <c r="B11" s="29" t="s">
        <v>401</v>
      </c>
      <c r="C11" s="468" t="s">
        <v>31</v>
      </c>
      <c r="D11" s="512" t="s">
        <v>86</v>
      </c>
      <c r="E11" s="512" t="s">
        <v>85</v>
      </c>
      <c r="F11" s="512"/>
      <c r="G11" s="512" t="s">
        <v>402</v>
      </c>
      <c r="H11" s="512"/>
      <c r="I11" s="512" t="s">
        <v>410</v>
      </c>
      <c r="J11" s="512"/>
      <c r="K11" s="469" t="s">
        <v>87</v>
      </c>
      <c r="L11" s="44" t="s">
        <v>88</v>
      </c>
      <c r="M11" s="62" t="s">
        <v>83</v>
      </c>
      <c r="O11" s="316" t="s">
        <v>384</v>
      </c>
      <c r="P11" s="317" t="s">
        <v>385</v>
      </c>
    </row>
    <row r="12" spans="2:16" x14ac:dyDescent="0.2">
      <c r="B12" s="46"/>
      <c r="C12" s="14"/>
      <c r="D12" s="14"/>
      <c r="E12" s="124"/>
      <c r="F12" s="124"/>
      <c r="G12" s="124"/>
      <c r="H12" s="124"/>
      <c r="I12" s="14"/>
      <c r="J12" s="15"/>
      <c r="K12" s="308" t="s">
        <v>197</v>
      </c>
      <c r="L12" s="481" t="b">
        <f>IF(COUNTIF(P:P,0)+COUNTIF(P:P,FALSE)=0,TRUE,FALSE)</f>
        <v>0</v>
      </c>
      <c r="M12" s="508" t="str">
        <f>IF(L12=TRUE," ","Please address all critical checks (red) before continuing")</f>
        <v>Please address all critical checks (red) before continuing</v>
      </c>
      <c r="O12" s="314"/>
      <c r="P12" s="315"/>
    </row>
    <row r="13" spans="2:16" x14ac:dyDescent="0.2">
      <c r="B13" s="46"/>
      <c r="C13" s="304" t="s">
        <v>215</v>
      </c>
      <c r="D13" s="304"/>
      <c r="E13" s="482"/>
      <c r="F13" s="311"/>
      <c r="G13" s="450" t="s">
        <v>386</v>
      </c>
      <c r="H13" s="311"/>
      <c r="I13" s="14"/>
      <c r="J13" s="15"/>
      <c r="K13" s="8"/>
      <c r="L13" s="213"/>
      <c r="M13" s="214"/>
      <c r="O13" s="314" t="s">
        <v>386</v>
      </c>
      <c r="P13" s="315"/>
    </row>
    <row r="14" spans="2:16" x14ac:dyDescent="0.2">
      <c r="B14" s="46"/>
      <c r="C14" s="304" t="s">
        <v>379</v>
      </c>
      <c r="D14" s="304"/>
      <c r="E14" s="482"/>
      <c r="F14" s="311"/>
      <c r="G14" s="450" t="s">
        <v>387</v>
      </c>
      <c r="H14" s="311"/>
      <c r="I14" s="14"/>
      <c r="J14" s="15"/>
      <c r="K14" s="8" t="s">
        <v>465</v>
      </c>
      <c r="L14" s="483" t="b">
        <f>IF(COUNTBLANK('Import from Metal analysis'!C9:K10)=0,TRUE,FALSE)</f>
        <v>0</v>
      </c>
      <c r="M14" s="508" t="str">
        <f>IF(L14=TRUE," ","Click the button 'Import data from Metal industry analysis")</f>
        <v>Click the button 'Import data from Metal industry analysis</v>
      </c>
      <c r="O14" s="314" t="s">
        <v>387</v>
      </c>
      <c r="P14" s="7"/>
    </row>
    <row r="15" spans="2:16" x14ac:dyDescent="0.2">
      <c r="B15" s="46"/>
      <c r="C15" s="14"/>
      <c r="D15" s="14"/>
      <c r="E15" s="124"/>
      <c r="F15" s="124"/>
      <c r="G15" s="124"/>
      <c r="H15" s="124"/>
      <c r="I15" s="14"/>
      <c r="J15" s="15"/>
      <c r="K15" s="8" t="s">
        <v>466</v>
      </c>
      <c r="L15" s="510" t="b">
        <f>IF(COUNTBLANK('Import from Chemical analysis'!C9:K9)=0,TRUE,FALSE)</f>
        <v>0</v>
      </c>
      <c r="M15" s="508" t="str">
        <f>IF(L15=TRUE," ","Click the button 'Import data from Chemical industry analysis")</f>
        <v>Click the button 'Import data from Chemical industry analysis</v>
      </c>
      <c r="O15" s="16"/>
      <c r="P15" s="7"/>
    </row>
    <row r="16" spans="2:16" x14ac:dyDescent="0.2">
      <c r="B16" s="31"/>
      <c r="C16" s="163" t="s">
        <v>320</v>
      </c>
      <c r="D16" s="14"/>
      <c r="E16" s="124"/>
      <c r="F16" s="124"/>
      <c r="G16" s="124"/>
      <c r="H16" s="124"/>
      <c r="I16" s="14"/>
      <c r="J16" s="15"/>
      <c r="K16" s="286" t="s">
        <v>380</v>
      </c>
      <c r="L16" s="509" t="b">
        <f>IF(COUNTBLANK(C13:C14)-COUNTBLANK(E13:E14)=0,TRUE,FALSE)</f>
        <v>0</v>
      </c>
      <c r="M16" s="508" t="str">
        <f>IF(L16=TRUE," ","Please fill in all assumptions")</f>
        <v>Please fill in all assumptions</v>
      </c>
      <c r="O16" s="314"/>
      <c r="P16" s="7">
        <f>IF(L16=TRUE,1,0)</f>
        <v>0</v>
      </c>
    </row>
    <row r="17" spans="2:16" ht="17" thickBot="1" x14ac:dyDescent="0.25">
      <c r="B17" s="210"/>
      <c r="C17" s="211"/>
      <c r="D17" s="211"/>
      <c r="E17" s="222"/>
      <c r="F17" s="222"/>
      <c r="G17" s="222"/>
      <c r="H17" s="222"/>
      <c r="I17" s="211"/>
      <c r="J17" s="212"/>
      <c r="K17" s="287"/>
      <c r="L17" s="306"/>
      <c r="M17" s="288"/>
      <c r="O17" s="314"/>
      <c r="P17" s="315"/>
    </row>
    <row r="18" spans="2:16" x14ac:dyDescent="0.2">
      <c r="B18" s="14"/>
      <c r="C18" s="14"/>
      <c r="D18" s="14"/>
      <c r="E18" s="124"/>
      <c r="F18" s="124"/>
      <c r="G18" s="124"/>
      <c r="H18" s="124"/>
      <c r="I18" s="14"/>
      <c r="J18" s="14"/>
      <c r="K18" s="14"/>
      <c r="L18" s="14"/>
      <c r="M18" s="14"/>
      <c r="O18" s="314"/>
      <c r="P18" s="315"/>
    </row>
    <row r="19" spans="2:16" ht="17" thickBot="1" x14ac:dyDescent="0.25">
      <c r="D19" s="1"/>
      <c r="E19" s="123"/>
      <c r="F19" s="123"/>
      <c r="G19" s="123"/>
      <c r="H19" s="123"/>
      <c r="O19" s="314"/>
      <c r="P19" s="315"/>
    </row>
    <row r="20" spans="2:16" ht="17" thickBot="1" x14ac:dyDescent="0.25">
      <c r="B20" s="250" t="s">
        <v>343</v>
      </c>
      <c r="C20" s="246"/>
      <c r="D20" s="246"/>
      <c r="E20" s="332"/>
      <c r="F20" s="248"/>
      <c r="G20" s="248"/>
      <c r="H20" s="248"/>
      <c r="I20" s="246"/>
      <c r="J20" s="246"/>
      <c r="K20" s="276" t="s">
        <v>84</v>
      </c>
      <c r="L20" s="246"/>
      <c r="M20" s="249"/>
      <c r="O20" s="314"/>
      <c r="P20" s="315"/>
    </row>
    <row r="21" spans="2:16" x14ac:dyDescent="0.2">
      <c r="B21" s="27"/>
      <c r="C21" s="8"/>
      <c r="D21" s="8"/>
      <c r="E21" s="333"/>
      <c r="F21" s="94"/>
      <c r="G21" s="94"/>
      <c r="H21" s="94"/>
      <c r="I21" s="8"/>
      <c r="J21" s="8"/>
      <c r="K21" s="85"/>
      <c r="L21" s="43"/>
      <c r="M21" s="26"/>
      <c r="O21" s="314"/>
      <c r="P21" s="315"/>
    </row>
    <row r="22" spans="2:16" ht="68" x14ac:dyDescent="0.2">
      <c r="B22" s="27"/>
      <c r="C22" s="240" t="s">
        <v>344</v>
      </c>
      <c r="D22" s="8"/>
      <c r="E22" s="333"/>
      <c r="F22" s="94"/>
      <c r="G22" s="94"/>
      <c r="H22" s="94"/>
      <c r="I22" s="8"/>
      <c r="J22" s="8"/>
      <c r="K22" s="16"/>
      <c r="L22" s="8"/>
      <c r="M22" s="28"/>
      <c r="O22" s="314"/>
      <c r="P22" s="315"/>
    </row>
    <row r="23" spans="2:16" x14ac:dyDescent="0.2">
      <c r="B23" s="27"/>
      <c r="C23" s="240"/>
      <c r="D23" s="8"/>
      <c r="E23" s="333"/>
      <c r="F23" s="94"/>
      <c r="G23" s="94"/>
      <c r="H23" s="94"/>
      <c r="I23" s="8"/>
      <c r="J23" s="8"/>
      <c r="K23" s="17"/>
      <c r="L23" s="10"/>
      <c r="M23" s="272"/>
      <c r="O23" s="314"/>
      <c r="P23" s="315"/>
    </row>
    <row r="24" spans="2:16" x14ac:dyDescent="0.2">
      <c r="B24" s="280" t="s">
        <v>372</v>
      </c>
      <c r="C24" s="277"/>
      <c r="D24" s="274" t="s">
        <v>86</v>
      </c>
      <c r="E24" s="334" t="s">
        <v>85</v>
      </c>
      <c r="F24" s="275"/>
      <c r="G24" s="275"/>
      <c r="H24" s="275"/>
      <c r="I24" s="274"/>
      <c r="J24" s="273"/>
      <c r="K24" s="278" t="s">
        <v>87</v>
      </c>
      <c r="L24" s="278" t="s">
        <v>88</v>
      </c>
      <c r="M24" s="279" t="s">
        <v>83</v>
      </c>
      <c r="O24" s="314"/>
      <c r="P24" s="315"/>
    </row>
    <row r="25" spans="2:16" x14ac:dyDescent="0.2">
      <c r="B25" s="33" t="s">
        <v>322</v>
      </c>
      <c r="C25" s="8"/>
      <c r="D25" s="8"/>
      <c r="E25" s="335"/>
      <c r="F25" s="241"/>
      <c r="G25" s="241"/>
      <c r="H25" s="241"/>
      <c r="I25" s="8"/>
      <c r="J25" s="8"/>
      <c r="K25" s="213"/>
      <c r="L25" s="242"/>
      <c r="M25" s="214"/>
      <c r="O25" s="314"/>
      <c r="P25" s="315"/>
    </row>
    <row r="26" spans="2:16" x14ac:dyDescent="0.2">
      <c r="B26" s="33"/>
      <c r="C26" s="224" t="s">
        <v>193</v>
      </c>
      <c r="D26" s="268" t="s">
        <v>242</v>
      </c>
      <c r="E26" s="336">
        <f>'Transformation analysis'!D24</f>
        <v>0</v>
      </c>
      <c r="F26" s="225"/>
      <c r="G26" s="225"/>
      <c r="H26" s="225"/>
      <c r="I26" s="8"/>
      <c r="J26" s="8"/>
      <c r="K26" s="213" t="s">
        <v>335</v>
      </c>
      <c r="L26" s="483" t="e">
        <f>IF(ABS(E26)/SUM(ABS('Fuel aggregation'!E11),ABS('Fuel aggregation'!E12))&lt;0.01,TRUE,FALSE)</f>
        <v>#DIV/0!</v>
      </c>
      <c r="M26" s="214"/>
      <c r="O26" s="314"/>
      <c r="P26" s="315"/>
    </row>
    <row r="27" spans="2:16" x14ac:dyDescent="0.2">
      <c r="B27" s="33"/>
      <c r="C27" s="224" t="s">
        <v>204</v>
      </c>
      <c r="D27" s="268" t="s">
        <v>242</v>
      </c>
      <c r="E27" s="336">
        <f>'Transformation analysis'!E24</f>
        <v>0</v>
      </c>
      <c r="F27" s="225"/>
      <c r="G27" s="225"/>
      <c r="H27" s="225"/>
      <c r="I27" s="8"/>
      <c r="J27" s="8"/>
      <c r="K27" s="213" t="s">
        <v>335</v>
      </c>
      <c r="L27" s="483" t="e">
        <f>IF(ABS(E27)/SUM(ABS('Fuel aggregation'!F11),ABS('Fuel aggregation'!F12))&lt;0.01,TRUE,FALSE)</f>
        <v>#DIV/0!</v>
      </c>
      <c r="M27" s="214"/>
      <c r="O27" s="314"/>
      <c r="P27" s="315"/>
    </row>
    <row r="28" spans="2:16" x14ac:dyDescent="0.2">
      <c r="B28" s="33"/>
      <c r="C28" s="224" t="s">
        <v>205</v>
      </c>
      <c r="D28" s="268" t="s">
        <v>242</v>
      </c>
      <c r="E28" s="336">
        <f>'Transformation analysis'!F24</f>
        <v>0</v>
      </c>
      <c r="F28" s="225"/>
      <c r="G28" s="225"/>
      <c r="H28" s="225"/>
      <c r="I28" s="8"/>
      <c r="J28" s="8"/>
      <c r="K28" s="213" t="s">
        <v>335</v>
      </c>
      <c r="L28" s="483" t="e">
        <f>IF(ABS(E28)/SUM(ABS('Fuel aggregation'!G11),ABS('Fuel aggregation'!G12))&lt;0.01,TRUE,FALSE)</f>
        <v>#DIV/0!</v>
      </c>
      <c r="M28" s="214"/>
      <c r="O28" s="314"/>
      <c r="P28" s="315"/>
    </row>
    <row r="29" spans="2:16" x14ac:dyDescent="0.2">
      <c r="B29" s="33"/>
      <c r="C29" s="8"/>
      <c r="D29" s="268"/>
      <c r="E29" s="337"/>
      <c r="F29" s="220"/>
      <c r="G29" s="220"/>
      <c r="H29" s="220"/>
      <c r="I29" s="8"/>
      <c r="J29" s="8"/>
      <c r="K29" s="213"/>
      <c r="L29" s="219"/>
      <c r="M29" s="214"/>
      <c r="O29" s="314"/>
      <c r="P29" s="315"/>
    </row>
    <row r="30" spans="2:16" x14ac:dyDescent="0.2">
      <c r="B30" s="39" t="s">
        <v>323</v>
      </c>
      <c r="C30" s="4"/>
      <c r="D30" s="298"/>
      <c r="E30" s="338"/>
      <c r="F30" s="299"/>
      <c r="G30" s="299"/>
      <c r="H30" s="299"/>
      <c r="I30" s="4"/>
      <c r="J30" s="4"/>
      <c r="K30" s="300"/>
      <c r="L30" s="301"/>
      <c r="M30" s="302"/>
      <c r="O30" s="314"/>
      <c r="P30" s="315"/>
    </row>
    <row r="31" spans="2:16" x14ac:dyDescent="0.2">
      <c r="B31" s="33"/>
      <c r="C31" s="224" t="s">
        <v>193</v>
      </c>
      <c r="D31" s="268" t="s">
        <v>242</v>
      </c>
      <c r="E31" s="336">
        <f>'Own use analysis'!D14</f>
        <v>0</v>
      </c>
      <c r="F31" s="225"/>
      <c r="G31" s="225"/>
      <c r="H31" s="225"/>
      <c r="I31" s="8"/>
      <c r="J31" s="8"/>
      <c r="K31" s="213" t="s">
        <v>336</v>
      </c>
      <c r="L31" s="481" t="b">
        <f t="shared" ref="L31:L36" si="0">IF(E31&gt;=0,TRUE,FALSE)</f>
        <v>1</v>
      </c>
      <c r="M31" s="226"/>
      <c r="N31" s="307"/>
      <c r="O31" s="314"/>
      <c r="P31" s="7">
        <f>IF(L31=TRUE,1,0)</f>
        <v>1</v>
      </c>
    </row>
    <row r="32" spans="2:16" x14ac:dyDescent="0.2">
      <c r="B32" s="33"/>
      <c r="C32" s="224" t="s">
        <v>239</v>
      </c>
      <c r="D32" s="268" t="s">
        <v>242</v>
      </c>
      <c r="E32" s="336">
        <f>'Own use analysis'!G14</f>
        <v>0</v>
      </c>
      <c r="F32" s="225"/>
      <c r="G32" s="225"/>
      <c r="H32" s="225"/>
      <c r="I32" s="8"/>
      <c r="J32" s="8"/>
      <c r="K32" s="213" t="s">
        <v>336</v>
      </c>
      <c r="L32" s="481" t="b">
        <f t="shared" si="0"/>
        <v>1</v>
      </c>
      <c r="M32" s="214"/>
      <c r="N32" s="307"/>
      <c r="O32" s="314"/>
      <c r="P32" s="7">
        <f t="shared" ref="P32:P52" si="1">IF(L32=TRUE,1,0)</f>
        <v>1</v>
      </c>
    </row>
    <row r="33" spans="2:16" x14ac:dyDescent="0.2">
      <c r="B33" s="33"/>
      <c r="C33" s="224" t="s">
        <v>51</v>
      </c>
      <c r="D33" s="268" t="s">
        <v>242</v>
      </c>
      <c r="E33" s="336">
        <f>'Own use analysis'!H14</f>
        <v>0</v>
      </c>
      <c r="F33" s="225"/>
      <c r="G33" s="225"/>
      <c r="H33" s="225"/>
      <c r="I33" s="8"/>
      <c r="J33" s="8"/>
      <c r="K33" s="213" t="s">
        <v>336</v>
      </c>
      <c r="L33" s="481" t="b">
        <f t="shared" si="0"/>
        <v>1</v>
      </c>
      <c r="M33" s="214"/>
      <c r="N33" s="307"/>
      <c r="O33" s="314"/>
      <c r="P33" s="7">
        <f t="shared" si="1"/>
        <v>1</v>
      </c>
    </row>
    <row r="34" spans="2:16" x14ac:dyDescent="0.2">
      <c r="B34" s="33"/>
      <c r="C34" s="224" t="s">
        <v>195</v>
      </c>
      <c r="D34" s="268" t="s">
        <v>242</v>
      </c>
      <c r="E34" s="336">
        <f>'Own use analysis'!I14</f>
        <v>0</v>
      </c>
      <c r="F34" s="225"/>
      <c r="G34" s="225"/>
      <c r="H34" s="225"/>
      <c r="I34" s="8"/>
      <c r="J34" s="8"/>
      <c r="K34" s="213" t="s">
        <v>336</v>
      </c>
      <c r="L34" s="481" t="b">
        <f t="shared" si="0"/>
        <v>1</v>
      </c>
      <c r="M34" s="214"/>
      <c r="N34" s="307"/>
      <c r="O34" s="314"/>
      <c r="P34" s="7">
        <f t="shared" si="1"/>
        <v>1</v>
      </c>
    </row>
    <row r="35" spans="2:16" x14ac:dyDescent="0.2">
      <c r="B35" s="33"/>
      <c r="C35" s="224" t="s">
        <v>103</v>
      </c>
      <c r="D35" s="268" t="s">
        <v>242</v>
      </c>
      <c r="E35" s="336">
        <f>'Own use analysis'!J14</f>
        <v>0</v>
      </c>
      <c r="F35" s="225"/>
      <c r="G35" s="225"/>
      <c r="H35" s="225"/>
      <c r="I35" s="8"/>
      <c r="J35" s="8"/>
      <c r="K35" s="213" t="s">
        <v>336</v>
      </c>
      <c r="L35" s="481" t="b">
        <f t="shared" si="0"/>
        <v>1</v>
      </c>
      <c r="M35" s="214"/>
      <c r="N35" s="307"/>
      <c r="O35" s="314"/>
      <c r="P35" s="7">
        <f t="shared" si="1"/>
        <v>1</v>
      </c>
    </row>
    <row r="36" spans="2:16" x14ac:dyDescent="0.2">
      <c r="B36" s="33"/>
      <c r="C36" s="224" t="s">
        <v>102</v>
      </c>
      <c r="D36" s="268" t="s">
        <v>242</v>
      </c>
      <c r="E36" s="336">
        <f>'Own use analysis'!K14</f>
        <v>0</v>
      </c>
      <c r="F36" s="225"/>
      <c r="G36" s="225"/>
      <c r="H36" s="225"/>
      <c r="I36" s="8"/>
      <c r="J36" s="8"/>
      <c r="K36" s="213" t="s">
        <v>336</v>
      </c>
      <c r="L36" s="481" t="b">
        <f t="shared" si="0"/>
        <v>1</v>
      </c>
      <c r="M36" s="214"/>
      <c r="N36" s="307"/>
      <c r="O36" s="314"/>
      <c r="P36" s="7">
        <f t="shared" si="1"/>
        <v>1</v>
      </c>
    </row>
    <row r="37" spans="2:16" x14ac:dyDescent="0.2">
      <c r="B37" s="64"/>
      <c r="C37" s="296"/>
      <c r="D37" s="293"/>
      <c r="E37" s="339"/>
      <c r="F37" s="294"/>
      <c r="G37" s="294"/>
      <c r="H37" s="294"/>
      <c r="I37" s="10"/>
      <c r="J37" s="10"/>
      <c r="K37" s="45"/>
      <c r="L37" s="297"/>
      <c r="M37" s="295"/>
      <c r="O37" s="314"/>
      <c r="P37" s="7"/>
    </row>
    <row r="38" spans="2:16" x14ac:dyDescent="0.2">
      <c r="B38" s="323" t="s">
        <v>321</v>
      </c>
      <c r="C38" s="224"/>
      <c r="D38" s="268"/>
      <c r="E38" s="337"/>
      <c r="F38" s="220"/>
      <c r="G38" s="220"/>
      <c r="H38" s="220"/>
      <c r="I38" s="8"/>
      <c r="J38" s="8"/>
      <c r="K38" s="213"/>
      <c r="L38" s="215"/>
      <c r="M38" s="214"/>
      <c r="O38" s="314"/>
      <c r="P38" s="7"/>
    </row>
    <row r="39" spans="2:16" x14ac:dyDescent="0.2">
      <c r="B39" s="33"/>
      <c r="C39" s="224" t="s">
        <v>193</v>
      </c>
      <c r="D39" s="268" t="s">
        <v>242</v>
      </c>
      <c r="E39" s="336">
        <f>'Energetic cons analysis'!D25</f>
        <v>0</v>
      </c>
      <c r="F39" s="225"/>
      <c r="G39" s="225"/>
      <c r="H39" s="225"/>
      <c r="I39" s="8"/>
      <c r="J39" s="8"/>
      <c r="K39" s="213" t="s">
        <v>336</v>
      </c>
      <c r="L39" s="481" t="b">
        <f t="shared" ref="L39:L44" si="2">IF(E39&gt;=0,TRUE,FALSE)</f>
        <v>1</v>
      </c>
      <c r="M39" s="214"/>
      <c r="N39" s="307"/>
      <c r="O39" s="314"/>
      <c r="P39" s="7">
        <f t="shared" si="1"/>
        <v>1</v>
      </c>
    </row>
    <row r="40" spans="2:16" x14ac:dyDescent="0.2">
      <c r="B40" s="33"/>
      <c r="C40" s="224" t="s">
        <v>239</v>
      </c>
      <c r="D40" s="268" t="s">
        <v>242</v>
      </c>
      <c r="E40" s="336">
        <f>'Energetic cons analysis'!G25</f>
        <v>0</v>
      </c>
      <c r="F40" s="225"/>
      <c r="G40" s="225"/>
      <c r="H40" s="225"/>
      <c r="I40" s="8"/>
      <c r="J40" s="8"/>
      <c r="K40" s="213" t="s">
        <v>336</v>
      </c>
      <c r="L40" s="481" t="b">
        <f t="shared" si="2"/>
        <v>1</v>
      </c>
      <c r="M40" s="214"/>
      <c r="N40" s="307"/>
      <c r="O40" s="314"/>
      <c r="P40" s="7">
        <f t="shared" si="1"/>
        <v>1</v>
      </c>
    </row>
    <row r="41" spans="2:16" x14ac:dyDescent="0.2">
      <c r="B41" s="33"/>
      <c r="C41" s="224" t="s">
        <v>51</v>
      </c>
      <c r="D41" s="268" t="s">
        <v>242</v>
      </c>
      <c r="E41" s="336">
        <f>'Energetic cons analysis'!H25</f>
        <v>0</v>
      </c>
      <c r="F41" s="225"/>
      <c r="G41" s="225"/>
      <c r="H41" s="225"/>
      <c r="I41" s="8"/>
      <c r="J41" s="8"/>
      <c r="K41" s="213" t="s">
        <v>336</v>
      </c>
      <c r="L41" s="481" t="b">
        <f t="shared" si="2"/>
        <v>1</v>
      </c>
      <c r="M41" s="214"/>
      <c r="N41" s="307"/>
      <c r="O41" s="314"/>
      <c r="P41" s="7">
        <f t="shared" si="1"/>
        <v>1</v>
      </c>
    </row>
    <row r="42" spans="2:16" x14ac:dyDescent="0.2">
      <c r="B42" s="33"/>
      <c r="C42" s="224" t="s">
        <v>195</v>
      </c>
      <c r="D42" s="268" t="s">
        <v>242</v>
      </c>
      <c r="E42" s="336">
        <f>'Energetic cons analysis'!I25</f>
        <v>0</v>
      </c>
      <c r="F42" s="225"/>
      <c r="G42" s="225"/>
      <c r="H42" s="225"/>
      <c r="I42" s="8"/>
      <c r="J42" s="8"/>
      <c r="K42" s="213" t="s">
        <v>336</v>
      </c>
      <c r="L42" s="481" t="b">
        <f t="shared" si="2"/>
        <v>1</v>
      </c>
      <c r="M42" s="214"/>
      <c r="N42" s="307"/>
      <c r="O42" s="314"/>
      <c r="P42" s="7">
        <f t="shared" si="1"/>
        <v>1</v>
      </c>
    </row>
    <row r="43" spans="2:16" x14ac:dyDescent="0.2">
      <c r="B43" s="33"/>
      <c r="C43" s="224" t="s">
        <v>103</v>
      </c>
      <c r="D43" s="268" t="s">
        <v>242</v>
      </c>
      <c r="E43" s="336">
        <f>'Energetic cons analysis'!J25</f>
        <v>0</v>
      </c>
      <c r="F43" s="225"/>
      <c r="G43" s="225"/>
      <c r="H43" s="225"/>
      <c r="I43" s="8"/>
      <c r="J43" s="8"/>
      <c r="K43" s="213" t="s">
        <v>336</v>
      </c>
      <c r="L43" s="481" t="b">
        <f t="shared" si="2"/>
        <v>1</v>
      </c>
      <c r="M43" s="214"/>
      <c r="N43" s="307"/>
      <c r="O43" s="314"/>
      <c r="P43" s="7">
        <f t="shared" si="1"/>
        <v>1</v>
      </c>
    </row>
    <row r="44" spans="2:16" x14ac:dyDescent="0.2">
      <c r="B44" s="33"/>
      <c r="C44" s="224" t="s">
        <v>102</v>
      </c>
      <c r="D44" s="268" t="s">
        <v>242</v>
      </c>
      <c r="E44" s="336">
        <f>'Energetic cons analysis'!K25</f>
        <v>0</v>
      </c>
      <c r="F44" s="225"/>
      <c r="G44" s="225"/>
      <c r="H44" s="225"/>
      <c r="I44" s="8"/>
      <c r="J44" s="8"/>
      <c r="K44" s="213" t="s">
        <v>336</v>
      </c>
      <c r="L44" s="481" t="b">
        <f t="shared" si="2"/>
        <v>1</v>
      </c>
      <c r="M44" s="214"/>
      <c r="N44" s="307"/>
      <c r="O44" s="314"/>
      <c r="P44" s="7">
        <f t="shared" si="1"/>
        <v>1</v>
      </c>
    </row>
    <row r="45" spans="2:16" x14ac:dyDescent="0.2">
      <c r="B45" s="64"/>
      <c r="C45" s="296"/>
      <c r="D45" s="293"/>
      <c r="E45" s="339"/>
      <c r="F45" s="294"/>
      <c r="G45" s="294"/>
      <c r="H45" s="294"/>
      <c r="I45" s="10"/>
      <c r="J45" s="10"/>
      <c r="K45" s="45"/>
      <c r="L45" s="297"/>
      <c r="M45" s="295"/>
      <c r="O45" s="314"/>
      <c r="P45" s="7"/>
    </row>
    <row r="46" spans="2:16" x14ac:dyDescent="0.2">
      <c r="B46" s="323" t="s">
        <v>325</v>
      </c>
      <c r="C46" s="224"/>
      <c r="D46" s="268"/>
      <c r="E46" s="337"/>
      <c r="F46" s="220"/>
      <c r="G46" s="220"/>
      <c r="H46" s="220"/>
      <c r="I46" s="8"/>
      <c r="J46" s="8"/>
      <c r="K46" s="213"/>
      <c r="L46" s="215"/>
      <c r="M46" s="214"/>
      <c r="O46" s="314"/>
      <c r="P46" s="7"/>
    </row>
    <row r="47" spans="2:16" x14ac:dyDescent="0.2">
      <c r="B47" s="33"/>
      <c r="C47" s="224" t="s">
        <v>193</v>
      </c>
      <c r="D47" s="268" t="s">
        <v>242</v>
      </c>
      <c r="E47" s="336">
        <f>'Non-energetic cons analysis'!D19</f>
        <v>0</v>
      </c>
      <c r="F47" s="225"/>
      <c r="G47" s="225"/>
      <c r="H47" s="225"/>
      <c r="I47" s="8"/>
      <c r="J47" s="8"/>
      <c r="K47" s="213" t="s">
        <v>336</v>
      </c>
      <c r="L47" s="481" t="b">
        <f t="shared" ref="L47:L52" si="3">IF(E47&gt;=0,TRUE,FALSE)</f>
        <v>1</v>
      </c>
      <c r="M47" s="214"/>
      <c r="N47" s="307"/>
      <c r="O47" s="318"/>
      <c r="P47" s="7">
        <f t="shared" si="1"/>
        <v>1</v>
      </c>
    </row>
    <row r="48" spans="2:16" x14ac:dyDescent="0.2">
      <c r="B48" s="33"/>
      <c r="C48" s="224" t="s">
        <v>239</v>
      </c>
      <c r="D48" s="268" t="s">
        <v>242</v>
      </c>
      <c r="E48" s="336">
        <f>'Non-energetic cons analysis'!G19</f>
        <v>0</v>
      </c>
      <c r="F48" s="225"/>
      <c r="G48" s="225"/>
      <c r="H48" s="225"/>
      <c r="I48" s="8"/>
      <c r="J48" s="8"/>
      <c r="K48" s="213" t="s">
        <v>336</v>
      </c>
      <c r="L48" s="481" t="b">
        <f t="shared" si="3"/>
        <v>1</v>
      </c>
      <c r="M48" s="214"/>
      <c r="N48" s="307"/>
      <c r="O48" s="314"/>
      <c r="P48" s="7">
        <f t="shared" si="1"/>
        <v>1</v>
      </c>
    </row>
    <row r="49" spans="2:16" x14ac:dyDescent="0.2">
      <c r="B49" s="33"/>
      <c r="C49" s="224" t="s">
        <v>51</v>
      </c>
      <c r="D49" s="268" t="s">
        <v>242</v>
      </c>
      <c r="E49" s="336">
        <f>'Non-energetic cons analysis'!H19</f>
        <v>0</v>
      </c>
      <c r="F49" s="225"/>
      <c r="G49" s="225"/>
      <c r="H49" s="225"/>
      <c r="I49" s="8"/>
      <c r="J49" s="8"/>
      <c r="K49" s="213" t="s">
        <v>336</v>
      </c>
      <c r="L49" s="481" t="b">
        <f t="shared" si="3"/>
        <v>1</v>
      </c>
      <c r="M49" s="214"/>
      <c r="N49" s="307"/>
      <c r="O49" s="314"/>
      <c r="P49" s="7">
        <f t="shared" si="1"/>
        <v>1</v>
      </c>
    </row>
    <row r="50" spans="2:16" x14ac:dyDescent="0.2">
      <c r="B50" s="33"/>
      <c r="C50" s="224" t="s">
        <v>195</v>
      </c>
      <c r="D50" s="268" t="s">
        <v>242</v>
      </c>
      <c r="E50" s="336">
        <f>'Non-energetic cons analysis'!I19</f>
        <v>0</v>
      </c>
      <c r="F50" s="225"/>
      <c r="G50" s="225"/>
      <c r="H50" s="225"/>
      <c r="I50" s="8"/>
      <c r="J50" s="8"/>
      <c r="K50" s="213" t="s">
        <v>336</v>
      </c>
      <c r="L50" s="481" t="b">
        <f t="shared" si="3"/>
        <v>1</v>
      </c>
      <c r="M50" s="214"/>
      <c r="N50" s="307"/>
      <c r="O50" s="314"/>
      <c r="P50" s="7">
        <f t="shared" si="1"/>
        <v>1</v>
      </c>
    </row>
    <row r="51" spans="2:16" x14ac:dyDescent="0.2">
      <c r="B51" s="33"/>
      <c r="C51" s="224" t="s">
        <v>103</v>
      </c>
      <c r="D51" s="268" t="s">
        <v>242</v>
      </c>
      <c r="E51" s="336">
        <f>'Non-energetic cons analysis'!J19</f>
        <v>0</v>
      </c>
      <c r="F51" s="225"/>
      <c r="G51" s="225"/>
      <c r="H51" s="225"/>
      <c r="I51" s="8"/>
      <c r="J51" s="8"/>
      <c r="K51" s="213" t="s">
        <v>336</v>
      </c>
      <c r="L51" s="481" t="b">
        <f t="shared" si="3"/>
        <v>1</v>
      </c>
      <c r="M51" s="214"/>
      <c r="N51" s="307"/>
      <c r="O51" s="314"/>
      <c r="P51" s="7">
        <f t="shared" si="1"/>
        <v>1</v>
      </c>
    </row>
    <row r="52" spans="2:16" x14ac:dyDescent="0.2">
      <c r="B52" s="33"/>
      <c r="C52" s="224" t="s">
        <v>102</v>
      </c>
      <c r="D52" s="268" t="s">
        <v>242</v>
      </c>
      <c r="E52" s="336">
        <f>'Non-energetic cons analysis'!K19</f>
        <v>0</v>
      </c>
      <c r="F52" s="225"/>
      <c r="G52" s="225"/>
      <c r="H52" s="225"/>
      <c r="I52" s="8"/>
      <c r="J52" s="8"/>
      <c r="K52" s="213" t="s">
        <v>336</v>
      </c>
      <c r="L52" s="481" t="b">
        <f t="shared" si="3"/>
        <v>1</v>
      </c>
      <c r="M52" s="214"/>
      <c r="N52" s="307"/>
      <c r="O52" s="314"/>
      <c r="P52" s="7">
        <f t="shared" si="1"/>
        <v>1</v>
      </c>
    </row>
    <row r="53" spans="2:16" ht="17" thickBot="1" x14ac:dyDescent="0.25">
      <c r="B53" s="324"/>
      <c r="C53" s="47"/>
      <c r="D53" s="269"/>
      <c r="E53" s="340"/>
      <c r="F53" s="223"/>
      <c r="G53" s="223"/>
      <c r="H53" s="223"/>
      <c r="I53" s="47"/>
      <c r="J53" s="47"/>
      <c r="K53" s="216"/>
      <c r="L53" s="217"/>
      <c r="M53" s="218"/>
      <c r="O53" s="314"/>
      <c r="P53" s="315"/>
    </row>
    <row r="54" spans="2:16" x14ac:dyDescent="0.2">
      <c r="B54" s="561"/>
      <c r="C54" s="8"/>
      <c r="D54" s="268"/>
      <c r="E54" s="337"/>
      <c r="F54" s="220"/>
      <c r="G54" s="220"/>
      <c r="H54" s="220"/>
      <c r="I54" s="8"/>
      <c r="J54" s="8"/>
      <c r="K54" s="8"/>
      <c r="L54" s="251"/>
      <c r="M54" s="8"/>
      <c r="O54" s="314"/>
      <c r="P54" s="315"/>
    </row>
    <row r="55" spans="2:16" ht="17" thickBot="1" x14ac:dyDescent="0.25">
      <c r="B55" s="561"/>
      <c r="C55" s="8"/>
      <c r="D55" s="268"/>
      <c r="E55" s="337"/>
      <c r="F55" s="220"/>
      <c r="G55" s="220"/>
      <c r="H55" s="220"/>
      <c r="I55" s="8"/>
      <c r="J55" s="8"/>
      <c r="K55" s="8"/>
      <c r="L55" s="251"/>
      <c r="M55" s="8"/>
      <c r="O55" s="314"/>
      <c r="P55" s="315"/>
    </row>
    <row r="56" spans="2:16" ht="17" thickBot="1" x14ac:dyDescent="0.25">
      <c r="B56" s="304" t="s">
        <v>626</v>
      </c>
      <c r="C56" s="8"/>
      <c r="D56" s="268"/>
      <c r="E56" s="576"/>
      <c r="F56" s="220"/>
      <c r="G56" s="220"/>
      <c r="H56" s="220"/>
      <c r="I56" s="8"/>
      <c r="J56" s="8"/>
      <c r="K56" s="8" t="s">
        <v>643</v>
      </c>
      <c r="L56" s="580" t="b">
        <f>IF(OR(E56="yes",E56="no"),TRUE,FALSE)</f>
        <v>0</v>
      </c>
      <c r="M56" s="8"/>
      <c r="O56" s="314" t="s">
        <v>644</v>
      </c>
      <c r="P56" s="7">
        <f>IF(L56=TRUE,1,0)</f>
        <v>0</v>
      </c>
    </row>
    <row r="57" spans="2:16" ht="17" thickBot="1" x14ac:dyDescent="0.25">
      <c r="B57" s="304"/>
      <c r="C57" s="8"/>
      <c r="D57" s="268"/>
      <c r="E57" s="337"/>
      <c r="F57" s="220"/>
      <c r="G57" s="220"/>
      <c r="H57" s="220"/>
      <c r="I57" s="8"/>
      <c r="J57" s="8"/>
      <c r="K57" s="8"/>
      <c r="L57" s="251"/>
      <c r="M57" s="8"/>
      <c r="O57" s="314"/>
      <c r="P57" s="315"/>
    </row>
    <row r="58" spans="2:16" outlineLevel="1" x14ac:dyDescent="0.2">
      <c r="B58" s="569" t="s">
        <v>624</v>
      </c>
      <c r="C58" s="570"/>
      <c r="D58" s="571"/>
      <c r="E58" s="572"/>
      <c r="F58" s="573"/>
      <c r="G58" s="573"/>
      <c r="H58" s="573"/>
      <c r="I58" s="570"/>
      <c r="J58" s="570"/>
      <c r="K58" s="570"/>
      <c r="L58" s="574"/>
      <c r="M58" s="575"/>
      <c r="O58" s="314"/>
      <c r="P58" s="315"/>
    </row>
    <row r="59" spans="2:16" outlineLevel="1" x14ac:dyDescent="0.2">
      <c r="B59" s="280" t="s">
        <v>372</v>
      </c>
      <c r="C59" s="277"/>
      <c r="D59" s="274" t="s">
        <v>86</v>
      </c>
      <c r="E59" s="334" t="s">
        <v>85</v>
      </c>
      <c r="F59" s="275"/>
      <c r="G59" s="275"/>
      <c r="H59" s="275"/>
      <c r="I59" s="274"/>
      <c r="J59" s="273"/>
      <c r="K59" s="278" t="s">
        <v>87</v>
      </c>
      <c r="L59" s="278" t="s">
        <v>88</v>
      </c>
      <c r="M59" s="279" t="s">
        <v>83</v>
      </c>
      <c r="O59" s="314"/>
      <c r="P59" s="315"/>
    </row>
    <row r="60" spans="2:16" outlineLevel="1" x14ac:dyDescent="0.2">
      <c r="B60" s="565"/>
      <c r="C60" s="562"/>
      <c r="D60" s="13"/>
      <c r="E60" s="563"/>
      <c r="F60" s="564"/>
      <c r="G60" s="564"/>
      <c r="H60" s="564"/>
      <c r="I60" s="13"/>
      <c r="J60" s="5"/>
      <c r="K60" s="3"/>
      <c r="L60" s="568"/>
      <c r="M60" s="566"/>
      <c r="O60" s="314"/>
      <c r="P60" s="315"/>
    </row>
    <row r="61" spans="2:16" outlineLevel="1" x14ac:dyDescent="0.2">
      <c r="B61" s="33" t="s">
        <v>618</v>
      </c>
      <c r="C61" s="8"/>
      <c r="D61" s="268"/>
      <c r="E61" s="337"/>
      <c r="F61" s="220"/>
      <c r="G61" s="220"/>
      <c r="H61" s="220"/>
      <c r="I61" s="8"/>
      <c r="J61" s="7"/>
      <c r="K61" s="16"/>
      <c r="L61" s="215"/>
      <c r="M61" s="28"/>
      <c r="O61" s="314"/>
      <c r="P61" s="315"/>
    </row>
    <row r="62" spans="2:16" ht="17" outlineLevel="1" thickBot="1" x14ac:dyDescent="0.25">
      <c r="B62" s="27"/>
      <c r="C62" s="8" t="s">
        <v>619</v>
      </c>
      <c r="D62" s="268" t="s">
        <v>242</v>
      </c>
      <c r="E62" s="337">
        <f>'Energetic FD subsectors'!L21</f>
        <v>0</v>
      </c>
      <c r="F62" s="220"/>
      <c r="G62" s="220"/>
      <c r="H62" s="220"/>
      <c r="I62" s="8"/>
      <c r="J62" s="7"/>
      <c r="K62" s="16"/>
      <c r="L62" s="215"/>
      <c r="M62" s="28"/>
      <c r="O62" s="314"/>
      <c r="P62" s="315"/>
    </row>
    <row r="63" spans="2:16" ht="17" outlineLevel="1" thickBot="1" x14ac:dyDescent="0.25">
      <c r="B63" s="27"/>
      <c r="C63" s="8" t="s">
        <v>625</v>
      </c>
      <c r="D63" s="268" t="s">
        <v>242</v>
      </c>
      <c r="E63" s="560" t="str">
        <f>IF(E56="no",0,"")</f>
        <v/>
      </c>
      <c r="F63" s="220"/>
      <c r="G63" s="220"/>
      <c r="H63" s="220"/>
      <c r="I63" s="8"/>
      <c r="J63" s="7"/>
      <c r="K63" s="16" t="s">
        <v>621</v>
      </c>
      <c r="L63" s="481" t="b">
        <f>IF(AND(E63&gt;=0,E63&lt;=E62),TRUE,FALSE)</f>
        <v>0</v>
      </c>
      <c r="M63" s="28"/>
      <c r="O63" s="314" t="s">
        <v>622</v>
      </c>
      <c r="P63" s="7">
        <f>IF(L63=TRUE,1,0)</f>
        <v>0</v>
      </c>
    </row>
    <row r="64" spans="2:16" ht="17" outlineLevel="1" thickBot="1" x14ac:dyDescent="0.25">
      <c r="B64" s="27"/>
      <c r="C64" s="8" t="s">
        <v>620</v>
      </c>
      <c r="D64" s="268" t="s">
        <v>242</v>
      </c>
      <c r="E64" s="337">
        <f>'Energetic FD subsectors'!L22</f>
        <v>0</v>
      </c>
      <c r="F64" s="220"/>
      <c r="G64" s="220"/>
      <c r="H64" s="220"/>
      <c r="I64" s="8"/>
      <c r="J64" s="7"/>
      <c r="K64" s="16"/>
      <c r="L64" s="215"/>
      <c r="M64" s="28"/>
      <c r="O64" s="314"/>
      <c r="P64" s="315"/>
    </row>
    <row r="65" spans="2:16" ht="17" outlineLevel="1" thickBot="1" x14ac:dyDescent="0.25">
      <c r="B65" s="27"/>
      <c r="C65" s="8" t="s">
        <v>625</v>
      </c>
      <c r="D65" s="268" t="s">
        <v>242</v>
      </c>
      <c r="E65" s="560" t="str">
        <f>IF(E56="no",0,"")</f>
        <v/>
      </c>
      <c r="F65" s="220"/>
      <c r="G65" s="220"/>
      <c r="H65" s="220"/>
      <c r="I65" s="8"/>
      <c r="J65" s="7"/>
      <c r="K65" s="16" t="s">
        <v>621</v>
      </c>
      <c r="L65" s="481" t="b">
        <f>IF(AND(E65&gt;=0,E65&lt;=E64),TRUE,FALSE)</f>
        <v>0</v>
      </c>
      <c r="M65" s="28"/>
      <c r="O65" s="314" t="s">
        <v>623</v>
      </c>
      <c r="P65" s="7">
        <f>IF(L65=TRUE,1,0)</f>
        <v>0</v>
      </c>
    </row>
    <row r="66" spans="2:16" ht="17" outlineLevel="1" thickBot="1" x14ac:dyDescent="0.25">
      <c r="B66" s="38"/>
      <c r="C66" s="47"/>
      <c r="D66" s="269"/>
      <c r="E66" s="340"/>
      <c r="F66" s="223"/>
      <c r="G66" s="223"/>
      <c r="H66" s="223"/>
      <c r="I66" s="47"/>
      <c r="J66" s="112"/>
      <c r="K66" s="567"/>
      <c r="L66" s="217"/>
      <c r="M66" s="48"/>
      <c r="O66" s="314"/>
      <c r="P66" s="315"/>
    </row>
    <row r="67" spans="2:16" ht="17" thickBot="1" x14ac:dyDescent="0.25">
      <c r="D67" s="270"/>
      <c r="E67" s="341"/>
      <c r="F67" s="123"/>
      <c r="G67" s="123"/>
      <c r="H67" s="123"/>
      <c r="O67" s="314"/>
      <c r="P67" s="315"/>
    </row>
    <row r="68" spans="2:16" ht="17" thickBot="1" x14ac:dyDescent="0.25">
      <c r="B68" s="243" t="s">
        <v>341</v>
      </c>
      <c r="C68" s="244"/>
      <c r="D68" s="271"/>
      <c r="E68" s="342"/>
      <c r="F68" s="245"/>
      <c r="G68" s="245"/>
      <c r="H68" s="245"/>
      <c r="I68" s="246"/>
      <c r="J68" s="246"/>
      <c r="K68" s="276" t="s">
        <v>84</v>
      </c>
      <c r="L68" s="247"/>
      <c r="M68" s="249"/>
      <c r="O68" s="314"/>
      <c r="P68" s="315"/>
    </row>
    <row r="69" spans="2:16" x14ac:dyDescent="0.2">
      <c r="B69" s="239"/>
      <c r="C69" s="238"/>
      <c r="D69" s="268"/>
      <c r="E69" s="335"/>
      <c r="F69" s="241"/>
      <c r="G69" s="241"/>
      <c r="H69" s="241"/>
      <c r="I69" s="8"/>
      <c r="J69" s="8"/>
      <c r="K69" s="85"/>
      <c r="L69" s="43"/>
      <c r="M69" s="26"/>
      <c r="O69" s="314"/>
      <c r="P69" s="315"/>
    </row>
    <row r="70" spans="2:16" ht="68" x14ac:dyDescent="0.2">
      <c r="B70" s="239"/>
      <c r="C70" s="240" t="s">
        <v>342</v>
      </c>
      <c r="D70" s="268"/>
      <c r="E70" s="335"/>
      <c r="F70" s="241"/>
      <c r="G70" s="241"/>
      <c r="H70" s="241"/>
      <c r="I70" s="8"/>
      <c r="J70" s="8"/>
      <c r="K70" s="16"/>
      <c r="L70" s="8"/>
      <c r="M70" s="28"/>
      <c r="O70" s="314"/>
      <c r="P70" s="315"/>
    </row>
    <row r="71" spans="2:16" x14ac:dyDescent="0.2">
      <c r="B71" s="239"/>
      <c r="C71" s="240"/>
      <c r="D71" s="268"/>
      <c r="E71" s="335"/>
      <c r="F71" s="241"/>
      <c r="G71" s="241"/>
      <c r="H71" s="241"/>
      <c r="I71" s="8"/>
      <c r="J71" s="8"/>
      <c r="K71" s="17"/>
      <c r="L71" s="10"/>
      <c r="M71" s="272"/>
      <c r="O71" s="314"/>
      <c r="P71" s="315"/>
    </row>
    <row r="72" spans="2:16" s="49" customFormat="1" x14ac:dyDescent="0.2">
      <c r="B72" s="281" t="s">
        <v>372</v>
      </c>
      <c r="C72" s="282"/>
      <c r="D72" s="283" t="s">
        <v>86</v>
      </c>
      <c r="E72" s="343" t="s">
        <v>85</v>
      </c>
      <c r="F72" s="284"/>
      <c r="G72" s="284"/>
      <c r="H72" s="284"/>
      <c r="I72" s="274"/>
      <c r="J72" s="274"/>
      <c r="K72" s="278" t="s">
        <v>87</v>
      </c>
      <c r="L72" s="274" t="s">
        <v>88</v>
      </c>
      <c r="M72" s="285" t="s">
        <v>83</v>
      </c>
      <c r="O72" s="320"/>
      <c r="P72" s="321"/>
    </row>
    <row r="73" spans="2:16" x14ac:dyDescent="0.2">
      <c r="B73" s="239"/>
      <c r="C73" s="240"/>
      <c r="D73" s="268"/>
      <c r="E73" s="335"/>
      <c r="F73" s="241"/>
      <c r="G73" s="241"/>
      <c r="H73" s="241"/>
      <c r="I73" s="8"/>
      <c r="J73" s="8"/>
      <c r="K73" s="213"/>
      <c r="L73" s="8"/>
      <c r="M73" s="214"/>
      <c r="O73" s="314"/>
      <c r="P73" s="315"/>
    </row>
    <row r="74" spans="2:16" ht="17" x14ac:dyDescent="0.2">
      <c r="B74" s="27"/>
      <c r="C74" s="517" t="s">
        <v>338</v>
      </c>
      <c r="D74" s="518" t="s">
        <v>242</v>
      </c>
      <c r="E74" s="519">
        <f>'Own use analysis'!L14</f>
        <v>0</v>
      </c>
      <c r="F74" s="520"/>
      <c r="G74" s="520"/>
      <c r="H74" s="520"/>
      <c r="I74" s="521"/>
      <c r="J74" s="521"/>
      <c r="K74" s="522" t="s">
        <v>497</v>
      </c>
      <c r="L74" s="516" t="e">
        <f>'Own use analysis'!L14/SUM('Own use analysis'!D14:L14)</f>
        <v>#DIV/0!</v>
      </c>
      <c r="M74" s="214"/>
      <c r="O74" s="314"/>
      <c r="P74" s="315"/>
    </row>
    <row r="75" spans="2:16" ht="34" x14ac:dyDescent="0.2">
      <c r="B75" s="27"/>
      <c r="C75" s="517" t="s">
        <v>339</v>
      </c>
      <c r="D75" s="518" t="s">
        <v>242</v>
      </c>
      <c r="E75" s="519">
        <f>'Energetic cons analysis'!L25</f>
        <v>0</v>
      </c>
      <c r="F75" s="520"/>
      <c r="G75" s="520"/>
      <c r="H75" s="520"/>
      <c r="I75" s="521"/>
      <c r="J75" s="521"/>
      <c r="K75" s="522" t="s">
        <v>498</v>
      </c>
      <c r="L75" s="516" t="e">
        <f>'Energetic cons analysis'!L25/SUM('Energetic cons analysis'!D25:L25)</f>
        <v>#DIV/0!</v>
      </c>
      <c r="M75" s="214"/>
      <c r="O75" s="314"/>
      <c r="P75" s="315"/>
    </row>
    <row r="76" spans="2:16" ht="34" x14ac:dyDescent="0.2">
      <c r="B76" s="27"/>
      <c r="C76" s="517" t="s">
        <v>340</v>
      </c>
      <c r="D76" s="518" t="s">
        <v>242</v>
      </c>
      <c r="E76" s="519">
        <f>'Non-energetic cons analysis'!L19</f>
        <v>0</v>
      </c>
      <c r="F76" s="520"/>
      <c r="G76" s="520"/>
      <c r="H76" s="520"/>
      <c r="I76" s="521"/>
      <c r="J76" s="521"/>
      <c r="K76" s="522" t="s">
        <v>499</v>
      </c>
      <c r="L76" s="516" t="e">
        <f>'Non-energetic cons analysis'!L19/SUM('Non-energetic cons analysis'!D19:L19)</f>
        <v>#DIV/0!</v>
      </c>
      <c r="M76" s="214"/>
      <c r="O76" s="314"/>
      <c r="P76" s="315"/>
    </row>
    <row r="77" spans="2:16" ht="17" thickBot="1" x14ac:dyDescent="0.25">
      <c r="B77" s="38"/>
      <c r="C77" s="47"/>
      <c r="D77" s="269"/>
      <c r="E77" s="340"/>
      <c r="F77" s="223"/>
      <c r="G77" s="223"/>
      <c r="H77" s="223"/>
      <c r="I77" s="47"/>
      <c r="J77" s="47"/>
      <c r="K77" s="216"/>
      <c r="L77" s="217"/>
      <c r="M77" s="218"/>
      <c r="O77" s="319"/>
      <c r="P77" s="322"/>
    </row>
    <row r="79" spans="2:16" ht="17" thickBot="1" x14ac:dyDescent="0.25"/>
    <row r="80" spans="2:16" ht="17" thickBot="1" x14ac:dyDescent="0.25">
      <c r="B80" s="250" t="s">
        <v>645</v>
      </c>
      <c r="C80" s="246"/>
      <c r="D80" s="248"/>
      <c r="E80" s="246"/>
      <c r="F80" s="246"/>
      <c r="G80" s="246"/>
      <c r="H80" s="246"/>
      <c r="I80" s="246"/>
      <c r="J80" s="246"/>
      <c r="K80" s="246"/>
      <c r="L80" s="246"/>
      <c r="M80" s="249"/>
      <c r="O80" s="582"/>
      <c r="P80" s="5"/>
    </row>
    <row r="81" spans="2:16" x14ac:dyDescent="0.2">
      <c r="B81" s="581"/>
      <c r="C81" s="43"/>
      <c r="D81" s="92"/>
      <c r="E81" s="43"/>
      <c r="F81" s="43"/>
      <c r="G81" s="43"/>
      <c r="H81" s="43"/>
      <c r="I81" s="43"/>
      <c r="J81" s="43"/>
      <c r="K81" s="43"/>
      <c r="L81" s="43"/>
      <c r="M81" s="26"/>
      <c r="O81" s="16"/>
      <c r="P81" s="7"/>
    </row>
    <row r="82" spans="2:16" ht="85" x14ac:dyDescent="0.2">
      <c r="B82" s="27"/>
      <c r="C82" s="240" t="s">
        <v>646</v>
      </c>
      <c r="D82" s="94"/>
      <c r="E82" s="8"/>
      <c r="F82" s="8"/>
      <c r="G82" s="8"/>
      <c r="H82" s="8"/>
      <c r="I82" s="8"/>
      <c r="J82" s="8"/>
      <c r="K82" s="8"/>
      <c r="L82" s="8"/>
      <c r="M82" s="28"/>
      <c r="O82" s="16"/>
      <c r="P82" s="7"/>
    </row>
    <row r="83" spans="2:16" s="49" customFormat="1" x14ac:dyDescent="0.2">
      <c r="B83" s="281" t="s">
        <v>372</v>
      </c>
      <c r="C83" s="282"/>
      <c r="D83" s="283" t="s">
        <v>86</v>
      </c>
      <c r="E83" s="343" t="s">
        <v>85</v>
      </c>
      <c r="F83" s="284"/>
      <c r="G83" s="284"/>
      <c r="H83" s="284"/>
      <c r="I83" s="274"/>
      <c r="J83" s="274"/>
      <c r="K83" s="278" t="s">
        <v>87</v>
      </c>
      <c r="L83" s="274" t="s">
        <v>88</v>
      </c>
      <c r="M83" s="285" t="s">
        <v>83</v>
      </c>
      <c r="O83" s="320"/>
      <c r="P83" s="321"/>
    </row>
    <row r="84" spans="2:16" ht="17" thickBot="1" x14ac:dyDescent="0.25">
      <c r="B84" s="33" t="s">
        <v>652</v>
      </c>
      <c r="C84" s="8"/>
      <c r="D84" s="94"/>
      <c r="E84" s="8"/>
      <c r="F84" s="8"/>
      <c r="G84" s="8"/>
      <c r="H84" s="8"/>
      <c r="I84" s="8"/>
      <c r="J84" s="8"/>
      <c r="K84" s="8"/>
      <c r="L84" s="8"/>
      <c r="M84" s="28"/>
      <c r="O84" s="16"/>
      <c r="P84" s="7"/>
    </row>
    <row r="85" spans="2:16" ht="17" thickBot="1" x14ac:dyDescent="0.25">
      <c r="B85" s="27"/>
      <c r="C85" s="8" t="s">
        <v>647</v>
      </c>
      <c r="D85" s="94" t="s">
        <v>650</v>
      </c>
      <c r="E85" s="583"/>
      <c r="F85" s="8"/>
      <c r="G85" s="8"/>
      <c r="H85" s="8"/>
      <c r="I85" s="20"/>
      <c r="J85" s="8"/>
      <c r="K85" s="8"/>
      <c r="L85" s="8"/>
      <c r="M85" s="28"/>
      <c r="O85" s="314" t="s">
        <v>656</v>
      </c>
      <c r="P85" s="7"/>
    </row>
    <row r="86" spans="2:16" ht="17" thickBot="1" x14ac:dyDescent="0.25">
      <c r="B86" s="27"/>
      <c r="C86" s="8" t="s">
        <v>648</v>
      </c>
      <c r="D86" s="94" t="s">
        <v>650</v>
      </c>
      <c r="E86" s="584"/>
      <c r="F86" s="8"/>
      <c r="G86" s="8"/>
      <c r="H86" s="8"/>
      <c r="I86" s="20"/>
      <c r="J86" s="8"/>
      <c r="K86" s="8"/>
      <c r="L86" s="8"/>
      <c r="M86" s="28"/>
      <c r="O86" s="314" t="s">
        <v>655</v>
      </c>
      <c r="P86" s="7"/>
    </row>
    <row r="87" spans="2:16" x14ac:dyDescent="0.2">
      <c r="B87" s="27"/>
      <c r="C87" s="8" t="s">
        <v>649</v>
      </c>
      <c r="D87" s="94" t="s">
        <v>650</v>
      </c>
      <c r="E87" s="585">
        <f>1-E85-E86</f>
        <v>1</v>
      </c>
      <c r="F87" s="8"/>
      <c r="G87" s="8"/>
      <c r="H87" s="8"/>
      <c r="I87" s="8"/>
      <c r="J87" s="8"/>
      <c r="K87" s="8"/>
      <c r="L87" s="8"/>
      <c r="M87" s="28"/>
      <c r="O87" s="16"/>
      <c r="P87" s="7"/>
    </row>
    <row r="88" spans="2:16" x14ac:dyDescent="0.2">
      <c r="B88" s="27"/>
      <c r="C88" s="8"/>
      <c r="D88" s="94"/>
      <c r="E88" s="8"/>
      <c r="F88" s="8"/>
      <c r="G88" s="8"/>
      <c r="H88" s="8"/>
      <c r="I88" s="8"/>
      <c r="J88" s="8"/>
      <c r="K88" s="8"/>
      <c r="L88" s="8"/>
      <c r="M88" s="28"/>
      <c r="O88" s="16"/>
      <c r="P88" s="7"/>
    </row>
    <row r="89" spans="2:16" ht="17" thickBot="1" x14ac:dyDescent="0.25">
      <c r="B89" s="33" t="s">
        <v>654</v>
      </c>
      <c r="C89" s="8"/>
      <c r="D89" s="94"/>
      <c r="E89" s="8"/>
      <c r="F89" s="8"/>
      <c r="G89" s="8"/>
      <c r="H89" s="8"/>
      <c r="I89" s="8"/>
      <c r="J89" s="8"/>
      <c r="K89" s="8"/>
      <c r="L89" s="8"/>
      <c r="M89" s="28"/>
      <c r="O89" s="16"/>
      <c r="P89" s="7"/>
    </row>
    <row r="90" spans="2:16" ht="17" thickBot="1" x14ac:dyDescent="0.25">
      <c r="B90" s="27"/>
      <c r="C90" s="8" t="s">
        <v>647</v>
      </c>
      <c r="D90" s="94" t="s">
        <v>650</v>
      </c>
      <c r="E90" s="583"/>
      <c r="F90" s="8"/>
      <c r="G90" s="8"/>
      <c r="H90" s="8"/>
      <c r="I90" s="20"/>
      <c r="J90" s="8"/>
      <c r="K90" s="8"/>
      <c r="L90" s="8"/>
      <c r="M90" s="28"/>
      <c r="O90" s="314" t="s">
        <v>657</v>
      </c>
      <c r="P90" s="7"/>
    </row>
    <row r="91" spans="2:16" ht="17" thickBot="1" x14ac:dyDescent="0.25">
      <c r="B91" s="27"/>
      <c r="C91" s="8" t="s">
        <v>648</v>
      </c>
      <c r="D91" s="94" t="s">
        <v>650</v>
      </c>
      <c r="E91" s="584"/>
      <c r="F91" s="8"/>
      <c r="G91" s="8"/>
      <c r="H91" s="8"/>
      <c r="I91" s="20"/>
      <c r="J91" s="8"/>
      <c r="K91" s="8"/>
      <c r="L91" s="8"/>
      <c r="M91" s="28"/>
      <c r="O91" s="314" t="s">
        <v>658</v>
      </c>
      <c r="P91" s="7"/>
    </row>
    <row r="92" spans="2:16" x14ac:dyDescent="0.2">
      <c r="B92" s="27"/>
      <c r="C92" s="8" t="s">
        <v>649</v>
      </c>
      <c r="D92" s="94" t="s">
        <v>650</v>
      </c>
      <c r="E92" s="585">
        <f>1-E90-E91</f>
        <v>1</v>
      </c>
      <c r="F92" s="8"/>
      <c r="G92" s="8"/>
      <c r="H92" s="8"/>
      <c r="I92" s="8"/>
      <c r="J92" s="8"/>
      <c r="K92" s="8"/>
      <c r="L92" s="8"/>
      <c r="M92" s="28"/>
      <c r="O92" s="16"/>
      <c r="P92" s="7"/>
    </row>
    <row r="93" spans="2:16" x14ac:dyDescent="0.2">
      <c r="B93" s="27"/>
      <c r="C93" s="8"/>
      <c r="D93" s="94"/>
      <c r="E93" s="8"/>
      <c r="F93" s="8"/>
      <c r="G93" s="8"/>
      <c r="H93" s="8"/>
      <c r="I93" s="8"/>
      <c r="J93" s="8"/>
      <c r="K93" s="8"/>
      <c r="L93" s="8"/>
      <c r="M93" s="28"/>
      <c r="O93" s="16"/>
      <c r="P93" s="7"/>
    </row>
    <row r="94" spans="2:16" ht="17" thickBot="1" x14ac:dyDescent="0.25">
      <c r="B94" s="33" t="s">
        <v>653</v>
      </c>
      <c r="C94" s="8"/>
      <c r="D94" s="94"/>
      <c r="E94" s="8"/>
      <c r="F94" s="8"/>
      <c r="G94" s="8"/>
      <c r="H94" s="8"/>
      <c r="I94" s="8"/>
      <c r="J94" s="8"/>
      <c r="K94" s="8"/>
      <c r="L94" s="8"/>
      <c r="M94" s="28"/>
      <c r="O94" s="16"/>
      <c r="P94" s="7"/>
    </row>
    <row r="95" spans="2:16" ht="17" thickBot="1" x14ac:dyDescent="0.25">
      <c r="B95" s="27"/>
      <c r="C95" s="8" t="s">
        <v>647</v>
      </c>
      <c r="D95" s="94" t="s">
        <v>650</v>
      </c>
      <c r="E95" s="583"/>
      <c r="F95" s="8"/>
      <c r="G95" s="8"/>
      <c r="H95" s="8"/>
      <c r="I95" s="20"/>
      <c r="J95" s="8"/>
      <c r="K95" s="8"/>
      <c r="L95" s="8"/>
      <c r="M95" s="28"/>
      <c r="O95" s="314" t="s">
        <v>659</v>
      </c>
      <c r="P95" s="7"/>
    </row>
    <row r="96" spans="2:16" ht="17" thickBot="1" x14ac:dyDescent="0.25">
      <c r="B96" s="27"/>
      <c r="C96" s="8" t="s">
        <v>648</v>
      </c>
      <c r="D96" s="94" t="s">
        <v>650</v>
      </c>
      <c r="E96" s="584"/>
      <c r="F96" s="8"/>
      <c r="G96" s="8"/>
      <c r="H96" s="8"/>
      <c r="I96" s="20"/>
      <c r="J96" s="8"/>
      <c r="K96" s="8"/>
      <c r="L96" s="8"/>
      <c r="M96" s="28"/>
      <c r="O96" s="314" t="s">
        <v>660</v>
      </c>
      <c r="P96" s="7"/>
    </row>
    <row r="97" spans="2:16" x14ac:dyDescent="0.2">
      <c r="B97" s="27"/>
      <c r="C97" s="8" t="s">
        <v>649</v>
      </c>
      <c r="D97" s="94" t="s">
        <v>650</v>
      </c>
      <c r="E97" s="585">
        <f>1-E95-E96</f>
        <v>1</v>
      </c>
      <c r="F97" s="8"/>
      <c r="G97" s="8"/>
      <c r="H97" s="8"/>
      <c r="I97" s="8"/>
      <c r="J97" s="8"/>
      <c r="K97" s="8"/>
      <c r="L97" s="8"/>
      <c r="M97" s="28"/>
      <c r="O97" s="16"/>
      <c r="P97" s="7"/>
    </row>
    <row r="98" spans="2:16" x14ac:dyDescent="0.2">
      <c r="B98" s="27"/>
      <c r="C98" s="8"/>
      <c r="D98" s="94"/>
      <c r="E98" s="8"/>
      <c r="F98" s="8"/>
      <c r="G98" s="8"/>
      <c r="H98" s="8"/>
      <c r="I98" s="8"/>
      <c r="J98" s="8"/>
      <c r="K98" s="8"/>
      <c r="L98" s="8"/>
      <c r="M98" s="28"/>
      <c r="O98" s="16"/>
      <c r="P98" s="7"/>
    </row>
    <row r="99" spans="2:16" ht="17" thickBot="1" x14ac:dyDescent="0.25">
      <c r="B99" s="33" t="s">
        <v>677</v>
      </c>
      <c r="C99" s="8"/>
      <c r="D99" s="94"/>
      <c r="E99" s="8"/>
      <c r="F99" s="8"/>
      <c r="G99" s="8"/>
      <c r="H99" s="8"/>
      <c r="I99" s="8"/>
      <c r="J99" s="8"/>
      <c r="K99" s="8"/>
      <c r="L99" s="8"/>
      <c r="M99" s="28"/>
      <c r="O99" s="16"/>
      <c r="P99" s="7"/>
    </row>
    <row r="100" spans="2:16" ht="17" thickBot="1" x14ac:dyDescent="0.25">
      <c r="B100" s="27"/>
      <c r="C100" s="8" t="s">
        <v>675</v>
      </c>
      <c r="D100" s="94" t="s">
        <v>650</v>
      </c>
      <c r="E100" s="584"/>
      <c r="F100" s="8"/>
      <c r="G100" s="8"/>
      <c r="H100" s="8"/>
      <c r="I100" s="20"/>
      <c r="J100" s="8"/>
      <c r="K100" s="8"/>
      <c r="L100" s="8"/>
      <c r="M100" s="28"/>
      <c r="O100" s="314" t="s">
        <v>676</v>
      </c>
      <c r="P100" s="7"/>
    </row>
    <row r="101" spans="2:16" x14ac:dyDescent="0.2">
      <c r="B101" s="27"/>
      <c r="C101" s="8" t="s">
        <v>649</v>
      </c>
      <c r="D101" s="94" t="s">
        <v>650</v>
      </c>
      <c r="E101" s="585">
        <f>1-E100</f>
        <v>1</v>
      </c>
      <c r="F101" s="8"/>
      <c r="G101" s="8"/>
      <c r="H101" s="8"/>
      <c r="I101" s="8"/>
      <c r="J101" s="8"/>
      <c r="K101" s="8"/>
      <c r="L101" s="8"/>
      <c r="M101" s="28"/>
      <c r="O101" s="16"/>
      <c r="P101" s="7"/>
    </row>
    <row r="102" spans="2:16" ht="17" thickBot="1" x14ac:dyDescent="0.25">
      <c r="B102" s="38"/>
      <c r="C102" s="47"/>
      <c r="D102" s="47"/>
      <c r="E102" s="47"/>
      <c r="F102" s="47"/>
      <c r="G102" s="47"/>
      <c r="H102" s="47"/>
      <c r="I102" s="47"/>
      <c r="J102" s="47"/>
      <c r="K102" s="47"/>
      <c r="L102" s="47"/>
      <c r="M102" s="48"/>
      <c r="O102" s="17"/>
      <c r="P102" s="11"/>
    </row>
  </sheetData>
  <mergeCells count="1">
    <mergeCell ref="B5:D7"/>
  </mergeCells>
  <conditionalFormatting sqref="L74:L76">
    <cfRule type="cellIs" dxfId="31" priority="33" operator="lessThan">
      <formula>0.005</formula>
    </cfRule>
    <cfRule type="cellIs" dxfId="30" priority="34" operator="lessThan">
      <formula>0.01</formula>
    </cfRule>
  </conditionalFormatting>
  <conditionalFormatting sqref="L12">
    <cfRule type="cellIs" dxfId="29" priority="27" operator="equal">
      <formula>TRUE</formula>
    </cfRule>
  </conditionalFormatting>
  <conditionalFormatting sqref="L15">
    <cfRule type="cellIs" dxfId="28" priority="25" operator="equal">
      <formula>TRUE</formula>
    </cfRule>
  </conditionalFormatting>
  <conditionalFormatting sqref="L26">
    <cfRule type="cellIs" dxfId="27" priority="21" operator="equal">
      <formula>TRUE</formula>
    </cfRule>
  </conditionalFormatting>
  <conditionalFormatting sqref="L27">
    <cfRule type="cellIs" dxfId="26" priority="20" operator="equal">
      <formula>TRUE</formula>
    </cfRule>
  </conditionalFormatting>
  <conditionalFormatting sqref="L28">
    <cfRule type="cellIs" dxfId="25" priority="19" operator="equal">
      <formula>TRUE</formula>
    </cfRule>
  </conditionalFormatting>
  <conditionalFormatting sqref="L39:L44">
    <cfRule type="cellIs" dxfId="24" priority="16" operator="equal">
      <formula>TRUE</formula>
    </cfRule>
  </conditionalFormatting>
  <conditionalFormatting sqref="L47:L52">
    <cfRule type="cellIs" dxfId="23" priority="13" operator="equal">
      <formula>TRUE</formula>
    </cfRule>
  </conditionalFormatting>
  <conditionalFormatting sqref="L31:L36">
    <cfRule type="cellIs" dxfId="22" priority="12" operator="equal">
      <formula>TRUE</formula>
    </cfRule>
  </conditionalFormatting>
  <conditionalFormatting sqref="L14">
    <cfRule type="cellIs" dxfId="21" priority="6" operator="equal">
      <formula>TRUE</formula>
    </cfRule>
  </conditionalFormatting>
  <conditionalFormatting sqref="L16">
    <cfRule type="cellIs" dxfId="20" priority="5" operator="equal">
      <formula>TRUE</formula>
    </cfRule>
  </conditionalFormatting>
  <conditionalFormatting sqref="L65">
    <cfRule type="cellIs" dxfId="19" priority="3" operator="equal">
      <formula>TRUE</formula>
    </cfRule>
  </conditionalFormatting>
  <conditionalFormatting sqref="L63">
    <cfRule type="cellIs" dxfId="18" priority="2" operator="equal">
      <formula>TRUE</formula>
    </cfRule>
  </conditionalFormatting>
  <conditionalFormatting sqref="L56">
    <cfRule type="cellIs" dxfId="17"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activeCell="B49" sqref="B49"/>
    </sheetView>
  </sheetViews>
  <sheetFormatPr baseColWidth="10" defaultRowHeight="16" x14ac:dyDescent="0.2"/>
  <cols>
    <col min="1" max="1" width="10.83203125" style="1"/>
    <col min="2" max="2" width="42.83203125" style="1" customWidth="1"/>
    <col min="3" max="67" width="13.6640625" style="1" customWidth="1"/>
    <col min="68" max="16384" width="10.83203125" style="1"/>
  </cols>
  <sheetData>
    <row r="2" spans="2:67" ht="21" x14ac:dyDescent="0.25">
      <c r="B2" s="2" t="s">
        <v>395</v>
      </c>
    </row>
    <row r="3" spans="2:67" ht="15" customHeight="1" x14ac:dyDescent="0.25">
      <c r="B3" s="2"/>
    </row>
    <row r="4" spans="2:67" ht="15" customHeight="1" x14ac:dyDescent="0.2">
      <c r="B4" s="150" t="s">
        <v>83</v>
      </c>
    </row>
    <row r="5" spans="2:67" ht="34" x14ac:dyDescent="0.2">
      <c r="B5" s="149" t="s">
        <v>378</v>
      </c>
    </row>
    <row r="6" spans="2:67" ht="15" customHeight="1" thickBot="1" x14ac:dyDescent="0.3">
      <c r="B6" s="2"/>
    </row>
    <row r="7" spans="2:67" ht="30" customHeight="1" x14ac:dyDescent="0.2">
      <c r="B7" s="344" t="s">
        <v>90</v>
      </c>
      <c r="C7" s="345" t="s">
        <v>33</v>
      </c>
      <c r="D7" s="345" t="s">
        <v>34</v>
      </c>
      <c r="E7" s="345" t="s">
        <v>35</v>
      </c>
      <c r="F7" s="345" t="s">
        <v>36</v>
      </c>
      <c r="G7" s="345" t="s">
        <v>37</v>
      </c>
      <c r="H7" s="345" t="s">
        <v>38</v>
      </c>
      <c r="I7" s="345" t="s">
        <v>49</v>
      </c>
      <c r="J7" s="345" t="s">
        <v>40</v>
      </c>
      <c r="K7" s="345" t="s">
        <v>41</v>
      </c>
      <c r="L7" s="345" t="s">
        <v>42</v>
      </c>
      <c r="M7" s="345" t="s">
        <v>43</v>
      </c>
      <c r="N7" s="345" t="s">
        <v>44</v>
      </c>
      <c r="O7" s="345" t="s">
        <v>45</v>
      </c>
      <c r="P7" s="345" t="s">
        <v>46</v>
      </c>
      <c r="Q7" s="345" t="s">
        <v>47</v>
      </c>
      <c r="R7" s="345" t="s">
        <v>48</v>
      </c>
      <c r="S7" s="345" t="s">
        <v>39</v>
      </c>
      <c r="T7" s="345" t="s">
        <v>91</v>
      </c>
      <c r="U7" s="345" t="s">
        <v>50</v>
      </c>
      <c r="V7" s="345" t="s">
        <v>51</v>
      </c>
      <c r="W7" s="345" t="s">
        <v>52</v>
      </c>
      <c r="X7" s="345" t="s">
        <v>53</v>
      </c>
      <c r="Y7" s="345" t="s">
        <v>54</v>
      </c>
      <c r="Z7" s="345" t="s">
        <v>55</v>
      </c>
      <c r="AA7" s="345" t="s">
        <v>56</v>
      </c>
      <c r="AB7" s="345" t="s">
        <v>57</v>
      </c>
      <c r="AC7" s="345" t="s">
        <v>58</v>
      </c>
      <c r="AD7" s="345" t="s">
        <v>59</v>
      </c>
      <c r="AE7" s="345" t="s">
        <v>60</v>
      </c>
      <c r="AF7" s="345" t="s">
        <v>61</v>
      </c>
      <c r="AG7" s="345" t="s">
        <v>62</v>
      </c>
      <c r="AH7" s="345" t="s">
        <v>63</v>
      </c>
      <c r="AI7" s="345" t="s">
        <v>64</v>
      </c>
      <c r="AJ7" s="345" t="s">
        <v>65</v>
      </c>
      <c r="AK7" s="345" t="s">
        <v>66</v>
      </c>
      <c r="AL7" s="345" t="s">
        <v>67</v>
      </c>
      <c r="AM7" s="345" t="s">
        <v>68</v>
      </c>
      <c r="AN7" s="345" t="s">
        <v>69</v>
      </c>
      <c r="AO7" s="345" t="s">
        <v>70</v>
      </c>
      <c r="AP7" s="345" t="s">
        <v>71</v>
      </c>
      <c r="AQ7" s="345" t="s">
        <v>72</v>
      </c>
      <c r="AR7" s="345" t="s">
        <v>74</v>
      </c>
      <c r="AS7" s="345" t="s">
        <v>73</v>
      </c>
      <c r="AT7" s="345" t="s">
        <v>75</v>
      </c>
      <c r="AU7" s="345" t="s">
        <v>80</v>
      </c>
      <c r="AV7" s="345" t="s">
        <v>76</v>
      </c>
      <c r="AW7" s="345" t="s">
        <v>77</v>
      </c>
      <c r="AX7" s="345" t="s">
        <v>78</v>
      </c>
      <c r="AY7" s="345" t="s">
        <v>79</v>
      </c>
      <c r="AZ7" s="345" t="s">
        <v>81</v>
      </c>
      <c r="BA7" s="345" t="s">
        <v>92</v>
      </c>
      <c r="BB7" s="345" t="s">
        <v>93</v>
      </c>
      <c r="BC7" s="345" t="s">
        <v>94</v>
      </c>
      <c r="BD7" s="345" t="s">
        <v>95</v>
      </c>
      <c r="BE7" s="345" t="s">
        <v>96</v>
      </c>
      <c r="BF7" s="345" t="s">
        <v>97</v>
      </c>
      <c r="BG7" s="345" t="s">
        <v>98</v>
      </c>
      <c r="BH7" s="345" t="s">
        <v>99</v>
      </c>
      <c r="BI7" s="345" t="s">
        <v>100</v>
      </c>
      <c r="BJ7" s="345" t="s">
        <v>101</v>
      </c>
      <c r="BK7" s="345" t="s">
        <v>26</v>
      </c>
      <c r="BL7" s="345" t="s">
        <v>102</v>
      </c>
      <c r="BM7" s="345" t="s">
        <v>103</v>
      </c>
      <c r="BN7" s="346" t="s">
        <v>89</v>
      </c>
      <c r="BO7" s="347" t="s">
        <v>104</v>
      </c>
    </row>
    <row r="8" spans="2:67" x14ac:dyDescent="0.2">
      <c r="B8" s="348" t="s">
        <v>105</v>
      </c>
      <c r="C8" s="349"/>
      <c r="D8" s="349"/>
      <c r="E8" s="349"/>
      <c r="F8" s="349"/>
      <c r="G8" s="349"/>
      <c r="H8" s="349"/>
      <c r="I8" s="349"/>
      <c r="J8" s="349"/>
      <c r="K8" s="349"/>
      <c r="L8" s="349"/>
      <c r="M8" s="349"/>
      <c r="N8" s="349"/>
      <c r="O8" s="349"/>
      <c r="P8" s="349"/>
      <c r="Q8" s="349"/>
      <c r="R8" s="349"/>
      <c r="S8" s="349"/>
      <c r="T8" s="349"/>
      <c r="U8" s="349"/>
      <c r="V8" s="349"/>
      <c r="W8" s="349"/>
      <c r="X8" s="349"/>
      <c r="Y8" s="349"/>
      <c r="Z8" s="349"/>
      <c r="AA8" s="349"/>
      <c r="AB8" s="349"/>
      <c r="AC8" s="349"/>
      <c r="AD8" s="349"/>
      <c r="AE8" s="349"/>
      <c r="AF8" s="349"/>
      <c r="AG8" s="349"/>
      <c r="AH8" s="349"/>
      <c r="AI8" s="349"/>
      <c r="AJ8" s="349"/>
      <c r="AK8" s="349"/>
      <c r="AL8" s="349"/>
      <c r="AM8" s="349"/>
      <c r="AN8" s="349"/>
      <c r="AO8" s="349"/>
      <c r="AP8" s="349"/>
      <c r="AQ8" s="349"/>
      <c r="AR8" s="349"/>
      <c r="AS8" s="349"/>
      <c r="AT8" s="349"/>
      <c r="AU8" s="349"/>
      <c r="AV8" s="349"/>
      <c r="AW8" s="349"/>
      <c r="AX8" s="349"/>
      <c r="AY8" s="349"/>
      <c r="AZ8" s="349"/>
      <c r="BA8" s="349"/>
      <c r="BB8" s="349"/>
      <c r="BC8" s="349"/>
      <c r="BD8" s="349"/>
      <c r="BE8" s="349"/>
      <c r="BF8" s="349"/>
      <c r="BG8" s="349"/>
      <c r="BH8" s="349"/>
      <c r="BI8" s="349"/>
      <c r="BJ8" s="349"/>
      <c r="BK8" s="349"/>
      <c r="BL8" s="349"/>
      <c r="BM8" s="349"/>
      <c r="BN8" s="350"/>
      <c r="BO8" s="351"/>
    </row>
    <row r="9" spans="2:67" x14ac:dyDescent="0.2">
      <c r="B9" s="352" t="s">
        <v>106</v>
      </c>
      <c r="C9" s="353"/>
      <c r="D9" s="353"/>
      <c r="E9" s="353"/>
      <c r="F9" s="353"/>
      <c r="G9" s="353"/>
      <c r="H9" s="353"/>
      <c r="I9" s="353"/>
      <c r="J9" s="353"/>
      <c r="K9" s="353"/>
      <c r="L9" s="353"/>
      <c r="M9" s="353"/>
      <c r="N9" s="353"/>
      <c r="O9" s="353"/>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353"/>
      <c r="AP9" s="353"/>
      <c r="AQ9" s="353"/>
      <c r="AR9" s="353"/>
      <c r="AS9" s="353"/>
      <c r="AT9" s="353"/>
      <c r="AU9" s="353"/>
      <c r="AV9" s="353"/>
      <c r="AW9" s="353"/>
      <c r="AX9" s="353"/>
      <c r="AY9" s="353"/>
      <c r="AZ9" s="353"/>
      <c r="BA9" s="353"/>
      <c r="BB9" s="353"/>
      <c r="BC9" s="353"/>
      <c r="BD9" s="353"/>
      <c r="BE9" s="353"/>
      <c r="BF9" s="353"/>
      <c r="BG9" s="353"/>
      <c r="BH9" s="353"/>
      <c r="BI9" s="353"/>
      <c r="BJ9" s="353"/>
      <c r="BK9" s="353"/>
      <c r="BL9" s="353"/>
      <c r="BM9" s="353"/>
      <c r="BN9" s="354"/>
      <c r="BO9" s="355"/>
    </row>
    <row r="10" spans="2:67" x14ac:dyDescent="0.2">
      <c r="B10" s="352" t="s">
        <v>107</v>
      </c>
      <c r="C10" s="353"/>
      <c r="D10" s="353"/>
      <c r="E10" s="353"/>
      <c r="F10" s="353"/>
      <c r="G10" s="353"/>
      <c r="H10" s="353"/>
      <c r="I10" s="353"/>
      <c r="J10" s="353"/>
      <c r="K10" s="353"/>
      <c r="L10" s="353"/>
      <c r="M10" s="353"/>
      <c r="N10" s="353"/>
      <c r="O10" s="353"/>
      <c r="P10" s="353"/>
      <c r="Q10" s="353"/>
      <c r="R10" s="353"/>
      <c r="S10" s="353"/>
      <c r="T10" s="353"/>
      <c r="U10" s="353"/>
      <c r="V10" s="353"/>
      <c r="W10" s="353"/>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4"/>
      <c r="BO10" s="355"/>
    </row>
    <row r="11" spans="2:67" x14ac:dyDescent="0.2">
      <c r="B11" s="352" t="s">
        <v>108</v>
      </c>
      <c r="C11" s="353"/>
      <c r="D11" s="353"/>
      <c r="E11" s="353"/>
      <c r="F11" s="353"/>
      <c r="G11" s="353"/>
      <c r="H11" s="353"/>
      <c r="I11" s="353"/>
      <c r="J11" s="353"/>
      <c r="K11" s="353"/>
      <c r="L11" s="353"/>
      <c r="M11" s="353"/>
      <c r="N11" s="353"/>
      <c r="O11" s="353"/>
      <c r="P11" s="353"/>
      <c r="Q11" s="353"/>
      <c r="R11" s="353"/>
      <c r="S11" s="353"/>
      <c r="T11" s="353"/>
      <c r="U11" s="353"/>
      <c r="V11" s="353"/>
      <c r="W11" s="353"/>
      <c r="X11" s="353"/>
      <c r="Y11" s="353"/>
      <c r="Z11" s="353"/>
      <c r="AA11" s="353"/>
      <c r="AB11" s="353"/>
      <c r="AC11" s="353"/>
      <c r="AD11" s="353"/>
      <c r="AE11" s="353"/>
      <c r="AF11" s="353"/>
      <c r="AG11" s="353"/>
      <c r="AH11" s="353"/>
      <c r="AI11" s="353"/>
      <c r="AJ11" s="353"/>
      <c r="AK11" s="353"/>
      <c r="AL11" s="353"/>
      <c r="AM11" s="353"/>
      <c r="AN11" s="353"/>
      <c r="AO11" s="353"/>
      <c r="AP11" s="353"/>
      <c r="AQ11" s="353"/>
      <c r="AR11" s="353"/>
      <c r="AS11" s="353"/>
      <c r="AT11" s="353"/>
      <c r="AU11" s="353"/>
      <c r="AV11" s="353"/>
      <c r="AW11" s="353"/>
      <c r="AX11" s="353"/>
      <c r="AY11" s="353"/>
      <c r="AZ11" s="353"/>
      <c r="BA11" s="353"/>
      <c r="BB11" s="353"/>
      <c r="BC11" s="353"/>
      <c r="BD11" s="353"/>
      <c r="BE11" s="353"/>
      <c r="BF11" s="353"/>
      <c r="BG11" s="353"/>
      <c r="BH11" s="353"/>
      <c r="BI11" s="353"/>
      <c r="BJ11" s="353"/>
      <c r="BK11" s="353"/>
      <c r="BL11" s="353"/>
      <c r="BM11" s="353"/>
      <c r="BN11" s="354"/>
      <c r="BO11" s="355"/>
    </row>
    <row r="12" spans="2:67" x14ac:dyDescent="0.2">
      <c r="B12" s="352" t="s">
        <v>109</v>
      </c>
      <c r="C12" s="353"/>
      <c r="D12" s="353"/>
      <c r="E12" s="353"/>
      <c r="F12" s="353"/>
      <c r="G12" s="353"/>
      <c r="H12" s="353"/>
      <c r="I12" s="353"/>
      <c r="J12" s="353"/>
      <c r="K12" s="353"/>
      <c r="L12" s="353"/>
      <c r="M12" s="353"/>
      <c r="N12" s="353"/>
      <c r="O12" s="353"/>
      <c r="P12" s="353"/>
      <c r="Q12" s="353"/>
      <c r="R12" s="353"/>
      <c r="S12" s="353"/>
      <c r="T12" s="353"/>
      <c r="U12" s="353"/>
      <c r="V12" s="353"/>
      <c r="W12" s="353"/>
      <c r="X12" s="353"/>
      <c r="Y12" s="353"/>
      <c r="Z12" s="353"/>
      <c r="AA12" s="353"/>
      <c r="AB12" s="353"/>
      <c r="AC12" s="353"/>
      <c r="AD12" s="353"/>
      <c r="AE12" s="353"/>
      <c r="AF12" s="353"/>
      <c r="AG12" s="353"/>
      <c r="AH12" s="353"/>
      <c r="AI12" s="353"/>
      <c r="AJ12" s="353"/>
      <c r="AK12" s="353"/>
      <c r="AL12" s="353"/>
      <c r="AM12" s="353"/>
      <c r="AN12" s="353"/>
      <c r="AO12" s="353"/>
      <c r="AP12" s="353"/>
      <c r="AQ12" s="353"/>
      <c r="AR12" s="353"/>
      <c r="AS12" s="353"/>
      <c r="AT12" s="353"/>
      <c r="AU12" s="353"/>
      <c r="AV12" s="353"/>
      <c r="AW12" s="353"/>
      <c r="AX12" s="353"/>
      <c r="AY12" s="353"/>
      <c r="AZ12" s="353"/>
      <c r="BA12" s="353"/>
      <c r="BB12" s="353"/>
      <c r="BC12" s="353"/>
      <c r="BD12" s="353"/>
      <c r="BE12" s="353"/>
      <c r="BF12" s="353"/>
      <c r="BG12" s="353"/>
      <c r="BH12" s="353"/>
      <c r="BI12" s="353"/>
      <c r="BJ12" s="353"/>
      <c r="BK12" s="353"/>
      <c r="BL12" s="353"/>
      <c r="BM12" s="353"/>
      <c r="BN12" s="354"/>
      <c r="BO12" s="355"/>
    </row>
    <row r="13" spans="2:67" x14ac:dyDescent="0.2">
      <c r="B13" s="352" t="s">
        <v>110</v>
      </c>
      <c r="C13" s="353"/>
      <c r="D13" s="353"/>
      <c r="E13" s="353"/>
      <c r="F13" s="353"/>
      <c r="G13" s="353"/>
      <c r="H13" s="353"/>
      <c r="I13" s="353"/>
      <c r="J13" s="353"/>
      <c r="K13" s="353"/>
      <c r="L13" s="353"/>
      <c r="M13" s="353"/>
      <c r="N13" s="353"/>
      <c r="O13" s="353"/>
      <c r="P13" s="353"/>
      <c r="Q13" s="353"/>
      <c r="R13" s="353"/>
      <c r="S13" s="353"/>
      <c r="T13" s="353"/>
      <c r="U13" s="353"/>
      <c r="V13" s="353"/>
      <c r="W13" s="353"/>
      <c r="X13" s="353"/>
      <c r="Y13" s="353"/>
      <c r="Z13" s="353"/>
      <c r="AA13" s="353"/>
      <c r="AB13" s="353"/>
      <c r="AC13" s="353"/>
      <c r="AD13" s="353"/>
      <c r="AE13" s="353"/>
      <c r="AF13" s="353"/>
      <c r="AG13" s="353"/>
      <c r="AH13" s="353"/>
      <c r="AI13" s="353"/>
      <c r="AJ13" s="353"/>
      <c r="AK13" s="353"/>
      <c r="AL13" s="353"/>
      <c r="AM13" s="353"/>
      <c r="AN13" s="353"/>
      <c r="AO13" s="353"/>
      <c r="AP13" s="353"/>
      <c r="AQ13" s="353"/>
      <c r="AR13" s="353"/>
      <c r="AS13" s="353"/>
      <c r="AT13" s="353"/>
      <c r="AU13" s="353"/>
      <c r="AV13" s="353"/>
      <c r="AW13" s="353"/>
      <c r="AX13" s="353"/>
      <c r="AY13" s="353"/>
      <c r="AZ13" s="353"/>
      <c r="BA13" s="353"/>
      <c r="BB13" s="353"/>
      <c r="BC13" s="353"/>
      <c r="BD13" s="353"/>
      <c r="BE13" s="353"/>
      <c r="BF13" s="353"/>
      <c r="BG13" s="353"/>
      <c r="BH13" s="353"/>
      <c r="BI13" s="353"/>
      <c r="BJ13" s="353"/>
      <c r="BK13" s="353"/>
      <c r="BL13" s="353"/>
      <c r="BM13" s="353"/>
      <c r="BN13" s="354"/>
      <c r="BO13" s="355"/>
    </row>
    <row r="14" spans="2:67" ht="17" thickBot="1" x14ac:dyDescent="0.25">
      <c r="B14" s="352" t="s">
        <v>111</v>
      </c>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3"/>
      <c r="AR14" s="353"/>
      <c r="AS14" s="353"/>
      <c r="AT14" s="353"/>
      <c r="AU14" s="353"/>
      <c r="AV14" s="353"/>
      <c r="AW14" s="353"/>
      <c r="AX14" s="353"/>
      <c r="AY14" s="353"/>
      <c r="AZ14" s="353"/>
      <c r="BA14" s="353"/>
      <c r="BB14" s="353"/>
      <c r="BC14" s="353"/>
      <c r="BD14" s="353"/>
      <c r="BE14" s="353"/>
      <c r="BF14" s="353"/>
      <c r="BG14" s="353"/>
      <c r="BH14" s="353"/>
      <c r="BI14" s="353"/>
      <c r="BJ14" s="353"/>
      <c r="BK14" s="353"/>
      <c r="BL14" s="353"/>
      <c r="BM14" s="353"/>
      <c r="BN14" s="354"/>
      <c r="BO14" s="355"/>
    </row>
    <row r="15" spans="2:67" ht="17" thickBot="1" x14ac:dyDescent="0.25">
      <c r="B15" s="356" t="s">
        <v>112</v>
      </c>
      <c r="C15" s="357"/>
      <c r="D15" s="357"/>
      <c r="E15" s="357"/>
      <c r="F15" s="357"/>
      <c r="G15" s="357"/>
      <c r="H15" s="357"/>
      <c r="I15" s="357"/>
      <c r="J15" s="357"/>
      <c r="K15" s="357"/>
      <c r="L15" s="357"/>
      <c r="M15" s="357"/>
      <c r="N15" s="357"/>
      <c r="O15" s="357"/>
      <c r="P15" s="357"/>
      <c r="Q15" s="357"/>
      <c r="R15" s="357"/>
      <c r="S15" s="357"/>
      <c r="T15" s="357"/>
      <c r="U15" s="357"/>
      <c r="V15" s="357"/>
      <c r="W15" s="357"/>
      <c r="X15" s="357"/>
      <c r="Y15" s="357"/>
      <c r="Z15" s="357"/>
      <c r="AA15" s="357"/>
      <c r="AB15" s="357"/>
      <c r="AC15" s="357"/>
      <c r="AD15" s="357"/>
      <c r="AE15" s="357"/>
      <c r="AF15" s="357"/>
      <c r="AG15" s="357"/>
      <c r="AH15" s="357"/>
      <c r="AI15" s="357"/>
      <c r="AJ15" s="357"/>
      <c r="AK15" s="357"/>
      <c r="AL15" s="357"/>
      <c r="AM15" s="357"/>
      <c r="AN15" s="357"/>
      <c r="AO15" s="357"/>
      <c r="AP15" s="357"/>
      <c r="AQ15" s="357"/>
      <c r="AR15" s="357"/>
      <c r="AS15" s="357"/>
      <c r="AT15" s="357"/>
      <c r="AU15" s="357"/>
      <c r="AV15" s="357"/>
      <c r="AW15" s="357"/>
      <c r="AX15" s="357"/>
      <c r="AY15" s="357"/>
      <c r="AZ15" s="357"/>
      <c r="BA15" s="357"/>
      <c r="BB15" s="357"/>
      <c r="BC15" s="357"/>
      <c r="BD15" s="357"/>
      <c r="BE15" s="357"/>
      <c r="BF15" s="357"/>
      <c r="BG15" s="357"/>
      <c r="BH15" s="357"/>
      <c r="BI15" s="357"/>
      <c r="BJ15" s="357"/>
      <c r="BK15" s="357"/>
      <c r="BL15" s="357"/>
      <c r="BM15" s="357"/>
      <c r="BN15" s="358"/>
      <c r="BO15" s="359"/>
    </row>
    <row r="16" spans="2:67" x14ac:dyDescent="0.2">
      <c r="B16" s="352" t="s">
        <v>113</v>
      </c>
      <c r="C16" s="353"/>
      <c r="D16" s="353"/>
      <c r="E16" s="353"/>
      <c r="F16" s="353"/>
      <c r="G16" s="353"/>
      <c r="H16" s="353"/>
      <c r="I16" s="353"/>
      <c r="J16" s="353"/>
      <c r="K16" s="353"/>
      <c r="L16" s="353"/>
      <c r="M16" s="353"/>
      <c r="N16" s="353"/>
      <c r="O16" s="353"/>
      <c r="P16" s="353"/>
      <c r="Q16" s="353"/>
      <c r="R16" s="353"/>
      <c r="S16" s="353"/>
      <c r="T16" s="353"/>
      <c r="U16" s="353"/>
      <c r="V16" s="353"/>
      <c r="W16" s="353"/>
      <c r="X16" s="353"/>
      <c r="Y16" s="353"/>
      <c r="Z16" s="353"/>
      <c r="AA16" s="353"/>
      <c r="AB16" s="353"/>
      <c r="AC16" s="353"/>
      <c r="AD16" s="353"/>
      <c r="AE16" s="353"/>
      <c r="AF16" s="353"/>
      <c r="AG16" s="353"/>
      <c r="AH16" s="353"/>
      <c r="AI16" s="353"/>
      <c r="AJ16" s="353"/>
      <c r="AK16" s="353"/>
      <c r="AL16" s="353"/>
      <c r="AM16" s="353"/>
      <c r="AN16" s="353"/>
      <c r="AO16" s="353"/>
      <c r="AP16" s="353"/>
      <c r="AQ16" s="353"/>
      <c r="AR16" s="353"/>
      <c r="AS16" s="353"/>
      <c r="AT16" s="353"/>
      <c r="AU16" s="353"/>
      <c r="AV16" s="353"/>
      <c r="AW16" s="353"/>
      <c r="AX16" s="353"/>
      <c r="AY16" s="353"/>
      <c r="AZ16" s="353"/>
      <c r="BA16" s="353"/>
      <c r="BB16" s="353"/>
      <c r="BC16" s="353"/>
      <c r="BD16" s="353"/>
      <c r="BE16" s="353"/>
      <c r="BF16" s="353"/>
      <c r="BG16" s="353"/>
      <c r="BH16" s="353"/>
      <c r="BI16" s="353"/>
      <c r="BJ16" s="353"/>
      <c r="BK16" s="353"/>
      <c r="BL16" s="353"/>
      <c r="BM16" s="353"/>
      <c r="BN16" s="354"/>
      <c r="BO16" s="355"/>
    </row>
    <row r="17" spans="2:67" ht="17" thickBot="1" x14ac:dyDescent="0.25">
      <c r="B17" s="352" t="s">
        <v>114</v>
      </c>
      <c r="C17" s="353"/>
      <c r="D17" s="353"/>
      <c r="E17" s="353"/>
      <c r="F17" s="353"/>
      <c r="G17" s="353"/>
      <c r="H17" s="353"/>
      <c r="I17" s="353"/>
      <c r="J17" s="353"/>
      <c r="K17" s="353"/>
      <c r="L17" s="353"/>
      <c r="M17" s="353"/>
      <c r="N17" s="353"/>
      <c r="O17" s="353"/>
      <c r="P17" s="353"/>
      <c r="Q17" s="353"/>
      <c r="R17" s="353"/>
      <c r="S17" s="353"/>
      <c r="T17" s="353"/>
      <c r="U17" s="353"/>
      <c r="V17" s="353"/>
      <c r="W17" s="353"/>
      <c r="X17" s="353"/>
      <c r="Y17" s="353"/>
      <c r="Z17" s="353"/>
      <c r="AA17" s="353"/>
      <c r="AB17" s="353"/>
      <c r="AC17" s="353"/>
      <c r="AD17" s="353"/>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353"/>
      <c r="BE17" s="353"/>
      <c r="BF17" s="353"/>
      <c r="BG17" s="353"/>
      <c r="BH17" s="353"/>
      <c r="BI17" s="353"/>
      <c r="BJ17" s="353"/>
      <c r="BK17" s="353"/>
      <c r="BL17" s="353"/>
      <c r="BM17" s="353"/>
      <c r="BN17" s="354"/>
      <c r="BO17" s="355"/>
    </row>
    <row r="18" spans="2:67" ht="17" thickBot="1" x14ac:dyDescent="0.25">
      <c r="B18" s="356" t="s">
        <v>115</v>
      </c>
      <c r="C18" s="357"/>
      <c r="D18" s="357"/>
      <c r="E18" s="357"/>
      <c r="F18" s="357"/>
      <c r="G18" s="357"/>
      <c r="H18" s="357"/>
      <c r="I18" s="357"/>
      <c r="J18" s="357"/>
      <c r="K18" s="357"/>
      <c r="L18" s="357"/>
      <c r="M18" s="357"/>
      <c r="N18" s="357"/>
      <c r="O18" s="357"/>
      <c r="P18" s="357"/>
      <c r="Q18" s="357"/>
      <c r="R18" s="357"/>
      <c r="S18" s="357"/>
      <c r="T18" s="357"/>
      <c r="U18" s="357"/>
      <c r="V18" s="357"/>
      <c r="W18" s="357"/>
      <c r="X18" s="357"/>
      <c r="Y18" s="357"/>
      <c r="Z18" s="357"/>
      <c r="AA18" s="357"/>
      <c r="AB18" s="357"/>
      <c r="AC18" s="357"/>
      <c r="AD18" s="357"/>
      <c r="AE18" s="357"/>
      <c r="AF18" s="357"/>
      <c r="AG18" s="357"/>
      <c r="AH18" s="357"/>
      <c r="AI18" s="357"/>
      <c r="AJ18" s="357"/>
      <c r="AK18" s="357"/>
      <c r="AL18" s="357"/>
      <c r="AM18" s="357"/>
      <c r="AN18" s="357"/>
      <c r="AO18" s="357"/>
      <c r="AP18" s="357"/>
      <c r="AQ18" s="357"/>
      <c r="AR18" s="357"/>
      <c r="AS18" s="357"/>
      <c r="AT18" s="357"/>
      <c r="AU18" s="357"/>
      <c r="AV18" s="357"/>
      <c r="AW18" s="357"/>
      <c r="AX18" s="357"/>
      <c r="AY18" s="357"/>
      <c r="AZ18" s="357"/>
      <c r="BA18" s="357"/>
      <c r="BB18" s="357"/>
      <c r="BC18" s="357"/>
      <c r="BD18" s="357"/>
      <c r="BE18" s="357"/>
      <c r="BF18" s="357"/>
      <c r="BG18" s="357"/>
      <c r="BH18" s="357"/>
      <c r="BI18" s="357"/>
      <c r="BJ18" s="357"/>
      <c r="BK18" s="357"/>
      <c r="BL18" s="357"/>
      <c r="BM18" s="357"/>
      <c r="BN18" s="358"/>
      <c r="BO18" s="359"/>
    </row>
    <row r="19" spans="2:67" x14ac:dyDescent="0.2">
      <c r="B19" s="352" t="s">
        <v>116</v>
      </c>
      <c r="C19" s="353"/>
      <c r="D19" s="353"/>
      <c r="E19" s="353"/>
      <c r="F19" s="353"/>
      <c r="G19" s="353"/>
      <c r="H19" s="353"/>
      <c r="I19" s="353"/>
      <c r="J19" s="353"/>
      <c r="K19" s="353"/>
      <c r="L19" s="353"/>
      <c r="M19" s="353"/>
      <c r="N19" s="353"/>
      <c r="O19" s="353"/>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c r="AN19" s="353"/>
      <c r="AO19" s="353"/>
      <c r="AP19" s="353"/>
      <c r="AQ19" s="353"/>
      <c r="AR19" s="353"/>
      <c r="AS19" s="353"/>
      <c r="AT19" s="353"/>
      <c r="AU19" s="353"/>
      <c r="AV19" s="353"/>
      <c r="AW19" s="353"/>
      <c r="AX19" s="353"/>
      <c r="AY19" s="353"/>
      <c r="AZ19" s="353"/>
      <c r="BA19" s="353"/>
      <c r="BB19" s="353"/>
      <c r="BC19" s="353"/>
      <c r="BD19" s="353"/>
      <c r="BE19" s="353"/>
      <c r="BF19" s="353"/>
      <c r="BG19" s="353"/>
      <c r="BH19" s="353"/>
      <c r="BI19" s="353"/>
      <c r="BJ19" s="353"/>
      <c r="BK19" s="353"/>
      <c r="BL19" s="353"/>
      <c r="BM19" s="353"/>
      <c r="BN19" s="354"/>
      <c r="BO19" s="355"/>
    </row>
    <row r="20" spans="2:67" x14ac:dyDescent="0.2">
      <c r="B20" s="352" t="s">
        <v>117</v>
      </c>
      <c r="C20" s="353"/>
      <c r="D20" s="353"/>
      <c r="E20" s="353"/>
      <c r="F20" s="353"/>
      <c r="G20" s="353"/>
      <c r="H20" s="353"/>
      <c r="I20" s="353"/>
      <c r="J20" s="353"/>
      <c r="K20" s="353"/>
      <c r="L20" s="353"/>
      <c r="M20" s="353"/>
      <c r="N20" s="353"/>
      <c r="O20" s="353"/>
      <c r="P20" s="353"/>
      <c r="Q20" s="353"/>
      <c r="R20" s="353"/>
      <c r="S20" s="353"/>
      <c r="T20" s="353"/>
      <c r="U20" s="353"/>
      <c r="V20" s="353"/>
      <c r="W20" s="353"/>
      <c r="X20" s="353"/>
      <c r="Y20" s="353"/>
      <c r="Z20" s="353"/>
      <c r="AA20" s="353"/>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353"/>
      <c r="BE20" s="353"/>
      <c r="BF20" s="353"/>
      <c r="BG20" s="353"/>
      <c r="BH20" s="353"/>
      <c r="BI20" s="353"/>
      <c r="BJ20" s="353"/>
      <c r="BK20" s="353"/>
      <c r="BL20" s="353"/>
      <c r="BM20" s="353"/>
      <c r="BN20" s="354"/>
      <c r="BO20" s="355"/>
    </row>
    <row r="21" spans="2:67" x14ac:dyDescent="0.2">
      <c r="B21" s="352" t="s">
        <v>118</v>
      </c>
      <c r="C21" s="353"/>
      <c r="D21" s="353"/>
      <c r="E21" s="353"/>
      <c r="F21" s="353"/>
      <c r="G21" s="353"/>
      <c r="H21" s="353"/>
      <c r="I21" s="353"/>
      <c r="J21" s="353"/>
      <c r="K21" s="353"/>
      <c r="L21" s="353"/>
      <c r="M21" s="353"/>
      <c r="N21" s="353"/>
      <c r="O21" s="353"/>
      <c r="P21" s="353"/>
      <c r="Q21" s="353"/>
      <c r="R21" s="353"/>
      <c r="S21" s="353"/>
      <c r="T21" s="353"/>
      <c r="U21" s="353"/>
      <c r="V21" s="353"/>
      <c r="W21" s="353"/>
      <c r="X21" s="353"/>
      <c r="Y21" s="353"/>
      <c r="Z21" s="353"/>
      <c r="AA21" s="353"/>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353"/>
      <c r="BE21" s="353"/>
      <c r="BF21" s="353"/>
      <c r="BG21" s="353"/>
      <c r="BH21" s="353"/>
      <c r="BI21" s="353"/>
      <c r="BJ21" s="353"/>
      <c r="BK21" s="353"/>
      <c r="BL21" s="353"/>
      <c r="BM21" s="353"/>
      <c r="BN21" s="354"/>
      <c r="BO21" s="355"/>
    </row>
    <row r="22" spans="2:67" x14ac:dyDescent="0.2">
      <c r="B22" s="352" t="s">
        <v>119</v>
      </c>
      <c r="C22" s="353"/>
      <c r="D22" s="353"/>
      <c r="E22" s="353"/>
      <c r="F22" s="353"/>
      <c r="G22" s="353"/>
      <c r="H22" s="353"/>
      <c r="I22" s="353"/>
      <c r="J22" s="353"/>
      <c r="K22" s="353"/>
      <c r="L22" s="353"/>
      <c r="M22" s="353"/>
      <c r="N22" s="353"/>
      <c r="O22" s="353"/>
      <c r="P22" s="353"/>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353"/>
      <c r="BE22" s="353"/>
      <c r="BF22" s="353"/>
      <c r="BG22" s="353"/>
      <c r="BH22" s="353"/>
      <c r="BI22" s="353"/>
      <c r="BJ22" s="353"/>
      <c r="BK22" s="353"/>
      <c r="BL22" s="353"/>
      <c r="BM22" s="353"/>
      <c r="BN22" s="354"/>
      <c r="BO22" s="355"/>
    </row>
    <row r="23" spans="2:67" x14ac:dyDescent="0.2">
      <c r="B23" s="352" t="s">
        <v>120</v>
      </c>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353"/>
      <c r="BE23" s="353"/>
      <c r="BF23" s="353"/>
      <c r="BG23" s="353"/>
      <c r="BH23" s="353"/>
      <c r="BI23" s="353"/>
      <c r="BJ23" s="353"/>
      <c r="BK23" s="353"/>
      <c r="BL23" s="353"/>
      <c r="BM23" s="353"/>
      <c r="BN23" s="354"/>
      <c r="BO23" s="355"/>
    </row>
    <row r="24" spans="2:67" x14ac:dyDescent="0.2">
      <c r="B24" s="360" t="s">
        <v>121</v>
      </c>
      <c r="C24" s="361"/>
      <c r="D24" s="361"/>
      <c r="E24" s="361"/>
      <c r="F24" s="361"/>
      <c r="G24" s="361"/>
      <c r="H24" s="361"/>
      <c r="I24" s="361"/>
      <c r="J24" s="361"/>
      <c r="K24" s="361"/>
      <c r="L24" s="361"/>
      <c r="M24" s="361"/>
      <c r="N24" s="361"/>
      <c r="O24" s="361"/>
      <c r="P24" s="361"/>
      <c r="Q24" s="361"/>
      <c r="R24" s="361"/>
      <c r="S24" s="361"/>
      <c r="T24" s="361"/>
      <c r="U24" s="361"/>
      <c r="V24" s="361"/>
      <c r="W24" s="361"/>
      <c r="X24" s="361"/>
      <c r="Y24" s="361"/>
      <c r="Z24" s="361"/>
      <c r="AA24" s="361"/>
      <c r="AB24" s="361"/>
      <c r="AC24" s="361"/>
      <c r="AD24" s="361"/>
      <c r="AE24" s="361"/>
      <c r="AF24" s="361"/>
      <c r="AG24" s="361"/>
      <c r="AH24" s="361"/>
      <c r="AI24" s="361"/>
      <c r="AJ24" s="361"/>
      <c r="AK24" s="361"/>
      <c r="AL24" s="361"/>
      <c r="AM24" s="361"/>
      <c r="AN24" s="361"/>
      <c r="AO24" s="361"/>
      <c r="AP24" s="361"/>
      <c r="AQ24" s="361"/>
      <c r="AR24" s="361"/>
      <c r="AS24" s="361"/>
      <c r="AT24" s="361"/>
      <c r="AU24" s="361"/>
      <c r="AV24" s="361"/>
      <c r="AW24" s="361"/>
      <c r="AX24" s="361"/>
      <c r="AY24" s="361"/>
      <c r="AZ24" s="361"/>
      <c r="BA24" s="361"/>
      <c r="BB24" s="361"/>
      <c r="BC24" s="361"/>
      <c r="BD24" s="361"/>
      <c r="BE24" s="361"/>
      <c r="BF24" s="361"/>
      <c r="BG24" s="361"/>
      <c r="BH24" s="361"/>
      <c r="BI24" s="361"/>
      <c r="BJ24" s="361"/>
      <c r="BK24" s="361"/>
      <c r="BL24" s="361"/>
      <c r="BM24" s="361"/>
      <c r="BN24" s="362"/>
      <c r="BO24" s="363"/>
    </row>
    <row r="25" spans="2:67" x14ac:dyDescent="0.2">
      <c r="B25" s="352" t="s">
        <v>122</v>
      </c>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c r="AC25" s="353"/>
      <c r="AD25" s="353"/>
      <c r="AE25" s="353"/>
      <c r="AF25" s="353"/>
      <c r="AG25" s="353"/>
      <c r="AH25" s="353"/>
      <c r="AI25" s="353"/>
      <c r="AJ25" s="353"/>
      <c r="AK25" s="353"/>
      <c r="AL25" s="353"/>
      <c r="AM25" s="353"/>
      <c r="AN25" s="353"/>
      <c r="AO25" s="353"/>
      <c r="AP25" s="353"/>
      <c r="AQ25" s="353"/>
      <c r="AR25" s="353"/>
      <c r="AS25" s="353"/>
      <c r="AT25" s="353"/>
      <c r="AU25" s="353"/>
      <c r="AV25" s="353"/>
      <c r="AW25" s="353"/>
      <c r="AX25" s="353"/>
      <c r="AY25" s="353"/>
      <c r="AZ25" s="353"/>
      <c r="BA25" s="353"/>
      <c r="BB25" s="353"/>
      <c r="BC25" s="353"/>
      <c r="BD25" s="353"/>
      <c r="BE25" s="353"/>
      <c r="BF25" s="353"/>
      <c r="BG25" s="353"/>
      <c r="BH25" s="353"/>
      <c r="BI25" s="353"/>
      <c r="BJ25" s="353"/>
      <c r="BK25" s="353"/>
      <c r="BL25" s="353"/>
      <c r="BM25" s="353"/>
      <c r="BN25" s="354"/>
      <c r="BO25" s="355"/>
    </row>
    <row r="26" spans="2:67" x14ac:dyDescent="0.2">
      <c r="B26" s="352" t="s">
        <v>123</v>
      </c>
      <c r="C26" s="353"/>
      <c r="D26" s="353"/>
      <c r="E26" s="353"/>
      <c r="F26" s="353"/>
      <c r="G26" s="353"/>
      <c r="H26" s="353"/>
      <c r="I26" s="353"/>
      <c r="J26" s="353"/>
      <c r="K26" s="353"/>
      <c r="L26" s="353"/>
      <c r="M26" s="353"/>
      <c r="N26" s="353"/>
      <c r="O26" s="353"/>
      <c r="P26" s="353"/>
      <c r="Q26" s="353"/>
      <c r="R26" s="353"/>
      <c r="S26" s="353"/>
      <c r="T26" s="353"/>
      <c r="U26" s="353"/>
      <c r="V26" s="353"/>
      <c r="W26" s="353"/>
      <c r="X26" s="353"/>
      <c r="Y26" s="353"/>
      <c r="Z26" s="353"/>
      <c r="AA26" s="353"/>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353"/>
      <c r="BE26" s="353"/>
      <c r="BF26" s="353"/>
      <c r="BG26" s="353"/>
      <c r="BH26" s="353"/>
      <c r="BI26" s="353"/>
      <c r="BJ26" s="353"/>
      <c r="BK26" s="353"/>
      <c r="BL26" s="353"/>
      <c r="BM26" s="353"/>
      <c r="BN26" s="354"/>
      <c r="BO26" s="355"/>
    </row>
    <row r="27" spans="2:67" x14ac:dyDescent="0.2">
      <c r="B27" s="352" t="s">
        <v>124</v>
      </c>
      <c r="C27" s="353"/>
      <c r="D27" s="353"/>
      <c r="E27" s="353"/>
      <c r="F27" s="353"/>
      <c r="G27" s="353"/>
      <c r="H27" s="353"/>
      <c r="I27" s="353"/>
      <c r="J27" s="353"/>
      <c r="K27" s="353"/>
      <c r="L27" s="353"/>
      <c r="M27" s="353"/>
      <c r="N27" s="353"/>
      <c r="O27" s="353"/>
      <c r="P27" s="353"/>
      <c r="Q27" s="353"/>
      <c r="R27" s="353"/>
      <c r="S27" s="353"/>
      <c r="T27" s="353"/>
      <c r="U27" s="353"/>
      <c r="V27" s="353"/>
      <c r="W27" s="353"/>
      <c r="X27" s="353"/>
      <c r="Y27" s="353"/>
      <c r="Z27" s="353"/>
      <c r="AA27" s="353"/>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353"/>
      <c r="BE27" s="353"/>
      <c r="BF27" s="353"/>
      <c r="BG27" s="353"/>
      <c r="BH27" s="353"/>
      <c r="BI27" s="353"/>
      <c r="BJ27" s="353"/>
      <c r="BK27" s="353"/>
      <c r="BL27" s="353"/>
      <c r="BM27" s="353"/>
      <c r="BN27" s="354"/>
      <c r="BO27" s="355"/>
    </row>
    <row r="28" spans="2:67" x14ac:dyDescent="0.2">
      <c r="B28" s="352" t="s">
        <v>266</v>
      </c>
      <c r="C28" s="353"/>
      <c r="D28" s="353"/>
      <c r="E28" s="353"/>
      <c r="F28" s="353"/>
      <c r="G28" s="353"/>
      <c r="H28" s="353"/>
      <c r="I28" s="353"/>
      <c r="J28" s="353"/>
      <c r="K28" s="353"/>
      <c r="L28" s="353"/>
      <c r="M28" s="353"/>
      <c r="N28" s="353"/>
      <c r="O28" s="353"/>
      <c r="P28" s="353"/>
      <c r="Q28" s="353"/>
      <c r="R28" s="353"/>
      <c r="S28" s="353"/>
      <c r="T28" s="353"/>
      <c r="U28" s="353"/>
      <c r="V28" s="353"/>
      <c r="W28" s="353"/>
      <c r="X28" s="353"/>
      <c r="Y28" s="353"/>
      <c r="Z28" s="353"/>
      <c r="AA28" s="353"/>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353"/>
      <c r="BE28" s="353"/>
      <c r="BF28" s="353"/>
      <c r="BG28" s="353"/>
      <c r="BH28" s="353"/>
      <c r="BI28" s="353"/>
      <c r="BJ28" s="353"/>
      <c r="BK28" s="353"/>
      <c r="BL28" s="353"/>
      <c r="BM28" s="353"/>
      <c r="BN28" s="354"/>
      <c r="BO28" s="355"/>
    </row>
    <row r="29" spans="2:67" x14ac:dyDescent="0.2">
      <c r="B29" s="352" t="s">
        <v>267</v>
      </c>
      <c r="C29" s="353"/>
      <c r="D29" s="353"/>
      <c r="E29" s="353"/>
      <c r="F29" s="353"/>
      <c r="G29" s="353"/>
      <c r="H29" s="353"/>
      <c r="I29" s="353"/>
      <c r="J29" s="353"/>
      <c r="K29" s="353"/>
      <c r="L29" s="353"/>
      <c r="M29" s="353"/>
      <c r="N29" s="353"/>
      <c r="O29" s="353"/>
      <c r="P29" s="353"/>
      <c r="Q29" s="353"/>
      <c r="R29" s="353"/>
      <c r="S29" s="353"/>
      <c r="T29" s="353"/>
      <c r="U29" s="353"/>
      <c r="V29" s="353"/>
      <c r="W29" s="353"/>
      <c r="X29" s="353"/>
      <c r="Y29" s="353"/>
      <c r="Z29" s="353"/>
      <c r="AA29" s="353"/>
      <c r="AB29" s="353"/>
      <c r="AC29" s="353"/>
      <c r="AD29" s="353"/>
      <c r="AE29" s="353"/>
      <c r="AF29" s="353"/>
      <c r="AG29" s="353"/>
      <c r="AH29" s="353"/>
      <c r="AI29" s="353"/>
      <c r="AJ29" s="353"/>
      <c r="AK29" s="353"/>
      <c r="AL29" s="353"/>
      <c r="AM29" s="353"/>
      <c r="AN29" s="353"/>
      <c r="AO29" s="353"/>
      <c r="AP29" s="353"/>
      <c r="AQ29" s="353"/>
      <c r="AR29" s="353"/>
      <c r="AS29" s="353"/>
      <c r="AT29" s="353"/>
      <c r="AU29" s="353"/>
      <c r="AV29" s="353"/>
      <c r="AW29" s="353"/>
      <c r="AX29" s="353"/>
      <c r="AY29" s="353"/>
      <c r="AZ29" s="353"/>
      <c r="BA29" s="353"/>
      <c r="BB29" s="353"/>
      <c r="BC29" s="353"/>
      <c r="BD29" s="353"/>
      <c r="BE29" s="353"/>
      <c r="BF29" s="353"/>
      <c r="BG29" s="353"/>
      <c r="BH29" s="353"/>
      <c r="BI29" s="353"/>
      <c r="BJ29" s="353"/>
      <c r="BK29" s="353"/>
      <c r="BL29" s="353"/>
      <c r="BM29" s="353"/>
      <c r="BN29" s="354"/>
      <c r="BO29" s="355"/>
    </row>
    <row r="30" spans="2:67" x14ac:dyDescent="0.2">
      <c r="B30" s="352" t="s">
        <v>268</v>
      </c>
      <c r="C30" s="353"/>
      <c r="D30" s="353"/>
      <c r="E30" s="353"/>
      <c r="F30" s="353"/>
      <c r="G30" s="353"/>
      <c r="H30" s="353"/>
      <c r="I30" s="353"/>
      <c r="J30" s="353"/>
      <c r="K30" s="353"/>
      <c r="L30" s="353"/>
      <c r="M30" s="353"/>
      <c r="N30" s="353"/>
      <c r="O30" s="353"/>
      <c r="P30" s="353"/>
      <c r="Q30" s="353"/>
      <c r="R30" s="353"/>
      <c r="S30" s="353"/>
      <c r="T30" s="353"/>
      <c r="U30" s="353"/>
      <c r="V30" s="353"/>
      <c r="W30" s="353"/>
      <c r="X30" s="353"/>
      <c r="Y30" s="353"/>
      <c r="Z30" s="353"/>
      <c r="AA30" s="353"/>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353"/>
      <c r="BE30" s="353"/>
      <c r="BF30" s="353"/>
      <c r="BG30" s="353"/>
      <c r="BH30" s="353"/>
      <c r="BI30" s="353"/>
      <c r="BJ30" s="353"/>
      <c r="BK30" s="353"/>
      <c r="BL30" s="353"/>
      <c r="BM30" s="353"/>
      <c r="BN30" s="354"/>
      <c r="BO30" s="355"/>
    </row>
    <row r="31" spans="2:67" x14ac:dyDescent="0.2">
      <c r="B31" s="352" t="s">
        <v>269</v>
      </c>
      <c r="C31" s="353"/>
      <c r="D31" s="353"/>
      <c r="E31" s="353"/>
      <c r="F31" s="353"/>
      <c r="G31" s="353"/>
      <c r="H31" s="353"/>
      <c r="I31" s="353"/>
      <c r="J31" s="353"/>
      <c r="K31" s="353"/>
      <c r="L31" s="353"/>
      <c r="M31" s="353"/>
      <c r="N31" s="353"/>
      <c r="O31" s="353"/>
      <c r="P31" s="353"/>
      <c r="Q31" s="353"/>
      <c r="R31" s="353"/>
      <c r="S31" s="353"/>
      <c r="T31" s="353"/>
      <c r="U31" s="353"/>
      <c r="V31" s="353"/>
      <c r="W31" s="353"/>
      <c r="X31" s="353"/>
      <c r="Y31" s="353"/>
      <c r="Z31" s="353"/>
      <c r="AA31" s="353"/>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353"/>
      <c r="BE31" s="353"/>
      <c r="BF31" s="353"/>
      <c r="BG31" s="353"/>
      <c r="BH31" s="353"/>
      <c r="BI31" s="353"/>
      <c r="BJ31" s="353"/>
      <c r="BK31" s="353"/>
      <c r="BL31" s="353"/>
      <c r="BM31" s="353"/>
      <c r="BN31" s="354"/>
      <c r="BO31" s="355"/>
    </row>
    <row r="32" spans="2:67" x14ac:dyDescent="0.2">
      <c r="B32" s="352" t="s">
        <v>270</v>
      </c>
      <c r="C32" s="353"/>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353"/>
      <c r="BE32" s="353"/>
      <c r="BF32" s="353"/>
      <c r="BG32" s="353"/>
      <c r="BH32" s="353"/>
      <c r="BI32" s="353"/>
      <c r="BJ32" s="353"/>
      <c r="BK32" s="353"/>
      <c r="BL32" s="353"/>
      <c r="BM32" s="353"/>
      <c r="BN32" s="354"/>
      <c r="BO32" s="355"/>
    </row>
    <row r="33" spans="2:67" x14ac:dyDescent="0.2">
      <c r="B33" s="352" t="s">
        <v>271</v>
      </c>
      <c r="C33" s="353"/>
      <c r="D33" s="353"/>
      <c r="E33" s="353"/>
      <c r="F33" s="353"/>
      <c r="G33" s="353"/>
      <c r="H33" s="353"/>
      <c r="I33" s="353"/>
      <c r="J33" s="353"/>
      <c r="K33" s="353"/>
      <c r="L33" s="353"/>
      <c r="M33" s="353"/>
      <c r="N33" s="353"/>
      <c r="O33" s="353"/>
      <c r="P33" s="353"/>
      <c r="Q33" s="353"/>
      <c r="R33" s="353"/>
      <c r="S33" s="353"/>
      <c r="T33" s="353"/>
      <c r="U33" s="353"/>
      <c r="V33" s="353"/>
      <c r="W33" s="353"/>
      <c r="X33" s="353"/>
      <c r="Y33" s="353"/>
      <c r="Z33" s="353"/>
      <c r="AA33" s="353"/>
      <c r="AB33" s="353"/>
      <c r="AC33" s="353"/>
      <c r="AD33" s="353"/>
      <c r="AE33" s="353"/>
      <c r="AF33" s="353"/>
      <c r="AG33" s="353"/>
      <c r="AH33" s="353"/>
      <c r="AI33" s="353"/>
      <c r="AJ33" s="353"/>
      <c r="AK33" s="353"/>
      <c r="AL33" s="353"/>
      <c r="AM33" s="353"/>
      <c r="AN33" s="353"/>
      <c r="AO33" s="353"/>
      <c r="AP33" s="353"/>
      <c r="AQ33" s="353"/>
      <c r="AR33" s="353"/>
      <c r="AS33" s="353"/>
      <c r="AT33" s="353"/>
      <c r="AU33" s="353"/>
      <c r="AV33" s="353"/>
      <c r="AW33" s="353"/>
      <c r="AX33" s="353"/>
      <c r="AY33" s="353"/>
      <c r="AZ33" s="353"/>
      <c r="BA33" s="353"/>
      <c r="BB33" s="353"/>
      <c r="BC33" s="353"/>
      <c r="BD33" s="353"/>
      <c r="BE33" s="353"/>
      <c r="BF33" s="353"/>
      <c r="BG33" s="353"/>
      <c r="BH33" s="353"/>
      <c r="BI33" s="353"/>
      <c r="BJ33" s="353"/>
      <c r="BK33" s="353"/>
      <c r="BL33" s="353"/>
      <c r="BM33" s="353"/>
      <c r="BN33" s="354"/>
      <c r="BO33" s="355"/>
    </row>
    <row r="34" spans="2:67" x14ac:dyDescent="0.2">
      <c r="B34" s="352" t="s">
        <v>127</v>
      </c>
      <c r="C34" s="353"/>
      <c r="D34" s="353"/>
      <c r="E34" s="353"/>
      <c r="F34" s="353"/>
      <c r="G34" s="353"/>
      <c r="H34" s="353"/>
      <c r="I34" s="353"/>
      <c r="J34" s="353"/>
      <c r="K34" s="353"/>
      <c r="L34" s="353"/>
      <c r="M34" s="353"/>
      <c r="N34" s="353"/>
      <c r="O34" s="353"/>
      <c r="P34" s="353"/>
      <c r="Q34" s="353"/>
      <c r="R34" s="353"/>
      <c r="S34" s="353"/>
      <c r="T34" s="353"/>
      <c r="U34" s="353"/>
      <c r="V34" s="353"/>
      <c r="W34" s="353"/>
      <c r="X34" s="353"/>
      <c r="Y34" s="353"/>
      <c r="Z34" s="353"/>
      <c r="AA34" s="353"/>
      <c r="AB34" s="353"/>
      <c r="AC34" s="353"/>
      <c r="AD34" s="353"/>
      <c r="AE34" s="353"/>
      <c r="AF34" s="353"/>
      <c r="AG34" s="353"/>
      <c r="AH34" s="353"/>
      <c r="AI34" s="353"/>
      <c r="AJ34" s="353"/>
      <c r="AK34" s="353"/>
      <c r="AL34" s="353"/>
      <c r="AM34" s="353"/>
      <c r="AN34" s="353"/>
      <c r="AO34" s="353"/>
      <c r="AP34" s="353"/>
      <c r="AQ34" s="353"/>
      <c r="AR34" s="353"/>
      <c r="AS34" s="353"/>
      <c r="AT34" s="353"/>
      <c r="AU34" s="353"/>
      <c r="AV34" s="353"/>
      <c r="AW34" s="353"/>
      <c r="AX34" s="353"/>
      <c r="AY34" s="353"/>
      <c r="AZ34" s="353"/>
      <c r="BA34" s="353"/>
      <c r="BB34" s="353"/>
      <c r="BC34" s="353"/>
      <c r="BD34" s="353"/>
      <c r="BE34" s="353"/>
      <c r="BF34" s="353"/>
      <c r="BG34" s="353"/>
      <c r="BH34" s="353"/>
      <c r="BI34" s="353"/>
      <c r="BJ34" s="353"/>
      <c r="BK34" s="353"/>
      <c r="BL34" s="353"/>
      <c r="BM34" s="353"/>
      <c r="BN34" s="354"/>
      <c r="BO34" s="355"/>
    </row>
    <row r="35" spans="2:67" x14ac:dyDescent="0.2">
      <c r="B35" s="352" t="s">
        <v>272</v>
      </c>
      <c r="C35" s="353"/>
      <c r="D35" s="353"/>
      <c r="E35" s="353"/>
      <c r="F35" s="353"/>
      <c r="G35" s="353"/>
      <c r="H35" s="353"/>
      <c r="I35" s="353"/>
      <c r="J35" s="353"/>
      <c r="K35" s="353"/>
      <c r="L35" s="353"/>
      <c r="M35" s="353"/>
      <c r="N35" s="353"/>
      <c r="O35" s="353"/>
      <c r="P35" s="353"/>
      <c r="Q35" s="353"/>
      <c r="R35" s="353"/>
      <c r="S35" s="353"/>
      <c r="T35" s="353"/>
      <c r="U35" s="353"/>
      <c r="V35" s="353"/>
      <c r="W35" s="353"/>
      <c r="X35" s="353"/>
      <c r="Y35" s="353"/>
      <c r="Z35" s="353"/>
      <c r="AA35" s="353"/>
      <c r="AB35" s="353"/>
      <c r="AC35" s="353"/>
      <c r="AD35" s="353"/>
      <c r="AE35" s="353"/>
      <c r="AF35" s="353"/>
      <c r="AG35" s="353"/>
      <c r="AH35" s="353"/>
      <c r="AI35" s="353"/>
      <c r="AJ35" s="353"/>
      <c r="AK35" s="353"/>
      <c r="AL35" s="353"/>
      <c r="AM35" s="353"/>
      <c r="AN35" s="353"/>
      <c r="AO35" s="353"/>
      <c r="AP35" s="353"/>
      <c r="AQ35" s="353"/>
      <c r="AR35" s="353"/>
      <c r="AS35" s="353"/>
      <c r="AT35" s="353"/>
      <c r="AU35" s="353"/>
      <c r="AV35" s="353"/>
      <c r="AW35" s="353"/>
      <c r="AX35" s="353"/>
      <c r="AY35" s="353"/>
      <c r="AZ35" s="353"/>
      <c r="BA35" s="353"/>
      <c r="BB35" s="353"/>
      <c r="BC35" s="353"/>
      <c r="BD35" s="353"/>
      <c r="BE35" s="353"/>
      <c r="BF35" s="353"/>
      <c r="BG35" s="353"/>
      <c r="BH35" s="353"/>
      <c r="BI35" s="353"/>
      <c r="BJ35" s="353"/>
      <c r="BK35" s="353"/>
      <c r="BL35" s="353"/>
      <c r="BM35" s="353"/>
      <c r="BN35" s="354"/>
      <c r="BO35" s="355"/>
    </row>
    <row r="36" spans="2:67" x14ac:dyDescent="0.2">
      <c r="B36" s="352" t="s">
        <v>273</v>
      </c>
      <c r="C36" s="353"/>
      <c r="D36" s="353"/>
      <c r="E36" s="353"/>
      <c r="F36" s="353"/>
      <c r="G36" s="353"/>
      <c r="H36" s="353"/>
      <c r="I36" s="353"/>
      <c r="J36" s="353"/>
      <c r="K36" s="353"/>
      <c r="L36" s="353"/>
      <c r="M36" s="353"/>
      <c r="N36" s="353"/>
      <c r="O36" s="353"/>
      <c r="P36" s="353"/>
      <c r="Q36" s="353"/>
      <c r="R36" s="353"/>
      <c r="S36" s="353"/>
      <c r="T36" s="353"/>
      <c r="U36" s="353"/>
      <c r="V36" s="353"/>
      <c r="W36" s="353"/>
      <c r="X36" s="353"/>
      <c r="Y36" s="353"/>
      <c r="Z36" s="353"/>
      <c r="AA36" s="353"/>
      <c r="AB36" s="353"/>
      <c r="AC36" s="353"/>
      <c r="AD36" s="353"/>
      <c r="AE36" s="353"/>
      <c r="AF36" s="353"/>
      <c r="AG36" s="353"/>
      <c r="AH36" s="353"/>
      <c r="AI36" s="353"/>
      <c r="AJ36" s="353"/>
      <c r="AK36" s="353"/>
      <c r="AL36" s="353"/>
      <c r="AM36" s="353"/>
      <c r="AN36" s="353"/>
      <c r="AO36" s="353"/>
      <c r="AP36" s="353"/>
      <c r="AQ36" s="353"/>
      <c r="AR36" s="353"/>
      <c r="AS36" s="353"/>
      <c r="AT36" s="353"/>
      <c r="AU36" s="353"/>
      <c r="AV36" s="353"/>
      <c r="AW36" s="353"/>
      <c r="AX36" s="353"/>
      <c r="AY36" s="353"/>
      <c r="AZ36" s="353"/>
      <c r="BA36" s="353"/>
      <c r="BB36" s="353"/>
      <c r="BC36" s="353"/>
      <c r="BD36" s="353"/>
      <c r="BE36" s="353"/>
      <c r="BF36" s="353"/>
      <c r="BG36" s="353"/>
      <c r="BH36" s="353"/>
      <c r="BI36" s="353"/>
      <c r="BJ36" s="353"/>
      <c r="BK36" s="353"/>
      <c r="BL36" s="353"/>
      <c r="BM36" s="353"/>
      <c r="BN36" s="354"/>
      <c r="BO36" s="355"/>
    </row>
    <row r="37" spans="2:67" x14ac:dyDescent="0.2">
      <c r="B37" s="352" t="s">
        <v>128</v>
      </c>
      <c r="C37" s="353"/>
      <c r="D37" s="353"/>
      <c r="E37" s="353"/>
      <c r="F37" s="353"/>
      <c r="G37" s="353"/>
      <c r="H37" s="353"/>
      <c r="I37" s="353"/>
      <c r="J37" s="353"/>
      <c r="K37" s="353"/>
      <c r="L37" s="353"/>
      <c r="M37" s="353"/>
      <c r="N37" s="353"/>
      <c r="O37" s="353"/>
      <c r="P37" s="353"/>
      <c r="Q37" s="353"/>
      <c r="R37" s="353"/>
      <c r="S37" s="353"/>
      <c r="T37" s="353"/>
      <c r="U37" s="353"/>
      <c r="V37" s="353"/>
      <c r="W37" s="353"/>
      <c r="X37" s="353"/>
      <c r="Y37" s="353"/>
      <c r="Z37" s="353"/>
      <c r="AA37" s="353"/>
      <c r="AB37" s="353"/>
      <c r="AC37" s="353"/>
      <c r="AD37" s="353"/>
      <c r="AE37" s="353"/>
      <c r="AF37" s="353"/>
      <c r="AG37" s="353"/>
      <c r="AH37" s="353"/>
      <c r="AI37" s="353"/>
      <c r="AJ37" s="353"/>
      <c r="AK37" s="353"/>
      <c r="AL37" s="353"/>
      <c r="AM37" s="353"/>
      <c r="AN37" s="353"/>
      <c r="AO37" s="353"/>
      <c r="AP37" s="353"/>
      <c r="AQ37" s="353"/>
      <c r="AR37" s="353"/>
      <c r="AS37" s="353"/>
      <c r="AT37" s="353"/>
      <c r="AU37" s="353"/>
      <c r="AV37" s="353"/>
      <c r="AW37" s="353"/>
      <c r="AX37" s="353"/>
      <c r="AY37" s="353"/>
      <c r="AZ37" s="353"/>
      <c r="BA37" s="353"/>
      <c r="BB37" s="353"/>
      <c r="BC37" s="353"/>
      <c r="BD37" s="353"/>
      <c r="BE37" s="353"/>
      <c r="BF37" s="353"/>
      <c r="BG37" s="353"/>
      <c r="BH37" s="353"/>
      <c r="BI37" s="353"/>
      <c r="BJ37" s="353"/>
      <c r="BK37" s="353"/>
      <c r="BL37" s="353"/>
      <c r="BM37" s="353"/>
      <c r="BN37" s="354"/>
      <c r="BO37" s="355"/>
    </row>
    <row r="38" spans="2:67" x14ac:dyDescent="0.2">
      <c r="B38" s="352" t="s">
        <v>129</v>
      </c>
      <c r="C38" s="353"/>
      <c r="D38" s="353"/>
      <c r="E38" s="353"/>
      <c r="F38" s="353"/>
      <c r="G38" s="353"/>
      <c r="H38" s="353"/>
      <c r="I38" s="353"/>
      <c r="J38" s="353"/>
      <c r="K38" s="353"/>
      <c r="L38" s="353"/>
      <c r="M38" s="353"/>
      <c r="N38" s="353"/>
      <c r="O38" s="353"/>
      <c r="P38" s="353"/>
      <c r="Q38" s="353"/>
      <c r="R38" s="353"/>
      <c r="S38" s="353"/>
      <c r="T38" s="353"/>
      <c r="U38" s="353"/>
      <c r="V38" s="353"/>
      <c r="W38" s="353"/>
      <c r="X38" s="353"/>
      <c r="Y38" s="353"/>
      <c r="Z38" s="353"/>
      <c r="AA38" s="353"/>
      <c r="AB38" s="353"/>
      <c r="AC38" s="353"/>
      <c r="AD38" s="353"/>
      <c r="AE38" s="353"/>
      <c r="AF38" s="353"/>
      <c r="AG38" s="353"/>
      <c r="AH38" s="353"/>
      <c r="AI38" s="353"/>
      <c r="AJ38" s="353"/>
      <c r="AK38" s="353"/>
      <c r="AL38" s="353"/>
      <c r="AM38" s="353"/>
      <c r="AN38" s="353"/>
      <c r="AO38" s="353"/>
      <c r="AP38" s="353"/>
      <c r="AQ38" s="353"/>
      <c r="AR38" s="353"/>
      <c r="AS38" s="353"/>
      <c r="AT38" s="353"/>
      <c r="AU38" s="353"/>
      <c r="AV38" s="353"/>
      <c r="AW38" s="353"/>
      <c r="AX38" s="353"/>
      <c r="AY38" s="353"/>
      <c r="AZ38" s="353"/>
      <c r="BA38" s="353"/>
      <c r="BB38" s="353"/>
      <c r="BC38" s="353"/>
      <c r="BD38" s="353"/>
      <c r="BE38" s="353"/>
      <c r="BF38" s="353"/>
      <c r="BG38" s="353"/>
      <c r="BH38" s="353"/>
      <c r="BI38" s="353"/>
      <c r="BJ38" s="353"/>
      <c r="BK38" s="353"/>
      <c r="BL38" s="353"/>
      <c r="BM38" s="353"/>
      <c r="BN38" s="354"/>
      <c r="BO38" s="355"/>
    </row>
    <row r="39" spans="2:67" ht="17" thickBot="1" x14ac:dyDescent="0.25">
      <c r="B39" s="352" t="s">
        <v>130</v>
      </c>
      <c r="C39" s="353"/>
      <c r="D39" s="353"/>
      <c r="E39" s="353"/>
      <c r="F39" s="353"/>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3"/>
      <c r="AR39" s="353"/>
      <c r="AS39" s="353"/>
      <c r="AT39" s="353"/>
      <c r="AU39" s="353"/>
      <c r="AV39" s="353"/>
      <c r="AW39" s="353"/>
      <c r="AX39" s="353"/>
      <c r="AY39" s="353"/>
      <c r="AZ39" s="353"/>
      <c r="BA39" s="353"/>
      <c r="BB39" s="353"/>
      <c r="BC39" s="353"/>
      <c r="BD39" s="353"/>
      <c r="BE39" s="353"/>
      <c r="BF39" s="353"/>
      <c r="BG39" s="353"/>
      <c r="BH39" s="353"/>
      <c r="BI39" s="353"/>
      <c r="BJ39" s="353"/>
      <c r="BK39" s="353"/>
      <c r="BL39" s="353"/>
      <c r="BM39" s="353"/>
      <c r="BN39" s="354"/>
      <c r="BO39" s="355"/>
    </row>
    <row r="40" spans="2:67" ht="17" thickBot="1" x14ac:dyDescent="0.25">
      <c r="B40" s="356" t="s">
        <v>131</v>
      </c>
      <c r="C40" s="357"/>
      <c r="D40" s="357"/>
      <c r="E40" s="357"/>
      <c r="F40" s="357"/>
      <c r="G40" s="357"/>
      <c r="H40" s="357"/>
      <c r="I40" s="357"/>
      <c r="J40" s="357"/>
      <c r="K40" s="357"/>
      <c r="L40" s="357"/>
      <c r="M40" s="357"/>
      <c r="N40" s="357"/>
      <c r="O40" s="357"/>
      <c r="P40" s="357"/>
      <c r="Q40" s="357"/>
      <c r="R40" s="357"/>
      <c r="S40" s="357"/>
      <c r="T40" s="357"/>
      <c r="U40" s="357"/>
      <c r="V40" s="357"/>
      <c r="W40" s="357"/>
      <c r="X40" s="357"/>
      <c r="Y40" s="357"/>
      <c r="Z40" s="357"/>
      <c r="AA40" s="357"/>
      <c r="AB40" s="357"/>
      <c r="AC40" s="357"/>
      <c r="AD40" s="357"/>
      <c r="AE40" s="357"/>
      <c r="AF40" s="357"/>
      <c r="AG40" s="357"/>
      <c r="AH40" s="357"/>
      <c r="AI40" s="357"/>
      <c r="AJ40" s="357"/>
      <c r="AK40" s="357"/>
      <c r="AL40" s="357"/>
      <c r="AM40" s="357"/>
      <c r="AN40" s="357"/>
      <c r="AO40" s="357"/>
      <c r="AP40" s="357"/>
      <c r="AQ40" s="357"/>
      <c r="AR40" s="357"/>
      <c r="AS40" s="357"/>
      <c r="AT40" s="357"/>
      <c r="AU40" s="357"/>
      <c r="AV40" s="357"/>
      <c r="AW40" s="357"/>
      <c r="AX40" s="357"/>
      <c r="AY40" s="357"/>
      <c r="AZ40" s="357"/>
      <c r="BA40" s="357"/>
      <c r="BB40" s="357"/>
      <c r="BC40" s="357"/>
      <c r="BD40" s="357"/>
      <c r="BE40" s="357"/>
      <c r="BF40" s="357"/>
      <c r="BG40" s="357"/>
      <c r="BH40" s="357"/>
      <c r="BI40" s="357"/>
      <c r="BJ40" s="357"/>
      <c r="BK40" s="357"/>
      <c r="BL40" s="357"/>
      <c r="BM40" s="357"/>
      <c r="BN40" s="358"/>
      <c r="BO40" s="359"/>
    </row>
    <row r="41" spans="2:67" x14ac:dyDescent="0.2">
      <c r="B41" s="352" t="s">
        <v>132</v>
      </c>
      <c r="C41" s="353"/>
      <c r="D41" s="353"/>
      <c r="E41" s="353"/>
      <c r="F41" s="353"/>
      <c r="G41" s="353"/>
      <c r="H41" s="353"/>
      <c r="I41" s="353"/>
      <c r="J41" s="353"/>
      <c r="K41" s="353"/>
      <c r="L41" s="353"/>
      <c r="M41" s="353"/>
      <c r="N41" s="353"/>
      <c r="O41" s="353"/>
      <c r="P41" s="353"/>
      <c r="Q41" s="353"/>
      <c r="R41" s="353"/>
      <c r="S41" s="353"/>
      <c r="T41" s="353"/>
      <c r="U41" s="353"/>
      <c r="V41" s="353"/>
      <c r="W41" s="353"/>
      <c r="X41" s="353"/>
      <c r="Y41" s="353"/>
      <c r="Z41" s="353"/>
      <c r="AA41" s="353"/>
      <c r="AB41" s="353"/>
      <c r="AC41" s="353"/>
      <c r="AD41" s="353"/>
      <c r="AE41" s="353"/>
      <c r="AF41" s="353"/>
      <c r="AG41" s="353"/>
      <c r="AH41" s="353"/>
      <c r="AI41" s="353"/>
      <c r="AJ41" s="353"/>
      <c r="AK41" s="353"/>
      <c r="AL41" s="353"/>
      <c r="AM41" s="353"/>
      <c r="AN41" s="353"/>
      <c r="AO41" s="353"/>
      <c r="AP41" s="353"/>
      <c r="AQ41" s="353"/>
      <c r="AR41" s="353"/>
      <c r="AS41" s="353"/>
      <c r="AT41" s="353"/>
      <c r="AU41" s="353"/>
      <c r="AV41" s="353"/>
      <c r="AW41" s="353"/>
      <c r="AX41" s="353"/>
      <c r="AY41" s="353"/>
      <c r="AZ41" s="353"/>
      <c r="BA41" s="353"/>
      <c r="BB41" s="353"/>
      <c r="BC41" s="353"/>
      <c r="BD41" s="353"/>
      <c r="BE41" s="353"/>
      <c r="BF41" s="353"/>
      <c r="BG41" s="353"/>
      <c r="BH41" s="353"/>
      <c r="BI41" s="353"/>
      <c r="BJ41" s="353"/>
      <c r="BK41" s="353"/>
      <c r="BL41" s="353"/>
      <c r="BM41" s="353"/>
      <c r="BN41" s="354"/>
      <c r="BO41" s="355"/>
    </row>
    <row r="42" spans="2:67" x14ac:dyDescent="0.2">
      <c r="B42" s="352" t="s">
        <v>133</v>
      </c>
      <c r="C42" s="353"/>
      <c r="D42" s="353"/>
      <c r="E42" s="353"/>
      <c r="F42" s="353"/>
      <c r="G42" s="353"/>
      <c r="H42" s="353"/>
      <c r="I42" s="353"/>
      <c r="J42" s="353"/>
      <c r="K42" s="353"/>
      <c r="L42" s="353"/>
      <c r="M42" s="353"/>
      <c r="N42" s="353"/>
      <c r="O42" s="353"/>
      <c r="P42" s="353"/>
      <c r="Q42" s="353"/>
      <c r="R42" s="353"/>
      <c r="S42" s="353"/>
      <c r="T42" s="353"/>
      <c r="U42" s="353"/>
      <c r="V42" s="353"/>
      <c r="W42" s="353"/>
      <c r="X42" s="353"/>
      <c r="Y42" s="353"/>
      <c r="Z42" s="353"/>
      <c r="AA42" s="353"/>
      <c r="AB42" s="353"/>
      <c r="AC42" s="353"/>
      <c r="AD42" s="353"/>
      <c r="AE42" s="353"/>
      <c r="AF42" s="353"/>
      <c r="AG42" s="353"/>
      <c r="AH42" s="353"/>
      <c r="AI42" s="353"/>
      <c r="AJ42" s="353"/>
      <c r="AK42" s="353"/>
      <c r="AL42" s="353"/>
      <c r="AM42" s="353"/>
      <c r="AN42" s="353"/>
      <c r="AO42" s="353"/>
      <c r="AP42" s="353"/>
      <c r="AQ42" s="353"/>
      <c r="AR42" s="353"/>
      <c r="AS42" s="353"/>
      <c r="AT42" s="353"/>
      <c r="AU42" s="353"/>
      <c r="AV42" s="353"/>
      <c r="AW42" s="353"/>
      <c r="AX42" s="353"/>
      <c r="AY42" s="353"/>
      <c r="AZ42" s="353"/>
      <c r="BA42" s="353"/>
      <c r="BB42" s="353"/>
      <c r="BC42" s="353"/>
      <c r="BD42" s="353"/>
      <c r="BE42" s="353"/>
      <c r="BF42" s="353"/>
      <c r="BG42" s="353"/>
      <c r="BH42" s="353"/>
      <c r="BI42" s="353"/>
      <c r="BJ42" s="353"/>
      <c r="BK42" s="353"/>
      <c r="BL42" s="353"/>
      <c r="BM42" s="353"/>
      <c r="BN42" s="354"/>
      <c r="BO42" s="355"/>
    </row>
    <row r="43" spans="2:67" x14ac:dyDescent="0.2">
      <c r="B43" s="352" t="s">
        <v>274</v>
      </c>
      <c r="C43" s="353"/>
      <c r="D43" s="353"/>
      <c r="E43" s="353"/>
      <c r="F43" s="353"/>
      <c r="G43" s="353"/>
      <c r="H43" s="353"/>
      <c r="I43" s="353"/>
      <c r="J43" s="353"/>
      <c r="K43" s="353"/>
      <c r="L43" s="353"/>
      <c r="M43" s="353"/>
      <c r="N43" s="353"/>
      <c r="O43" s="353"/>
      <c r="P43" s="353"/>
      <c r="Q43" s="353"/>
      <c r="R43" s="353"/>
      <c r="S43" s="353"/>
      <c r="T43" s="353"/>
      <c r="U43" s="353"/>
      <c r="V43" s="353"/>
      <c r="W43" s="353"/>
      <c r="X43" s="353"/>
      <c r="Y43" s="353"/>
      <c r="Z43" s="353"/>
      <c r="AA43" s="353"/>
      <c r="AB43" s="353"/>
      <c r="AC43" s="353"/>
      <c r="AD43" s="353"/>
      <c r="AE43" s="353"/>
      <c r="AF43" s="353"/>
      <c r="AG43" s="353"/>
      <c r="AH43" s="353"/>
      <c r="AI43" s="353"/>
      <c r="AJ43" s="353"/>
      <c r="AK43" s="353"/>
      <c r="AL43" s="353"/>
      <c r="AM43" s="353"/>
      <c r="AN43" s="353"/>
      <c r="AO43" s="353"/>
      <c r="AP43" s="353"/>
      <c r="AQ43" s="353"/>
      <c r="AR43" s="353"/>
      <c r="AS43" s="353"/>
      <c r="AT43" s="353"/>
      <c r="AU43" s="353"/>
      <c r="AV43" s="353"/>
      <c r="AW43" s="353"/>
      <c r="AX43" s="353"/>
      <c r="AY43" s="353"/>
      <c r="AZ43" s="353"/>
      <c r="BA43" s="353"/>
      <c r="BB43" s="353"/>
      <c r="BC43" s="353"/>
      <c r="BD43" s="353"/>
      <c r="BE43" s="353"/>
      <c r="BF43" s="353"/>
      <c r="BG43" s="353"/>
      <c r="BH43" s="353"/>
      <c r="BI43" s="353"/>
      <c r="BJ43" s="353"/>
      <c r="BK43" s="353"/>
      <c r="BL43" s="353"/>
      <c r="BM43" s="353"/>
      <c r="BN43" s="354"/>
      <c r="BO43" s="355"/>
    </row>
    <row r="44" spans="2:67" x14ac:dyDescent="0.2">
      <c r="B44" s="352" t="s">
        <v>275</v>
      </c>
      <c r="C44" s="353"/>
      <c r="D44" s="353"/>
      <c r="E44" s="353"/>
      <c r="F44" s="353"/>
      <c r="G44" s="353"/>
      <c r="H44" s="353"/>
      <c r="I44" s="353"/>
      <c r="J44" s="353"/>
      <c r="K44" s="353"/>
      <c r="L44" s="353"/>
      <c r="M44" s="353"/>
      <c r="N44" s="353"/>
      <c r="O44" s="353"/>
      <c r="P44" s="353"/>
      <c r="Q44" s="353"/>
      <c r="R44" s="353"/>
      <c r="S44" s="353"/>
      <c r="T44" s="353"/>
      <c r="U44" s="353"/>
      <c r="V44" s="353"/>
      <c r="W44" s="353"/>
      <c r="X44" s="353"/>
      <c r="Y44" s="353"/>
      <c r="Z44" s="353"/>
      <c r="AA44" s="353"/>
      <c r="AB44" s="353"/>
      <c r="AC44" s="353"/>
      <c r="AD44" s="353"/>
      <c r="AE44" s="353"/>
      <c r="AF44" s="353"/>
      <c r="AG44" s="353"/>
      <c r="AH44" s="353"/>
      <c r="AI44" s="353"/>
      <c r="AJ44" s="353"/>
      <c r="AK44" s="353"/>
      <c r="AL44" s="353"/>
      <c r="AM44" s="353"/>
      <c r="AN44" s="353"/>
      <c r="AO44" s="353"/>
      <c r="AP44" s="353"/>
      <c r="AQ44" s="353"/>
      <c r="AR44" s="353"/>
      <c r="AS44" s="353"/>
      <c r="AT44" s="353"/>
      <c r="AU44" s="353"/>
      <c r="AV44" s="353"/>
      <c r="AW44" s="353"/>
      <c r="AX44" s="353"/>
      <c r="AY44" s="353"/>
      <c r="AZ44" s="353"/>
      <c r="BA44" s="353"/>
      <c r="BB44" s="353"/>
      <c r="BC44" s="353"/>
      <c r="BD44" s="353"/>
      <c r="BE44" s="353"/>
      <c r="BF44" s="353"/>
      <c r="BG44" s="353"/>
      <c r="BH44" s="353"/>
      <c r="BI44" s="353"/>
      <c r="BJ44" s="353"/>
      <c r="BK44" s="353"/>
      <c r="BL44" s="353"/>
      <c r="BM44" s="353"/>
      <c r="BN44" s="354"/>
      <c r="BO44" s="355"/>
    </row>
    <row r="45" spans="2:67" x14ac:dyDescent="0.2">
      <c r="B45" s="352" t="s">
        <v>134</v>
      </c>
      <c r="C45" s="353"/>
      <c r="D45" s="353"/>
      <c r="E45" s="353"/>
      <c r="F45" s="353"/>
      <c r="G45" s="353"/>
      <c r="H45" s="353"/>
      <c r="I45" s="353"/>
      <c r="J45" s="353"/>
      <c r="K45" s="353"/>
      <c r="L45" s="353"/>
      <c r="M45" s="353"/>
      <c r="N45" s="353"/>
      <c r="O45" s="353"/>
      <c r="P45" s="353"/>
      <c r="Q45" s="353"/>
      <c r="R45" s="353"/>
      <c r="S45" s="353"/>
      <c r="T45" s="353"/>
      <c r="U45" s="353"/>
      <c r="V45" s="353"/>
      <c r="W45" s="353"/>
      <c r="X45" s="353"/>
      <c r="Y45" s="353"/>
      <c r="Z45" s="353"/>
      <c r="AA45" s="353"/>
      <c r="AB45" s="353"/>
      <c r="AC45" s="353"/>
      <c r="AD45" s="353"/>
      <c r="AE45" s="353"/>
      <c r="AF45" s="353"/>
      <c r="AG45" s="353"/>
      <c r="AH45" s="353"/>
      <c r="AI45" s="353"/>
      <c r="AJ45" s="353"/>
      <c r="AK45" s="353"/>
      <c r="AL45" s="353"/>
      <c r="AM45" s="353"/>
      <c r="AN45" s="353"/>
      <c r="AO45" s="353"/>
      <c r="AP45" s="353"/>
      <c r="AQ45" s="353"/>
      <c r="AR45" s="353"/>
      <c r="AS45" s="353"/>
      <c r="AT45" s="353"/>
      <c r="AU45" s="353"/>
      <c r="AV45" s="353"/>
      <c r="AW45" s="353"/>
      <c r="AX45" s="353"/>
      <c r="AY45" s="353"/>
      <c r="AZ45" s="353"/>
      <c r="BA45" s="353"/>
      <c r="BB45" s="353"/>
      <c r="BC45" s="353"/>
      <c r="BD45" s="353"/>
      <c r="BE45" s="353"/>
      <c r="BF45" s="353"/>
      <c r="BG45" s="353"/>
      <c r="BH45" s="353"/>
      <c r="BI45" s="353"/>
      <c r="BJ45" s="353"/>
      <c r="BK45" s="353"/>
      <c r="BL45" s="353"/>
      <c r="BM45" s="353"/>
      <c r="BN45" s="354"/>
      <c r="BO45" s="355"/>
    </row>
    <row r="46" spans="2:67" x14ac:dyDescent="0.2">
      <c r="B46" s="352" t="s">
        <v>276</v>
      </c>
      <c r="C46" s="353"/>
      <c r="D46" s="353"/>
      <c r="E46" s="353"/>
      <c r="F46" s="353"/>
      <c r="G46" s="353"/>
      <c r="H46" s="353"/>
      <c r="I46" s="353"/>
      <c r="J46" s="353"/>
      <c r="K46" s="353"/>
      <c r="L46" s="353"/>
      <c r="M46" s="353"/>
      <c r="N46" s="353"/>
      <c r="O46" s="353"/>
      <c r="P46" s="353"/>
      <c r="Q46" s="353"/>
      <c r="R46" s="353"/>
      <c r="S46" s="353"/>
      <c r="T46" s="353"/>
      <c r="U46" s="353"/>
      <c r="V46" s="353"/>
      <c r="W46" s="353"/>
      <c r="X46" s="353"/>
      <c r="Y46" s="353"/>
      <c r="Z46" s="353"/>
      <c r="AA46" s="353"/>
      <c r="AB46" s="353"/>
      <c r="AC46" s="353"/>
      <c r="AD46" s="353"/>
      <c r="AE46" s="353"/>
      <c r="AF46" s="353"/>
      <c r="AG46" s="353"/>
      <c r="AH46" s="353"/>
      <c r="AI46" s="353"/>
      <c r="AJ46" s="353"/>
      <c r="AK46" s="353"/>
      <c r="AL46" s="353"/>
      <c r="AM46" s="353"/>
      <c r="AN46" s="353"/>
      <c r="AO46" s="353"/>
      <c r="AP46" s="353"/>
      <c r="AQ46" s="353"/>
      <c r="AR46" s="353"/>
      <c r="AS46" s="353"/>
      <c r="AT46" s="353"/>
      <c r="AU46" s="353"/>
      <c r="AV46" s="353"/>
      <c r="AW46" s="353"/>
      <c r="AX46" s="353"/>
      <c r="AY46" s="353"/>
      <c r="AZ46" s="353"/>
      <c r="BA46" s="353"/>
      <c r="BB46" s="353"/>
      <c r="BC46" s="353"/>
      <c r="BD46" s="353"/>
      <c r="BE46" s="353"/>
      <c r="BF46" s="353"/>
      <c r="BG46" s="353"/>
      <c r="BH46" s="353"/>
      <c r="BI46" s="353"/>
      <c r="BJ46" s="353"/>
      <c r="BK46" s="353"/>
      <c r="BL46" s="353"/>
      <c r="BM46" s="353"/>
      <c r="BN46" s="354"/>
      <c r="BO46" s="355"/>
    </row>
    <row r="47" spans="2:67" x14ac:dyDescent="0.2">
      <c r="B47" s="352" t="s">
        <v>277</v>
      </c>
      <c r="C47" s="353"/>
      <c r="D47" s="353"/>
      <c r="E47" s="353"/>
      <c r="F47" s="353"/>
      <c r="G47" s="353"/>
      <c r="H47" s="353"/>
      <c r="I47" s="353"/>
      <c r="J47" s="353"/>
      <c r="K47" s="353"/>
      <c r="L47" s="353"/>
      <c r="M47" s="353"/>
      <c r="N47" s="353"/>
      <c r="O47" s="353"/>
      <c r="P47" s="353"/>
      <c r="Q47" s="353"/>
      <c r="R47" s="353"/>
      <c r="S47" s="353"/>
      <c r="T47" s="353"/>
      <c r="U47" s="353"/>
      <c r="V47" s="353"/>
      <c r="W47" s="353"/>
      <c r="X47" s="353"/>
      <c r="Y47" s="353"/>
      <c r="Z47" s="353"/>
      <c r="AA47" s="353"/>
      <c r="AB47" s="353"/>
      <c r="AC47" s="353"/>
      <c r="AD47" s="353"/>
      <c r="AE47" s="353"/>
      <c r="AF47" s="353"/>
      <c r="AG47" s="353"/>
      <c r="AH47" s="353"/>
      <c r="AI47" s="353"/>
      <c r="AJ47" s="353"/>
      <c r="AK47" s="353"/>
      <c r="AL47" s="353"/>
      <c r="AM47" s="353"/>
      <c r="AN47" s="353"/>
      <c r="AO47" s="353"/>
      <c r="AP47" s="353"/>
      <c r="AQ47" s="353"/>
      <c r="AR47" s="353"/>
      <c r="AS47" s="353"/>
      <c r="AT47" s="353"/>
      <c r="AU47" s="353"/>
      <c r="AV47" s="353"/>
      <c r="AW47" s="353"/>
      <c r="AX47" s="353"/>
      <c r="AY47" s="353"/>
      <c r="AZ47" s="353"/>
      <c r="BA47" s="353"/>
      <c r="BB47" s="353"/>
      <c r="BC47" s="353"/>
      <c r="BD47" s="353"/>
      <c r="BE47" s="353"/>
      <c r="BF47" s="353"/>
      <c r="BG47" s="353"/>
      <c r="BH47" s="353"/>
      <c r="BI47" s="353"/>
      <c r="BJ47" s="353"/>
      <c r="BK47" s="353"/>
      <c r="BL47" s="353"/>
      <c r="BM47" s="353"/>
      <c r="BN47" s="354"/>
      <c r="BO47" s="355"/>
    </row>
    <row r="48" spans="2:67" x14ac:dyDescent="0.2">
      <c r="B48" s="352" t="s">
        <v>278</v>
      </c>
      <c r="C48" s="353"/>
      <c r="D48" s="353"/>
      <c r="E48" s="353"/>
      <c r="F48" s="353"/>
      <c r="G48" s="353"/>
      <c r="H48" s="353"/>
      <c r="I48" s="353"/>
      <c r="J48" s="353"/>
      <c r="K48" s="353"/>
      <c r="L48" s="353"/>
      <c r="M48" s="353"/>
      <c r="N48" s="353"/>
      <c r="O48" s="353"/>
      <c r="P48" s="353"/>
      <c r="Q48" s="353"/>
      <c r="R48" s="353"/>
      <c r="S48" s="353"/>
      <c r="T48" s="353"/>
      <c r="U48" s="353"/>
      <c r="V48" s="353"/>
      <c r="W48" s="353"/>
      <c r="X48" s="353"/>
      <c r="Y48" s="353"/>
      <c r="Z48" s="353"/>
      <c r="AA48" s="353"/>
      <c r="AB48" s="353"/>
      <c r="AC48" s="353"/>
      <c r="AD48" s="353"/>
      <c r="AE48" s="353"/>
      <c r="AF48" s="353"/>
      <c r="AG48" s="353"/>
      <c r="AH48" s="353"/>
      <c r="AI48" s="353"/>
      <c r="AJ48" s="353"/>
      <c r="AK48" s="353"/>
      <c r="AL48" s="353"/>
      <c r="AM48" s="353"/>
      <c r="AN48" s="353"/>
      <c r="AO48" s="353"/>
      <c r="AP48" s="353"/>
      <c r="AQ48" s="353"/>
      <c r="AR48" s="353"/>
      <c r="AS48" s="353"/>
      <c r="AT48" s="353"/>
      <c r="AU48" s="353"/>
      <c r="AV48" s="353"/>
      <c r="AW48" s="353"/>
      <c r="AX48" s="353"/>
      <c r="AY48" s="353"/>
      <c r="AZ48" s="353"/>
      <c r="BA48" s="353"/>
      <c r="BB48" s="353"/>
      <c r="BC48" s="353"/>
      <c r="BD48" s="353"/>
      <c r="BE48" s="353"/>
      <c r="BF48" s="353"/>
      <c r="BG48" s="353"/>
      <c r="BH48" s="353"/>
      <c r="BI48" s="353"/>
      <c r="BJ48" s="353"/>
      <c r="BK48" s="353"/>
      <c r="BL48" s="353"/>
      <c r="BM48" s="353"/>
      <c r="BN48" s="354"/>
      <c r="BO48" s="355"/>
    </row>
    <row r="49" spans="2:67" x14ac:dyDescent="0.2">
      <c r="B49" s="352" t="s">
        <v>279</v>
      </c>
      <c r="C49" s="353"/>
      <c r="D49" s="353"/>
      <c r="E49" s="353"/>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3"/>
      <c r="AD49" s="353"/>
      <c r="AE49" s="353"/>
      <c r="AF49" s="353"/>
      <c r="AG49" s="353"/>
      <c r="AH49" s="353"/>
      <c r="AI49" s="353"/>
      <c r="AJ49" s="353"/>
      <c r="AK49" s="353"/>
      <c r="AL49" s="353"/>
      <c r="AM49" s="353"/>
      <c r="AN49" s="353"/>
      <c r="AO49" s="353"/>
      <c r="AP49" s="353"/>
      <c r="AQ49" s="353"/>
      <c r="AR49" s="353"/>
      <c r="AS49" s="353"/>
      <c r="AT49" s="353"/>
      <c r="AU49" s="353"/>
      <c r="AV49" s="353"/>
      <c r="AW49" s="353"/>
      <c r="AX49" s="353"/>
      <c r="AY49" s="353"/>
      <c r="AZ49" s="353"/>
      <c r="BA49" s="353"/>
      <c r="BB49" s="353"/>
      <c r="BC49" s="353"/>
      <c r="BD49" s="353"/>
      <c r="BE49" s="353"/>
      <c r="BF49" s="353"/>
      <c r="BG49" s="353"/>
      <c r="BH49" s="353"/>
      <c r="BI49" s="353"/>
      <c r="BJ49" s="353"/>
      <c r="BK49" s="353"/>
      <c r="BL49" s="353"/>
      <c r="BM49" s="353"/>
      <c r="BN49" s="354"/>
      <c r="BO49" s="355"/>
    </row>
    <row r="50" spans="2:67" x14ac:dyDescent="0.2">
      <c r="B50" s="352" t="s">
        <v>280</v>
      </c>
      <c r="C50" s="353"/>
      <c r="D50" s="353"/>
      <c r="E50" s="353"/>
      <c r="F50" s="353"/>
      <c r="G50" s="353"/>
      <c r="H50" s="353"/>
      <c r="I50" s="353"/>
      <c r="J50" s="353"/>
      <c r="K50" s="353"/>
      <c r="L50" s="353"/>
      <c r="M50" s="353"/>
      <c r="N50" s="353"/>
      <c r="O50" s="353"/>
      <c r="P50" s="353"/>
      <c r="Q50" s="353"/>
      <c r="R50" s="353"/>
      <c r="S50" s="353"/>
      <c r="T50" s="353"/>
      <c r="U50" s="353"/>
      <c r="V50" s="353"/>
      <c r="W50" s="353"/>
      <c r="X50" s="353"/>
      <c r="Y50" s="353"/>
      <c r="Z50" s="353"/>
      <c r="AA50" s="353"/>
      <c r="AB50" s="353"/>
      <c r="AC50" s="353"/>
      <c r="AD50" s="353"/>
      <c r="AE50" s="353"/>
      <c r="AF50" s="353"/>
      <c r="AG50" s="353"/>
      <c r="AH50" s="353"/>
      <c r="AI50" s="353"/>
      <c r="AJ50" s="353"/>
      <c r="AK50" s="353"/>
      <c r="AL50" s="353"/>
      <c r="AM50" s="353"/>
      <c r="AN50" s="353"/>
      <c r="AO50" s="353"/>
      <c r="AP50" s="353"/>
      <c r="AQ50" s="353"/>
      <c r="AR50" s="353"/>
      <c r="AS50" s="353"/>
      <c r="AT50" s="353"/>
      <c r="AU50" s="353"/>
      <c r="AV50" s="353"/>
      <c r="AW50" s="353"/>
      <c r="AX50" s="353"/>
      <c r="AY50" s="353"/>
      <c r="AZ50" s="353"/>
      <c r="BA50" s="353"/>
      <c r="BB50" s="353"/>
      <c r="BC50" s="353"/>
      <c r="BD50" s="353"/>
      <c r="BE50" s="353"/>
      <c r="BF50" s="353"/>
      <c r="BG50" s="353"/>
      <c r="BH50" s="353"/>
      <c r="BI50" s="353"/>
      <c r="BJ50" s="353"/>
      <c r="BK50" s="353"/>
      <c r="BL50" s="353"/>
      <c r="BM50" s="353"/>
      <c r="BN50" s="354"/>
      <c r="BO50" s="355"/>
    </row>
    <row r="51" spans="2:67" x14ac:dyDescent="0.2">
      <c r="B51" s="352" t="s">
        <v>135</v>
      </c>
      <c r="C51" s="353"/>
      <c r="D51" s="353"/>
      <c r="E51" s="353"/>
      <c r="F51" s="353"/>
      <c r="G51" s="353"/>
      <c r="H51" s="353"/>
      <c r="I51" s="353"/>
      <c r="J51" s="353"/>
      <c r="K51" s="353"/>
      <c r="L51" s="353"/>
      <c r="M51" s="353"/>
      <c r="N51" s="353"/>
      <c r="O51" s="353"/>
      <c r="P51" s="353"/>
      <c r="Q51" s="353"/>
      <c r="R51" s="353"/>
      <c r="S51" s="353"/>
      <c r="T51" s="353"/>
      <c r="U51" s="353"/>
      <c r="V51" s="353"/>
      <c r="W51" s="353"/>
      <c r="X51" s="353"/>
      <c r="Y51" s="353"/>
      <c r="Z51" s="353"/>
      <c r="AA51" s="353"/>
      <c r="AB51" s="353"/>
      <c r="AC51" s="353"/>
      <c r="AD51" s="353"/>
      <c r="AE51" s="353"/>
      <c r="AF51" s="353"/>
      <c r="AG51" s="353"/>
      <c r="AH51" s="353"/>
      <c r="AI51" s="353"/>
      <c r="AJ51" s="353"/>
      <c r="AK51" s="353"/>
      <c r="AL51" s="353"/>
      <c r="AM51" s="353"/>
      <c r="AN51" s="353"/>
      <c r="AO51" s="353"/>
      <c r="AP51" s="353"/>
      <c r="AQ51" s="353"/>
      <c r="AR51" s="353"/>
      <c r="AS51" s="353"/>
      <c r="AT51" s="353"/>
      <c r="AU51" s="353"/>
      <c r="AV51" s="353"/>
      <c r="AW51" s="353"/>
      <c r="AX51" s="353"/>
      <c r="AY51" s="353"/>
      <c r="AZ51" s="353"/>
      <c r="BA51" s="353"/>
      <c r="BB51" s="353"/>
      <c r="BC51" s="353"/>
      <c r="BD51" s="353"/>
      <c r="BE51" s="353"/>
      <c r="BF51" s="353"/>
      <c r="BG51" s="353"/>
      <c r="BH51" s="353"/>
      <c r="BI51" s="353"/>
      <c r="BJ51" s="353"/>
      <c r="BK51" s="353"/>
      <c r="BL51" s="353"/>
      <c r="BM51" s="353"/>
      <c r="BN51" s="354"/>
      <c r="BO51" s="355"/>
    </row>
    <row r="52" spans="2:67" x14ac:dyDescent="0.2">
      <c r="B52" s="352" t="s">
        <v>281</v>
      </c>
      <c r="C52" s="353"/>
      <c r="D52" s="353"/>
      <c r="E52" s="353"/>
      <c r="F52" s="353"/>
      <c r="G52" s="353"/>
      <c r="H52" s="353"/>
      <c r="I52" s="353"/>
      <c r="J52" s="353"/>
      <c r="K52" s="353"/>
      <c r="L52" s="353"/>
      <c r="M52" s="353"/>
      <c r="N52" s="353"/>
      <c r="O52" s="353"/>
      <c r="P52" s="353"/>
      <c r="Q52" s="353"/>
      <c r="R52" s="353"/>
      <c r="S52" s="353"/>
      <c r="T52" s="353"/>
      <c r="U52" s="353"/>
      <c r="V52" s="353"/>
      <c r="W52" s="353"/>
      <c r="X52" s="353"/>
      <c r="Y52" s="353"/>
      <c r="Z52" s="353"/>
      <c r="AA52" s="353"/>
      <c r="AB52" s="353"/>
      <c r="AC52" s="353"/>
      <c r="AD52" s="353"/>
      <c r="AE52" s="353"/>
      <c r="AF52" s="353"/>
      <c r="AG52" s="353"/>
      <c r="AH52" s="353"/>
      <c r="AI52" s="353"/>
      <c r="AJ52" s="353"/>
      <c r="AK52" s="353"/>
      <c r="AL52" s="353"/>
      <c r="AM52" s="353"/>
      <c r="AN52" s="353"/>
      <c r="AO52" s="353"/>
      <c r="AP52" s="353"/>
      <c r="AQ52" s="353"/>
      <c r="AR52" s="353"/>
      <c r="AS52" s="353"/>
      <c r="AT52" s="353"/>
      <c r="AU52" s="353"/>
      <c r="AV52" s="353"/>
      <c r="AW52" s="353"/>
      <c r="AX52" s="353"/>
      <c r="AY52" s="353"/>
      <c r="AZ52" s="353"/>
      <c r="BA52" s="353"/>
      <c r="BB52" s="353"/>
      <c r="BC52" s="353"/>
      <c r="BD52" s="353"/>
      <c r="BE52" s="353"/>
      <c r="BF52" s="353"/>
      <c r="BG52" s="353"/>
      <c r="BH52" s="353"/>
      <c r="BI52" s="353"/>
      <c r="BJ52" s="353"/>
      <c r="BK52" s="353"/>
      <c r="BL52" s="353"/>
      <c r="BM52" s="353"/>
      <c r="BN52" s="354"/>
      <c r="BO52" s="355"/>
    </row>
    <row r="53" spans="2:67" x14ac:dyDescent="0.2">
      <c r="B53" s="352" t="s">
        <v>136</v>
      </c>
      <c r="C53" s="353"/>
      <c r="D53" s="353"/>
      <c r="E53" s="353"/>
      <c r="F53" s="353"/>
      <c r="G53" s="353"/>
      <c r="H53" s="353"/>
      <c r="I53" s="353"/>
      <c r="J53" s="353"/>
      <c r="K53" s="353"/>
      <c r="L53" s="353"/>
      <c r="M53" s="353"/>
      <c r="N53" s="353"/>
      <c r="O53" s="353"/>
      <c r="P53" s="353"/>
      <c r="Q53" s="353"/>
      <c r="R53" s="353"/>
      <c r="S53" s="353"/>
      <c r="T53" s="353"/>
      <c r="U53" s="353"/>
      <c r="V53" s="353"/>
      <c r="W53" s="353"/>
      <c r="X53" s="353"/>
      <c r="Y53" s="353"/>
      <c r="Z53" s="353"/>
      <c r="AA53" s="353"/>
      <c r="AB53" s="353"/>
      <c r="AC53" s="353"/>
      <c r="AD53" s="353"/>
      <c r="AE53" s="353"/>
      <c r="AF53" s="353"/>
      <c r="AG53" s="353"/>
      <c r="AH53" s="353"/>
      <c r="AI53" s="353"/>
      <c r="AJ53" s="353"/>
      <c r="AK53" s="353"/>
      <c r="AL53" s="353"/>
      <c r="AM53" s="353"/>
      <c r="AN53" s="353"/>
      <c r="AO53" s="353"/>
      <c r="AP53" s="353"/>
      <c r="AQ53" s="353"/>
      <c r="AR53" s="353"/>
      <c r="AS53" s="353"/>
      <c r="AT53" s="353"/>
      <c r="AU53" s="353"/>
      <c r="AV53" s="353"/>
      <c r="AW53" s="353"/>
      <c r="AX53" s="353"/>
      <c r="AY53" s="353"/>
      <c r="AZ53" s="353"/>
      <c r="BA53" s="353"/>
      <c r="BB53" s="353"/>
      <c r="BC53" s="353"/>
      <c r="BD53" s="353"/>
      <c r="BE53" s="353"/>
      <c r="BF53" s="353"/>
      <c r="BG53" s="353"/>
      <c r="BH53" s="353"/>
      <c r="BI53" s="353"/>
      <c r="BJ53" s="353"/>
      <c r="BK53" s="353"/>
      <c r="BL53" s="353"/>
      <c r="BM53" s="353"/>
      <c r="BN53" s="354"/>
      <c r="BO53" s="355"/>
    </row>
    <row r="54" spans="2:67" x14ac:dyDescent="0.2">
      <c r="B54" s="352" t="s">
        <v>137</v>
      </c>
      <c r="C54" s="353"/>
      <c r="D54" s="353"/>
      <c r="E54" s="353"/>
      <c r="F54" s="353"/>
      <c r="G54" s="353"/>
      <c r="H54" s="353"/>
      <c r="I54" s="353"/>
      <c r="J54" s="353"/>
      <c r="K54" s="353"/>
      <c r="L54" s="353"/>
      <c r="M54" s="353"/>
      <c r="N54" s="353"/>
      <c r="O54" s="353"/>
      <c r="P54" s="353"/>
      <c r="Q54" s="353"/>
      <c r="R54" s="353"/>
      <c r="S54" s="353"/>
      <c r="T54" s="353"/>
      <c r="U54" s="353"/>
      <c r="V54" s="353"/>
      <c r="W54" s="353"/>
      <c r="X54" s="353"/>
      <c r="Y54" s="353"/>
      <c r="Z54" s="353"/>
      <c r="AA54" s="353"/>
      <c r="AB54" s="353"/>
      <c r="AC54" s="353"/>
      <c r="AD54" s="353"/>
      <c r="AE54" s="353"/>
      <c r="AF54" s="353"/>
      <c r="AG54" s="353"/>
      <c r="AH54" s="353"/>
      <c r="AI54" s="353"/>
      <c r="AJ54" s="353"/>
      <c r="AK54" s="353"/>
      <c r="AL54" s="353"/>
      <c r="AM54" s="353"/>
      <c r="AN54" s="353"/>
      <c r="AO54" s="353"/>
      <c r="AP54" s="353"/>
      <c r="AQ54" s="353"/>
      <c r="AR54" s="353"/>
      <c r="AS54" s="353"/>
      <c r="AT54" s="353"/>
      <c r="AU54" s="353"/>
      <c r="AV54" s="353"/>
      <c r="AW54" s="353"/>
      <c r="AX54" s="353"/>
      <c r="AY54" s="353"/>
      <c r="AZ54" s="353"/>
      <c r="BA54" s="353"/>
      <c r="BB54" s="353"/>
      <c r="BC54" s="353"/>
      <c r="BD54" s="353"/>
      <c r="BE54" s="353"/>
      <c r="BF54" s="353"/>
      <c r="BG54" s="353"/>
      <c r="BH54" s="353"/>
      <c r="BI54" s="353"/>
      <c r="BJ54" s="353"/>
      <c r="BK54" s="353"/>
      <c r="BL54" s="353"/>
      <c r="BM54" s="353"/>
      <c r="BN54" s="354"/>
      <c r="BO54" s="355"/>
    </row>
    <row r="55" spans="2:67" x14ac:dyDescent="0.2">
      <c r="B55" s="352" t="s">
        <v>138</v>
      </c>
      <c r="C55" s="353"/>
      <c r="D55" s="353"/>
      <c r="E55" s="353"/>
      <c r="F55" s="353"/>
      <c r="G55" s="353"/>
      <c r="H55" s="353"/>
      <c r="I55" s="353"/>
      <c r="J55" s="353"/>
      <c r="K55" s="353"/>
      <c r="L55" s="353"/>
      <c r="M55" s="353"/>
      <c r="N55" s="353"/>
      <c r="O55" s="353"/>
      <c r="P55" s="353"/>
      <c r="Q55" s="353"/>
      <c r="R55" s="353"/>
      <c r="S55" s="353"/>
      <c r="T55" s="353"/>
      <c r="U55" s="353"/>
      <c r="V55" s="353"/>
      <c r="W55" s="353"/>
      <c r="X55" s="353"/>
      <c r="Y55" s="353"/>
      <c r="Z55" s="353"/>
      <c r="AA55" s="353"/>
      <c r="AB55" s="353"/>
      <c r="AC55" s="353"/>
      <c r="AD55" s="353"/>
      <c r="AE55" s="353"/>
      <c r="AF55" s="353"/>
      <c r="AG55" s="353"/>
      <c r="AH55" s="353"/>
      <c r="AI55" s="353"/>
      <c r="AJ55" s="353"/>
      <c r="AK55" s="353"/>
      <c r="AL55" s="353"/>
      <c r="AM55" s="353"/>
      <c r="AN55" s="353"/>
      <c r="AO55" s="353"/>
      <c r="AP55" s="353"/>
      <c r="AQ55" s="353"/>
      <c r="AR55" s="353"/>
      <c r="AS55" s="353"/>
      <c r="AT55" s="353"/>
      <c r="AU55" s="353"/>
      <c r="AV55" s="353"/>
      <c r="AW55" s="353"/>
      <c r="AX55" s="353"/>
      <c r="AY55" s="353"/>
      <c r="AZ55" s="353"/>
      <c r="BA55" s="353"/>
      <c r="BB55" s="353"/>
      <c r="BC55" s="353"/>
      <c r="BD55" s="353"/>
      <c r="BE55" s="353"/>
      <c r="BF55" s="353"/>
      <c r="BG55" s="353"/>
      <c r="BH55" s="353"/>
      <c r="BI55" s="353"/>
      <c r="BJ55" s="353"/>
      <c r="BK55" s="353"/>
      <c r="BL55" s="353"/>
      <c r="BM55" s="353"/>
      <c r="BN55" s="354"/>
      <c r="BO55" s="355"/>
    </row>
    <row r="56" spans="2:67" x14ac:dyDescent="0.2">
      <c r="B56" s="352" t="s">
        <v>129</v>
      </c>
      <c r="C56" s="353"/>
      <c r="D56" s="353"/>
      <c r="E56" s="353"/>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3"/>
      <c r="AD56" s="353"/>
      <c r="AE56" s="353"/>
      <c r="AF56" s="353"/>
      <c r="AG56" s="353"/>
      <c r="AH56" s="353"/>
      <c r="AI56" s="353"/>
      <c r="AJ56" s="353"/>
      <c r="AK56" s="353"/>
      <c r="AL56" s="353"/>
      <c r="AM56" s="353"/>
      <c r="AN56" s="353"/>
      <c r="AO56" s="353"/>
      <c r="AP56" s="353"/>
      <c r="AQ56" s="353"/>
      <c r="AR56" s="353"/>
      <c r="AS56" s="353"/>
      <c r="AT56" s="353"/>
      <c r="AU56" s="353"/>
      <c r="AV56" s="353"/>
      <c r="AW56" s="353"/>
      <c r="AX56" s="353"/>
      <c r="AY56" s="353"/>
      <c r="AZ56" s="353"/>
      <c r="BA56" s="353"/>
      <c r="BB56" s="353"/>
      <c r="BC56" s="353"/>
      <c r="BD56" s="353"/>
      <c r="BE56" s="353"/>
      <c r="BF56" s="353"/>
      <c r="BG56" s="353"/>
      <c r="BH56" s="353"/>
      <c r="BI56" s="353"/>
      <c r="BJ56" s="353"/>
      <c r="BK56" s="353"/>
      <c r="BL56" s="353"/>
      <c r="BM56" s="353"/>
      <c r="BN56" s="354"/>
      <c r="BO56" s="355"/>
    </row>
    <row r="57" spans="2:67" x14ac:dyDescent="0.2">
      <c r="B57" s="352" t="s">
        <v>139</v>
      </c>
      <c r="C57" s="353"/>
      <c r="D57" s="353"/>
      <c r="E57" s="353"/>
      <c r="F57" s="353"/>
      <c r="G57" s="353"/>
      <c r="H57" s="353"/>
      <c r="I57" s="353"/>
      <c r="J57" s="353"/>
      <c r="K57" s="353"/>
      <c r="L57" s="353"/>
      <c r="M57" s="353"/>
      <c r="N57" s="353"/>
      <c r="O57" s="353"/>
      <c r="P57" s="353"/>
      <c r="Q57" s="353"/>
      <c r="R57" s="353"/>
      <c r="S57" s="353"/>
      <c r="T57" s="353"/>
      <c r="U57" s="353"/>
      <c r="V57" s="353"/>
      <c r="W57" s="353"/>
      <c r="X57" s="353"/>
      <c r="Y57" s="353"/>
      <c r="Z57" s="353"/>
      <c r="AA57" s="353"/>
      <c r="AB57" s="353"/>
      <c r="AC57" s="353"/>
      <c r="AD57" s="353"/>
      <c r="AE57" s="353"/>
      <c r="AF57" s="353"/>
      <c r="AG57" s="353"/>
      <c r="AH57" s="353"/>
      <c r="AI57" s="353"/>
      <c r="AJ57" s="353"/>
      <c r="AK57" s="353"/>
      <c r="AL57" s="353"/>
      <c r="AM57" s="353"/>
      <c r="AN57" s="353"/>
      <c r="AO57" s="353"/>
      <c r="AP57" s="353"/>
      <c r="AQ57" s="353"/>
      <c r="AR57" s="353"/>
      <c r="AS57" s="353"/>
      <c r="AT57" s="353"/>
      <c r="AU57" s="353"/>
      <c r="AV57" s="353"/>
      <c r="AW57" s="353"/>
      <c r="AX57" s="353"/>
      <c r="AY57" s="353"/>
      <c r="AZ57" s="353"/>
      <c r="BA57" s="353"/>
      <c r="BB57" s="353"/>
      <c r="BC57" s="353"/>
      <c r="BD57" s="353"/>
      <c r="BE57" s="353"/>
      <c r="BF57" s="353"/>
      <c r="BG57" s="353"/>
      <c r="BH57" s="353"/>
      <c r="BI57" s="353"/>
      <c r="BJ57" s="353"/>
      <c r="BK57" s="353"/>
      <c r="BL57" s="353"/>
      <c r="BM57" s="353"/>
      <c r="BN57" s="354"/>
      <c r="BO57" s="355"/>
    </row>
    <row r="58" spans="2:67" ht="17" thickBot="1" x14ac:dyDescent="0.25">
      <c r="B58" s="352" t="s">
        <v>140</v>
      </c>
      <c r="C58" s="353"/>
      <c r="D58" s="353"/>
      <c r="E58" s="353"/>
      <c r="F58" s="353"/>
      <c r="G58" s="353"/>
      <c r="H58" s="353"/>
      <c r="I58" s="353"/>
      <c r="J58" s="353"/>
      <c r="K58" s="353"/>
      <c r="L58" s="353"/>
      <c r="M58" s="353"/>
      <c r="N58" s="353"/>
      <c r="O58" s="353"/>
      <c r="P58" s="353"/>
      <c r="Q58" s="353"/>
      <c r="R58" s="353"/>
      <c r="S58" s="353"/>
      <c r="T58" s="353"/>
      <c r="U58" s="353"/>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4"/>
      <c r="BO58" s="355"/>
    </row>
    <row r="59" spans="2:67" ht="17" thickBot="1" x14ac:dyDescent="0.25">
      <c r="B59" s="356" t="s">
        <v>141</v>
      </c>
      <c r="C59" s="357"/>
      <c r="D59" s="357"/>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7"/>
      <c r="AH59" s="357"/>
      <c r="AI59" s="357"/>
      <c r="AJ59" s="357"/>
      <c r="AK59" s="357"/>
      <c r="AL59" s="357"/>
      <c r="AM59" s="357"/>
      <c r="AN59" s="357"/>
      <c r="AO59" s="357"/>
      <c r="AP59" s="357"/>
      <c r="AQ59" s="357"/>
      <c r="AR59" s="357"/>
      <c r="AS59" s="357"/>
      <c r="AT59" s="357"/>
      <c r="AU59" s="357"/>
      <c r="AV59" s="357"/>
      <c r="AW59" s="357"/>
      <c r="AX59" s="357"/>
      <c r="AY59" s="357"/>
      <c r="AZ59" s="357"/>
      <c r="BA59" s="357"/>
      <c r="BB59" s="357"/>
      <c r="BC59" s="357"/>
      <c r="BD59" s="357"/>
      <c r="BE59" s="357"/>
      <c r="BF59" s="357"/>
      <c r="BG59" s="357"/>
      <c r="BH59" s="357"/>
      <c r="BI59" s="357"/>
      <c r="BJ59" s="357"/>
      <c r="BK59" s="357"/>
      <c r="BL59" s="357"/>
      <c r="BM59" s="357"/>
      <c r="BN59" s="358"/>
      <c r="BO59" s="359"/>
    </row>
    <row r="60" spans="2:67" ht="17" thickBot="1" x14ac:dyDescent="0.25">
      <c r="B60" s="356" t="s">
        <v>25</v>
      </c>
      <c r="C60" s="357"/>
      <c r="D60" s="357"/>
      <c r="E60" s="357"/>
      <c r="F60" s="357"/>
      <c r="G60" s="357"/>
      <c r="H60" s="357"/>
      <c r="I60" s="357"/>
      <c r="J60" s="357"/>
      <c r="K60" s="357"/>
      <c r="L60" s="357"/>
      <c r="M60" s="357"/>
      <c r="N60" s="357"/>
      <c r="O60" s="357"/>
      <c r="P60" s="357"/>
      <c r="Q60" s="357"/>
      <c r="R60" s="357"/>
      <c r="S60" s="357"/>
      <c r="T60" s="357"/>
      <c r="U60" s="357"/>
      <c r="V60" s="357"/>
      <c r="W60" s="357"/>
      <c r="X60" s="357"/>
      <c r="Y60" s="357"/>
      <c r="Z60" s="357"/>
      <c r="AA60" s="357"/>
      <c r="AB60" s="357"/>
      <c r="AC60" s="357"/>
      <c r="AD60" s="357"/>
      <c r="AE60" s="357"/>
      <c r="AF60" s="357"/>
      <c r="AG60" s="357"/>
      <c r="AH60" s="357"/>
      <c r="AI60" s="357"/>
      <c r="AJ60" s="357"/>
      <c r="AK60" s="357"/>
      <c r="AL60" s="357"/>
      <c r="AM60" s="357"/>
      <c r="AN60" s="357"/>
      <c r="AO60" s="357"/>
      <c r="AP60" s="357"/>
      <c r="AQ60" s="357"/>
      <c r="AR60" s="357"/>
      <c r="AS60" s="357"/>
      <c r="AT60" s="357"/>
      <c r="AU60" s="357"/>
      <c r="AV60" s="357"/>
      <c r="AW60" s="357"/>
      <c r="AX60" s="357"/>
      <c r="AY60" s="357"/>
      <c r="AZ60" s="357"/>
      <c r="BA60" s="357"/>
      <c r="BB60" s="357"/>
      <c r="BC60" s="357"/>
      <c r="BD60" s="357"/>
      <c r="BE60" s="357"/>
      <c r="BF60" s="357"/>
      <c r="BG60" s="357"/>
      <c r="BH60" s="357"/>
      <c r="BI60" s="357"/>
      <c r="BJ60" s="357"/>
      <c r="BK60" s="357"/>
      <c r="BL60" s="357"/>
      <c r="BM60" s="357"/>
      <c r="BN60" s="358"/>
      <c r="BO60" s="359"/>
    </row>
    <row r="61" spans="2:67" x14ac:dyDescent="0.2">
      <c r="B61" s="352" t="s">
        <v>142</v>
      </c>
      <c r="C61" s="353"/>
      <c r="D61" s="353"/>
      <c r="E61" s="353"/>
      <c r="F61" s="353"/>
      <c r="G61" s="353"/>
      <c r="H61" s="353"/>
      <c r="I61" s="353"/>
      <c r="J61" s="353"/>
      <c r="K61" s="353"/>
      <c r="L61" s="353"/>
      <c r="M61" s="353"/>
      <c r="N61" s="353"/>
      <c r="O61" s="353"/>
      <c r="P61" s="353"/>
      <c r="Q61" s="353"/>
      <c r="R61" s="353"/>
      <c r="S61" s="353"/>
      <c r="T61" s="353"/>
      <c r="U61" s="353"/>
      <c r="V61" s="353"/>
      <c r="W61" s="353"/>
      <c r="X61" s="353"/>
      <c r="Y61" s="353"/>
      <c r="Z61" s="353"/>
      <c r="AA61" s="353"/>
      <c r="AB61" s="353"/>
      <c r="AC61" s="353"/>
      <c r="AD61" s="353"/>
      <c r="AE61" s="353"/>
      <c r="AF61" s="353"/>
      <c r="AG61" s="353"/>
      <c r="AH61" s="353"/>
      <c r="AI61" s="353"/>
      <c r="AJ61" s="353"/>
      <c r="AK61" s="353"/>
      <c r="AL61" s="353"/>
      <c r="AM61" s="353"/>
      <c r="AN61" s="353"/>
      <c r="AO61" s="353"/>
      <c r="AP61" s="353"/>
      <c r="AQ61" s="353"/>
      <c r="AR61" s="353"/>
      <c r="AS61" s="353"/>
      <c r="AT61" s="353"/>
      <c r="AU61" s="353"/>
      <c r="AV61" s="353"/>
      <c r="AW61" s="353"/>
      <c r="AX61" s="353"/>
      <c r="AY61" s="353"/>
      <c r="AZ61" s="353"/>
      <c r="BA61" s="353"/>
      <c r="BB61" s="353"/>
      <c r="BC61" s="353"/>
      <c r="BD61" s="353"/>
      <c r="BE61" s="353"/>
      <c r="BF61" s="353"/>
      <c r="BG61" s="353"/>
      <c r="BH61" s="353"/>
      <c r="BI61" s="353"/>
      <c r="BJ61" s="353"/>
      <c r="BK61" s="353"/>
      <c r="BL61" s="353"/>
      <c r="BM61" s="353"/>
      <c r="BN61" s="354"/>
      <c r="BO61" s="355"/>
    </row>
    <row r="62" spans="2:67" x14ac:dyDescent="0.2">
      <c r="B62" s="352" t="s">
        <v>143</v>
      </c>
      <c r="C62" s="353"/>
      <c r="D62" s="353"/>
      <c r="E62" s="353"/>
      <c r="F62" s="353"/>
      <c r="G62" s="353"/>
      <c r="H62" s="353"/>
      <c r="I62" s="353"/>
      <c r="J62" s="353"/>
      <c r="K62" s="353"/>
      <c r="L62" s="353"/>
      <c r="M62" s="353"/>
      <c r="N62" s="353"/>
      <c r="O62" s="353"/>
      <c r="P62" s="353"/>
      <c r="Q62" s="353"/>
      <c r="R62" s="353"/>
      <c r="S62" s="353"/>
      <c r="T62" s="353"/>
      <c r="U62" s="353"/>
      <c r="V62" s="353"/>
      <c r="W62" s="353"/>
      <c r="X62" s="353"/>
      <c r="Y62" s="353"/>
      <c r="Z62" s="353"/>
      <c r="AA62" s="353"/>
      <c r="AB62" s="353"/>
      <c r="AC62" s="353"/>
      <c r="AD62" s="353"/>
      <c r="AE62" s="353"/>
      <c r="AF62" s="353"/>
      <c r="AG62" s="353"/>
      <c r="AH62" s="353"/>
      <c r="AI62" s="353"/>
      <c r="AJ62" s="353"/>
      <c r="AK62" s="353"/>
      <c r="AL62" s="353"/>
      <c r="AM62" s="353"/>
      <c r="AN62" s="353"/>
      <c r="AO62" s="353"/>
      <c r="AP62" s="353"/>
      <c r="AQ62" s="353"/>
      <c r="AR62" s="353"/>
      <c r="AS62" s="353"/>
      <c r="AT62" s="353"/>
      <c r="AU62" s="353"/>
      <c r="AV62" s="353"/>
      <c r="AW62" s="353"/>
      <c r="AX62" s="353"/>
      <c r="AY62" s="353"/>
      <c r="AZ62" s="353"/>
      <c r="BA62" s="353"/>
      <c r="BB62" s="353"/>
      <c r="BC62" s="353"/>
      <c r="BD62" s="353"/>
      <c r="BE62" s="353"/>
      <c r="BF62" s="353"/>
      <c r="BG62" s="353"/>
      <c r="BH62" s="353"/>
      <c r="BI62" s="353"/>
      <c r="BJ62" s="353"/>
      <c r="BK62" s="353"/>
      <c r="BL62" s="353"/>
      <c r="BM62" s="353"/>
      <c r="BN62" s="354"/>
      <c r="BO62" s="355"/>
    </row>
    <row r="63" spans="2:67" x14ac:dyDescent="0.2">
      <c r="B63" s="352" t="s">
        <v>144</v>
      </c>
      <c r="C63" s="353"/>
      <c r="D63" s="353"/>
      <c r="E63" s="353"/>
      <c r="F63" s="353"/>
      <c r="G63" s="353"/>
      <c r="H63" s="353"/>
      <c r="I63" s="353"/>
      <c r="J63" s="353"/>
      <c r="K63" s="353"/>
      <c r="L63" s="353"/>
      <c r="M63" s="353"/>
      <c r="N63" s="353"/>
      <c r="O63" s="353"/>
      <c r="P63" s="353"/>
      <c r="Q63" s="353"/>
      <c r="R63" s="353"/>
      <c r="S63" s="353"/>
      <c r="T63" s="353"/>
      <c r="U63" s="353"/>
      <c r="V63" s="353"/>
      <c r="W63" s="353"/>
      <c r="X63" s="353"/>
      <c r="Y63" s="353"/>
      <c r="Z63" s="353"/>
      <c r="AA63" s="353"/>
      <c r="AB63" s="353"/>
      <c r="AC63" s="353"/>
      <c r="AD63" s="353"/>
      <c r="AE63" s="353"/>
      <c r="AF63" s="353"/>
      <c r="AG63" s="353"/>
      <c r="AH63" s="353"/>
      <c r="AI63" s="353"/>
      <c r="AJ63" s="353"/>
      <c r="AK63" s="353"/>
      <c r="AL63" s="353"/>
      <c r="AM63" s="353"/>
      <c r="AN63" s="353"/>
      <c r="AO63" s="353"/>
      <c r="AP63" s="353"/>
      <c r="AQ63" s="353"/>
      <c r="AR63" s="353"/>
      <c r="AS63" s="353"/>
      <c r="AT63" s="353"/>
      <c r="AU63" s="353"/>
      <c r="AV63" s="353"/>
      <c r="AW63" s="353"/>
      <c r="AX63" s="353"/>
      <c r="AY63" s="353"/>
      <c r="AZ63" s="353"/>
      <c r="BA63" s="353"/>
      <c r="BB63" s="353"/>
      <c r="BC63" s="353"/>
      <c r="BD63" s="353"/>
      <c r="BE63" s="353"/>
      <c r="BF63" s="353"/>
      <c r="BG63" s="353"/>
      <c r="BH63" s="353"/>
      <c r="BI63" s="353"/>
      <c r="BJ63" s="353"/>
      <c r="BK63" s="353"/>
      <c r="BL63" s="353"/>
      <c r="BM63" s="353"/>
      <c r="BN63" s="354"/>
      <c r="BO63" s="355"/>
    </row>
    <row r="64" spans="2:67" x14ac:dyDescent="0.2">
      <c r="B64" s="352" t="s">
        <v>145</v>
      </c>
      <c r="C64" s="353"/>
      <c r="D64" s="353"/>
      <c r="E64" s="353"/>
      <c r="F64" s="353"/>
      <c r="G64" s="353"/>
      <c r="H64" s="353"/>
      <c r="I64" s="353"/>
      <c r="J64" s="353"/>
      <c r="K64" s="353"/>
      <c r="L64" s="353"/>
      <c r="M64" s="353"/>
      <c r="N64" s="353"/>
      <c r="O64" s="353"/>
      <c r="P64" s="353"/>
      <c r="Q64" s="353"/>
      <c r="R64" s="353"/>
      <c r="S64" s="353"/>
      <c r="T64" s="353"/>
      <c r="U64" s="353"/>
      <c r="V64" s="353"/>
      <c r="W64" s="353"/>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3"/>
      <c r="AU64" s="353"/>
      <c r="AV64" s="353"/>
      <c r="AW64" s="353"/>
      <c r="AX64" s="353"/>
      <c r="AY64" s="353"/>
      <c r="AZ64" s="353"/>
      <c r="BA64" s="353"/>
      <c r="BB64" s="353"/>
      <c r="BC64" s="353"/>
      <c r="BD64" s="353"/>
      <c r="BE64" s="353"/>
      <c r="BF64" s="353"/>
      <c r="BG64" s="353"/>
      <c r="BH64" s="353"/>
      <c r="BI64" s="353"/>
      <c r="BJ64" s="353"/>
      <c r="BK64" s="353"/>
      <c r="BL64" s="353"/>
      <c r="BM64" s="353"/>
      <c r="BN64" s="354"/>
      <c r="BO64" s="355"/>
    </row>
    <row r="65" spans="2:67" x14ac:dyDescent="0.2">
      <c r="B65" s="352" t="s">
        <v>146</v>
      </c>
      <c r="C65" s="353"/>
      <c r="D65" s="353"/>
      <c r="E65" s="353"/>
      <c r="F65" s="353"/>
      <c r="G65" s="353"/>
      <c r="H65" s="353"/>
      <c r="I65" s="353"/>
      <c r="J65" s="353"/>
      <c r="K65" s="353"/>
      <c r="L65" s="353"/>
      <c r="M65" s="353"/>
      <c r="N65" s="353"/>
      <c r="O65" s="353"/>
      <c r="P65" s="353"/>
      <c r="Q65" s="353"/>
      <c r="R65" s="353"/>
      <c r="S65" s="353"/>
      <c r="T65" s="353"/>
      <c r="U65" s="353"/>
      <c r="V65" s="353"/>
      <c r="W65" s="353"/>
      <c r="X65" s="353"/>
      <c r="Y65" s="353"/>
      <c r="Z65" s="353"/>
      <c r="AA65" s="353"/>
      <c r="AB65" s="353"/>
      <c r="AC65" s="353"/>
      <c r="AD65" s="353"/>
      <c r="AE65" s="353"/>
      <c r="AF65" s="353"/>
      <c r="AG65" s="353"/>
      <c r="AH65" s="353"/>
      <c r="AI65" s="353"/>
      <c r="AJ65" s="353"/>
      <c r="AK65" s="353"/>
      <c r="AL65" s="353"/>
      <c r="AM65" s="353"/>
      <c r="AN65" s="353"/>
      <c r="AO65" s="353"/>
      <c r="AP65" s="353"/>
      <c r="AQ65" s="353"/>
      <c r="AR65" s="353"/>
      <c r="AS65" s="353"/>
      <c r="AT65" s="353"/>
      <c r="AU65" s="353"/>
      <c r="AV65" s="353"/>
      <c r="AW65" s="353"/>
      <c r="AX65" s="353"/>
      <c r="AY65" s="353"/>
      <c r="AZ65" s="353"/>
      <c r="BA65" s="353"/>
      <c r="BB65" s="353"/>
      <c r="BC65" s="353"/>
      <c r="BD65" s="353"/>
      <c r="BE65" s="353"/>
      <c r="BF65" s="353"/>
      <c r="BG65" s="353"/>
      <c r="BH65" s="353"/>
      <c r="BI65" s="353"/>
      <c r="BJ65" s="353"/>
      <c r="BK65" s="353"/>
      <c r="BL65" s="353"/>
      <c r="BM65" s="353"/>
      <c r="BN65" s="354"/>
      <c r="BO65" s="355"/>
    </row>
    <row r="66" spans="2:67" x14ac:dyDescent="0.2">
      <c r="B66" s="352" t="s">
        <v>147</v>
      </c>
      <c r="C66" s="353"/>
      <c r="D66" s="353"/>
      <c r="E66" s="353"/>
      <c r="F66" s="353"/>
      <c r="G66" s="353"/>
      <c r="H66" s="353"/>
      <c r="I66" s="353"/>
      <c r="J66" s="353"/>
      <c r="K66" s="353"/>
      <c r="L66" s="353"/>
      <c r="M66" s="353"/>
      <c r="N66" s="353"/>
      <c r="O66" s="353"/>
      <c r="P66" s="353"/>
      <c r="Q66" s="353"/>
      <c r="R66" s="353"/>
      <c r="S66" s="353"/>
      <c r="T66" s="353"/>
      <c r="U66" s="353"/>
      <c r="V66" s="353"/>
      <c r="W66" s="353"/>
      <c r="X66" s="353"/>
      <c r="Y66" s="353"/>
      <c r="Z66" s="353"/>
      <c r="AA66" s="353"/>
      <c r="AB66" s="353"/>
      <c r="AC66" s="353"/>
      <c r="AD66" s="353"/>
      <c r="AE66" s="353"/>
      <c r="AF66" s="353"/>
      <c r="AG66" s="353"/>
      <c r="AH66" s="353"/>
      <c r="AI66" s="353"/>
      <c r="AJ66" s="353"/>
      <c r="AK66" s="353"/>
      <c r="AL66" s="353"/>
      <c r="AM66" s="353"/>
      <c r="AN66" s="353"/>
      <c r="AO66" s="353"/>
      <c r="AP66" s="353"/>
      <c r="AQ66" s="353"/>
      <c r="AR66" s="353"/>
      <c r="AS66" s="353"/>
      <c r="AT66" s="353"/>
      <c r="AU66" s="353"/>
      <c r="AV66" s="353"/>
      <c r="AW66" s="353"/>
      <c r="AX66" s="353"/>
      <c r="AY66" s="353"/>
      <c r="AZ66" s="353"/>
      <c r="BA66" s="353"/>
      <c r="BB66" s="353"/>
      <c r="BC66" s="353"/>
      <c r="BD66" s="353"/>
      <c r="BE66" s="353"/>
      <c r="BF66" s="353"/>
      <c r="BG66" s="353"/>
      <c r="BH66" s="353"/>
      <c r="BI66" s="353"/>
      <c r="BJ66" s="353"/>
      <c r="BK66" s="353"/>
      <c r="BL66" s="353"/>
      <c r="BM66" s="353"/>
      <c r="BN66" s="354"/>
      <c r="BO66" s="355"/>
    </row>
    <row r="67" spans="2:67" x14ac:dyDescent="0.2">
      <c r="B67" s="352" t="s">
        <v>148</v>
      </c>
      <c r="C67" s="353"/>
      <c r="D67" s="353"/>
      <c r="E67" s="353"/>
      <c r="F67" s="353"/>
      <c r="G67" s="353"/>
      <c r="H67" s="353"/>
      <c r="I67" s="353"/>
      <c r="J67" s="353"/>
      <c r="K67" s="353"/>
      <c r="L67" s="353"/>
      <c r="M67" s="353"/>
      <c r="N67" s="353"/>
      <c r="O67" s="353"/>
      <c r="P67" s="353"/>
      <c r="Q67" s="353"/>
      <c r="R67" s="353"/>
      <c r="S67" s="353"/>
      <c r="T67" s="353"/>
      <c r="U67" s="353"/>
      <c r="V67" s="353"/>
      <c r="W67" s="353"/>
      <c r="X67" s="353"/>
      <c r="Y67" s="353"/>
      <c r="Z67" s="353"/>
      <c r="AA67" s="353"/>
      <c r="AB67" s="353"/>
      <c r="AC67" s="353"/>
      <c r="AD67" s="353"/>
      <c r="AE67" s="353"/>
      <c r="AF67" s="353"/>
      <c r="AG67" s="353"/>
      <c r="AH67" s="353"/>
      <c r="AI67" s="353"/>
      <c r="AJ67" s="353"/>
      <c r="AK67" s="353"/>
      <c r="AL67" s="353"/>
      <c r="AM67" s="353"/>
      <c r="AN67" s="353"/>
      <c r="AO67" s="353"/>
      <c r="AP67" s="353"/>
      <c r="AQ67" s="353"/>
      <c r="AR67" s="353"/>
      <c r="AS67" s="353"/>
      <c r="AT67" s="353"/>
      <c r="AU67" s="353"/>
      <c r="AV67" s="353"/>
      <c r="AW67" s="353"/>
      <c r="AX67" s="353"/>
      <c r="AY67" s="353"/>
      <c r="AZ67" s="353"/>
      <c r="BA67" s="353"/>
      <c r="BB67" s="353"/>
      <c r="BC67" s="353"/>
      <c r="BD67" s="353"/>
      <c r="BE67" s="353"/>
      <c r="BF67" s="353"/>
      <c r="BG67" s="353"/>
      <c r="BH67" s="353"/>
      <c r="BI67" s="353"/>
      <c r="BJ67" s="353"/>
      <c r="BK67" s="353"/>
      <c r="BL67" s="353"/>
      <c r="BM67" s="353"/>
      <c r="BN67" s="354"/>
      <c r="BO67" s="355"/>
    </row>
    <row r="68" spans="2:67" x14ac:dyDescent="0.2">
      <c r="B68" s="352" t="s">
        <v>149</v>
      </c>
      <c r="C68" s="353"/>
      <c r="D68" s="353"/>
      <c r="E68" s="353"/>
      <c r="F68" s="353"/>
      <c r="G68" s="353"/>
      <c r="H68" s="353"/>
      <c r="I68" s="353"/>
      <c r="J68" s="353"/>
      <c r="K68" s="353"/>
      <c r="L68" s="353"/>
      <c r="M68" s="353"/>
      <c r="N68" s="353"/>
      <c r="O68" s="353"/>
      <c r="P68" s="353"/>
      <c r="Q68" s="353"/>
      <c r="R68" s="353"/>
      <c r="S68" s="353"/>
      <c r="T68" s="353"/>
      <c r="U68" s="353"/>
      <c r="V68" s="353"/>
      <c r="W68" s="353"/>
      <c r="X68" s="353"/>
      <c r="Y68" s="353"/>
      <c r="Z68" s="353"/>
      <c r="AA68" s="353"/>
      <c r="AB68" s="353"/>
      <c r="AC68" s="353"/>
      <c r="AD68" s="353"/>
      <c r="AE68" s="353"/>
      <c r="AF68" s="353"/>
      <c r="AG68" s="353"/>
      <c r="AH68" s="353"/>
      <c r="AI68" s="353"/>
      <c r="AJ68" s="353"/>
      <c r="AK68" s="353"/>
      <c r="AL68" s="353"/>
      <c r="AM68" s="353"/>
      <c r="AN68" s="353"/>
      <c r="AO68" s="353"/>
      <c r="AP68" s="353"/>
      <c r="AQ68" s="353"/>
      <c r="AR68" s="353"/>
      <c r="AS68" s="353"/>
      <c r="AT68" s="353"/>
      <c r="AU68" s="353"/>
      <c r="AV68" s="353"/>
      <c r="AW68" s="353"/>
      <c r="AX68" s="353"/>
      <c r="AY68" s="353"/>
      <c r="AZ68" s="353"/>
      <c r="BA68" s="353"/>
      <c r="BB68" s="353"/>
      <c r="BC68" s="353"/>
      <c r="BD68" s="353"/>
      <c r="BE68" s="353"/>
      <c r="BF68" s="353"/>
      <c r="BG68" s="353"/>
      <c r="BH68" s="353"/>
      <c r="BI68" s="353"/>
      <c r="BJ68" s="353"/>
      <c r="BK68" s="353"/>
      <c r="BL68" s="353"/>
      <c r="BM68" s="353"/>
      <c r="BN68" s="354"/>
      <c r="BO68" s="355"/>
    </row>
    <row r="69" spans="2:67" x14ac:dyDescent="0.2">
      <c r="B69" s="352" t="s">
        <v>150</v>
      </c>
      <c r="C69" s="353"/>
      <c r="D69" s="353"/>
      <c r="E69" s="353"/>
      <c r="F69" s="353"/>
      <c r="G69" s="353"/>
      <c r="H69" s="353"/>
      <c r="I69" s="353"/>
      <c r="J69" s="353"/>
      <c r="K69" s="353"/>
      <c r="L69" s="353"/>
      <c r="M69" s="353"/>
      <c r="N69" s="353"/>
      <c r="O69" s="353"/>
      <c r="P69" s="353"/>
      <c r="Q69" s="353"/>
      <c r="R69" s="353"/>
      <c r="S69" s="353"/>
      <c r="T69" s="353"/>
      <c r="U69" s="353"/>
      <c r="V69" s="353"/>
      <c r="W69" s="353"/>
      <c r="X69" s="353"/>
      <c r="Y69" s="353"/>
      <c r="Z69" s="353"/>
      <c r="AA69" s="353"/>
      <c r="AB69" s="353"/>
      <c r="AC69" s="353"/>
      <c r="AD69" s="353"/>
      <c r="AE69" s="353"/>
      <c r="AF69" s="353"/>
      <c r="AG69" s="353"/>
      <c r="AH69" s="353"/>
      <c r="AI69" s="353"/>
      <c r="AJ69" s="353"/>
      <c r="AK69" s="353"/>
      <c r="AL69" s="353"/>
      <c r="AM69" s="353"/>
      <c r="AN69" s="353"/>
      <c r="AO69" s="353"/>
      <c r="AP69" s="353"/>
      <c r="AQ69" s="353"/>
      <c r="AR69" s="353"/>
      <c r="AS69" s="353"/>
      <c r="AT69" s="353"/>
      <c r="AU69" s="353"/>
      <c r="AV69" s="353"/>
      <c r="AW69" s="353"/>
      <c r="AX69" s="353"/>
      <c r="AY69" s="353"/>
      <c r="AZ69" s="353"/>
      <c r="BA69" s="353"/>
      <c r="BB69" s="353"/>
      <c r="BC69" s="353"/>
      <c r="BD69" s="353"/>
      <c r="BE69" s="353"/>
      <c r="BF69" s="353"/>
      <c r="BG69" s="353"/>
      <c r="BH69" s="353"/>
      <c r="BI69" s="353"/>
      <c r="BJ69" s="353"/>
      <c r="BK69" s="353"/>
      <c r="BL69" s="353"/>
      <c r="BM69" s="353"/>
      <c r="BN69" s="354"/>
      <c r="BO69" s="355"/>
    </row>
    <row r="70" spans="2:67" x14ac:dyDescent="0.2">
      <c r="B70" s="352" t="s">
        <v>151</v>
      </c>
      <c r="C70" s="353"/>
      <c r="D70" s="353"/>
      <c r="E70" s="353"/>
      <c r="F70" s="353"/>
      <c r="G70" s="353"/>
      <c r="H70" s="353"/>
      <c r="I70" s="353"/>
      <c r="J70" s="353"/>
      <c r="K70" s="353"/>
      <c r="L70" s="353"/>
      <c r="M70" s="353"/>
      <c r="N70" s="353"/>
      <c r="O70" s="353"/>
      <c r="P70" s="353"/>
      <c r="Q70" s="353"/>
      <c r="R70" s="353"/>
      <c r="S70" s="353"/>
      <c r="T70" s="353"/>
      <c r="U70" s="353"/>
      <c r="V70" s="353"/>
      <c r="W70" s="353"/>
      <c r="X70" s="353"/>
      <c r="Y70" s="353"/>
      <c r="Z70" s="353"/>
      <c r="AA70" s="353"/>
      <c r="AB70" s="353"/>
      <c r="AC70" s="353"/>
      <c r="AD70" s="353"/>
      <c r="AE70" s="353"/>
      <c r="AF70" s="353"/>
      <c r="AG70" s="353"/>
      <c r="AH70" s="353"/>
      <c r="AI70" s="353"/>
      <c r="AJ70" s="353"/>
      <c r="AK70" s="353"/>
      <c r="AL70" s="353"/>
      <c r="AM70" s="353"/>
      <c r="AN70" s="353"/>
      <c r="AO70" s="353"/>
      <c r="AP70" s="353"/>
      <c r="AQ70" s="353"/>
      <c r="AR70" s="353"/>
      <c r="AS70" s="353"/>
      <c r="AT70" s="353"/>
      <c r="AU70" s="353"/>
      <c r="AV70" s="353"/>
      <c r="AW70" s="353"/>
      <c r="AX70" s="353"/>
      <c r="AY70" s="353"/>
      <c r="AZ70" s="353"/>
      <c r="BA70" s="353"/>
      <c r="BB70" s="353"/>
      <c r="BC70" s="353"/>
      <c r="BD70" s="353"/>
      <c r="BE70" s="353"/>
      <c r="BF70" s="353"/>
      <c r="BG70" s="353"/>
      <c r="BH70" s="353"/>
      <c r="BI70" s="353"/>
      <c r="BJ70" s="353"/>
      <c r="BK70" s="353"/>
      <c r="BL70" s="353"/>
      <c r="BM70" s="353"/>
      <c r="BN70" s="354"/>
      <c r="BO70" s="355"/>
    </row>
    <row r="71" spans="2:67" x14ac:dyDescent="0.2">
      <c r="B71" s="352" t="s">
        <v>152</v>
      </c>
      <c r="C71" s="353"/>
      <c r="D71" s="353"/>
      <c r="E71" s="353"/>
      <c r="F71" s="353"/>
      <c r="G71" s="353"/>
      <c r="H71" s="353"/>
      <c r="I71" s="353"/>
      <c r="J71" s="353"/>
      <c r="K71" s="353"/>
      <c r="L71" s="353"/>
      <c r="M71" s="353"/>
      <c r="N71" s="353"/>
      <c r="O71" s="353"/>
      <c r="P71" s="353"/>
      <c r="Q71" s="353"/>
      <c r="R71" s="353"/>
      <c r="S71" s="353"/>
      <c r="T71" s="353"/>
      <c r="U71" s="353"/>
      <c r="V71" s="353"/>
      <c r="W71" s="353"/>
      <c r="X71" s="353"/>
      <c r="Y71" s="353"/>
      <c r="Z71" s="353"/>
      <c r="AA71" s="353"/>
      <c r="AB71" s="353"/>
      <c r="AC71" s="353"/>
      <c r="AD71" s="353"/>
      <c r="AE71" s="353"/>
      <c r="AF71" s="353"/>
      <c r="AG71" s="353"/>
      <c r="AH71" s="353"/>
      <c r="AI71" s="353"/>
      <c r="AJ71" s="353"/>
      <c r="AK71" s="353"/>
      <c r="AL71" s="353"/>
      <c r="AM71" s="353"/>
      <c r="AN71" s="353"/>
      <c r="AO71" s="353"/>
      <c r="AP71" s="353"/>
      <c r="AQ71" s="353"/>
      <c r="AR71" s="353"/>
      <c r="AS71" s="353"/>
      <c r="AT71" s="353"/>
      <c r="AU71" s="353"/>
      <c r="AV71" s="353"/>
      <c r="AW71" s="353"/>
      <c r="AX71" s="353"/>
      <c r="AY71" s="353"/>
      <c r="AZ71" s="353"/>
      <c r="BA71" s="353"/>
      <c r="BB71" s="353"/>
      <c r="BC71" s="353"/>
      <c r="BD71" s="353"/>
      <c r="BE71" s="353"/>
      <c r="BF71" s="353"/>
      <c r="BG71" s="353"/>
      <c r="BH71" s="353"/>
      <c r="BI71" s="353"/>
      <c r="BJ71" s="353"/>
      <c r="BK71" s="353"/>
      <c r="BL71" s="353"/>
      <c r="BM71" s="353"/>
      <c r="BN71" s="354"/>
      <c r="BO71" s="355"/>
    </row>
    <row r="72" spans="2:67" x14ac:dyDescent="0.2">
      <c r="B72" s="352" t="s">
        <v>153</v>
      </c>
      <c r="C72" s="353"/>
      <c r="D72" s="353"/>
      <c r="E72" s="353"/>
      <c r="F72" s="353"/>
      <c r="G72" s="353"/>
      <c r="H72" s="353"/>
      <c r="I72" s="353"/>
      <c r="J72" s="353"/>
      <c r="K72" s="353"/>
      <c r="L72" s="353"/>
      <c r="M72" s="353"/>
      <c r="N72" s="353"/>
      <c r="O72" s="353"/>
      <c r="P72" s="353"/>
      <c r="Q72" s="353"/>
      <c r="R72" s="353"/>
      <c r="S72" s="353"/>
      <c r="T72" s="353"/>
      <c r="U72" s="353"/>
      <c r="V72" s="353"/>
      <c r="W72" s="353"/>
      <c r="X72" s="353"/>
      <c r="Y72" s="353"/>
      <c r="Z72" s="353"/>
      <c r="AA72" s="353"/>
      <c r="AB72" s="353"/>
      <c r="AC72" s="353"/>
      <c r="AD72" s="353"/>
      <c r="AE72" s="353"/>
      <c r="AF72" s="353"/>
      <c r="AG72" s="353"/>
      <c r="AH72" s="353"/>
      <c r="AI72" s="353"/>
      <c r="AJ72" s="353"/>
      <c r="AK72" s="353"/>
      <c r="AL72" s="353"/>
      <c r="AM72" s="353"/>
      <c r="AN72" s="353"/>
      <c r="AO72" s="353"/>
      <c r="AP72" s="353"/>
      <c r="AQ72" s="353"/>
      <c r="AR72" s="353"/>
      <c r="AS72" s="353"/>
      <c r="AT72" s="353"/>
      <c r="AU72" s="353"/>
      <c r="AV72" s="353"/>
      <c r="AW72" s="353"/>
      <c r="AX72" s="353"/>
      <c r="AY72" s="353"/>
      <c r="AZ72" s="353"/>
      <c r="BA72" s="353"/>
      <c r="BB72" s="353"/>
      <c r="BC72" s="353"/>
      <c r="BD72" s="353"/>
      <c r="BE72" s="353"/>
      <c r="BF72" s="353"/>
      <c r="BG72" s="353"/>
      <c r="BH72" s="353"/>
      <c r="BI72" s="353"/>
      <c r="BJ72" s="353"/>
      <c r="BK72" s="353"/>
      <c r="BL72" s="353"/>
      <c r="BM72" s="353"/>
      <c r="BN72" s="354"/>
      <c r="BO72" s="355"/>
    </row>
    <row r="73" spans="2:67" ht="17" thickBot="1" x14ac:dyDescent="0.25">
      <c r="B73" s="352" t="s">
        <v>154</v>
      </c>
      <c r="C73" s="353"/>
      <c r="D73" s="353"/>
      <c r="E73" s="353"/>
      <c r="F73" s="353"/>
      <c r="G73" s="353"/>
      <c r="H73" s="353"/>
      <c r="I73" s="353"/>
      <c r="J73" s="353"/>
      <c r="K73" s="353"/>
      <c r="L73" s="353"/>
      <c r="M73" s="353"/>
      <c r="N73" s="353"/>
      <c r="O73" s="353"/>
      <c r="P73" s="353"/>
      <c r="Q73" s="353"/>
      <c r="R73" s="353"/>
      <c r="S73" s="353"/>
      <c r="T73" s="353"/>
      <c r="U73" s="353"/>
      <c r="V73" s="353"/>
      <c r="W73" s="353"/>
      <c r="X73" s="353"/>
      <c r="Y73" s="353"/>
      <c r="Z73" s="353"/>
      <c r="AA73" s="353"/>
      <c r="AB73" s="353"/>
      <c r="AC73" s="353"/>
      <c r="AD73" s="353"/>
      <c r="AE73" s="353"/>
      <c r="AF73" s="353"/>
      <c r="AG73" s="353"/>
      <c r="AH73" s="353"/>
      <c r="AI73" s="353"/>
      <c r="AJ73" s="353"/>
      <c r="AK73" s="353"/>
      <c r="AL73" s="353"/>
      <c r="AM73" s="353"/>
      <c r="AN73" s="353"/>
      <c r="AO73" s="353"/>
      <c r="AP73" s="353"/>
      <c r="AQ73" s="353"/>
      <c r="AR73" s="353"/>
      <c r="AS73" s="353"/>
      <c r="AT73" s="353"/>
      <c r="AU73" s="353"/>
      <c r="AV73" s="353"/>
      <c r="AW73" s="353"/>
      <c r="AX73" s="353"/>
      <c r="AY73" s="353"/>
      <c r="AZ73" s="353"/>
      <c r="BA73" s="353"/>
      <c r="BB73" s="353"/>
      <c r="BC73" s="353"/>
      <c r="BD73" s="353"/>
      <c r="BE73" s="353"/>
      <c r="BF73" s="353"/>
      <c r="BG73" s="353"/>
      <c r="BH73" s="353"/>
      <c r="BI73" s="353"/>
      <c r="BJ73" s="353"/>
      <c r="BK73" s="353"/>
      <c r="BL73" s="353"/>
      <c r="BM73" s="353"/>
      <c r="BN73" s="354"/>
      <c r="BO73" s="355"/>
    </row>
    <row r="74" spans="2:67" ht="17" thickBot="1" x14ac:dyDescent="0.25">
      <c r="B74" s="356" t="s">
        <v>155</v>
      </c>
      <c r="C74" s="357"/>
      <c r="D74" s="357"/>
      <c r="E74" s="357"/>
      <c r="F74" s="357"/>
      <c r="G74" s="357"/>
      <c r="H74" s="357"/>
      <c r="I74" s="357"/>
      <c r="J74" s="357"/>
      <c r="K74" s="357"/>
      <c r="L74" s="357"/>
      <c r="M74" s="357"/>
      <c r="N74" s="357"/>
      <c r="O74" s="357"/>
      <c r="P74" s="357"/>
      <c r="Q74" s="357"/>
      <c r="R74" s="357"/>
      <c r="S74" s="357"/>
      <c r="T74" s="357"/>
      <c r="U74" s="357"/>
      <c r="V74" s="357"/>
      <c r="W74" s="357"/>
      <c r="X74" s="357"/>
      <c r="Y74" s="357"/>
      <c r="Z74" s="357"/>
      <c r="AA74" s="357"/>
      <c r="AB74" s="357"/>
      <c r="AC74" s="357"/>
      <c r="AD74" s="357"/>
      <c r="AE74" s="357"/>
      <c r="AF74" s="357"/>
      <c r="AG74" s="357"/>
      <c r="AH74" s="357"/>
      <c r="AI74" s="357"/>
      <c r="AJ74" s="357"/>
      <c r="AK74" s="357"/>
      <c r="AL74" s="357"/>
      <c r="AM74" s="357"/>
      <c r="AN74" s="357"/>
      <c r="AO74" s="357"/>
      <c r="AP74" s="357"/>
      <c r="AQ74" s="357"/>
      <c r="AR74" s="357"/>
      <c r="AS74" s="357"/>
      <c r="AT74" s="357"/>
      <c r="AU74" s="357"/>
      <c r="AV74" s="357"/>
      <c r="AW74" s="357"/>
      <c r="AX74" s="357"/>
      <c r="AY74" s="357"/>
      <c r="AZ74" s="357"/>
      <c r="BA74" s="357"/>
      <c r="BB74" s="357"/>
      <c r="BC74" s="357"/>
      <c r="BD74" s="357"/>
      <c r="BE74" s="357"/>
      <c r="BF74" s="357"/>
      <c r="BG74" s="357"/>
      <c r="BH74" s="357"/>
      <c r="BI74" s="357"/>
      <c r="BJ74" s="357"/>
      <c r="BK74" s="357"/>
      <c r="BL74" s="357"/>
      <c r="BM74" s="357"/>
      <c r="BN74" s="358"/>
      <c r="BO74" s="359"/>
    </row>
    <row r="75" spans="2:67" x14ac:dyDescent="0.2">
      <c r="B75" s="352" t="s">
        <v>156</v>
      </c>
      <c r="C75" s="353"/>
      <c r="D75" s="353"/>
      <c r="E75" s="353"/>
      <c r="F75" s="353"/>
      <c r="G75" s="353"/>
      <c r="H75" s="353"/>
      <c r="I75" s="353"/>
      <c r="J75" s="353"/>
      <c r="K75" s="353"/>
      <c r="L75" s="353"/>
      <c r="M75" s="353"/>
      <c r="N75" s="353"/>
      <c r="O75" s="353"/>
      <c r="P75" s="353"/>
      <c r="Q75" s="353"/>
      <c r="R75" s="353"/>
      <c r="S75" s="353"/>
      <c r="T75" s="353"/>
      <c r="U75" s="353"/>
      <c r="V75" s="353"/>
      <c r="W75" s="353"/>
      <c r="X75" s="353"/>
      <c r="Y75" s="353"/>
      <c r="Z75" s="353"/>
      <c r="AA75" s="353"/>
      <c r="AB75" s="353"/>
      <c r="AC75" s="353"/>
      <c r="AD75" s="353"/>
      <c r="AE75" s="353"/>
      <c r="AF75" s="353"/>
      <c r="AG75" s="353"/>
      <c r="AH75" s="353"/>
      <c r="AI75" s="353"/>
      <c r="AJ75" s="353"/>
      <c r="AK75" s="353"/>
      <c r="AL75" s="353"/>
      <c r="AM75" s="353"/>
      <c r="AN75" s="353"/>
      <c r="AO75" s="353"/>
      <c r="AP75" s="353"/>
      <c r="AQ75" s="353"/>
      <c r="AR75" s="353"/>
      <c r="AS75" s="353"/>
      <c r="AT75" s="353"/>
      <c r="AU75" s="353"/>
      <c r="AV75" s="353"/>
      <c r="AW75" s="353"/>
      <c r="AX75" s="353"/>
      <c r="AY75" s="353"/>
      <c r="AZ75" s="353"/>
      <c r="BA75" s="353"/>
      <c r="BB75" s="353"/>
      <c r="BC75" s="353"/>
      <c r="BD75" s="353"/>
      <c r="BE75" s="353"/>
      <c r="BF75" s="353"/>
      <c r="BG75" s="353"/>
      <c r="BH75" s="353"/>
      <c r="BI75" s="353"/>
      <c r="BJ75" s="353"/>
      <c r="BK75" s="353"/>
      <c r="BL75" s="353"/>
      <c r="BM75" s="353"/>
      <c r="BN75" s="354"/>
      <c r="BO75" s="355"/>
    </row>
    <row r="76" spans="2:67" x14ac:dyDescent="0.2">
      <c r="B76" s="352" t="s">
        <v>157</v>
      </c>
      <c r="C76" s="353"/>
      <c r="D76" s="353"/>
      <c r="E76" s="353"/>
      <c r="F76" s="353"/>
      <c r="G76" s="353"/>
      <c r="H76" s="353"/>
      <c r="I76" s="353"/>
      <c r="J76" s="353"/>
      <c r="K76" s="353"/>
      <c r="L76" s="353"/>
      <c r="M76" s="353"/>
      <c r="N76" s="353"/>
      <c r="O76" s="353"/>
      <c r="P76" s="353"/>
      <c r="Q76" s="353"/>
      <c r="R76" s="353"/>
      <c r="S76" s="353"/>
      <c r="T76" s="353"/>
      <c r="U76" s="353"/>
      <c r="V76" s="353"/>
      <c r="W76" s="353"/>
      <c r="X76" s="353"/>
      <c r="Y76" s="353"/>
      <c r="Z76" s="353"/>
      <c r="AA76" s="353"/>
      <c r="AB76" s="353"/>
      <c r="AC76" s="353"/>
      <c r="AD76" s="353"/>
      <c r="AE76" s="353"/>
      <c r="AF76" s="353"/>
      <c r="AG76" s="353"/>
      <c r="AH76" s="353"/>
      <c r="AI76" s="353"/>
      <c r="AJ76" s="353"/>
      <c r="AK76" s="353"/>
      <c r="AL76" s="353"/>
      <c r="AM76" s="353"/>
      <c r="AN76" s="353"/>
      <c r="AO76" s="353"/>
      <c r="AP76" s="353"/>
      <c r="AQ76" s="353"/>
      <c r="AR76" s="353"/>
      <c r="AS76" s="353"/>
      <c r="AT76" s="353"/>
      <c r="AU76" s="353"/>
      <c r="AV76" s="353"/>
      <c r="AW76" s="353"/>
      <c r="AX76" s="353"/>
      <c r="AY76" s="353"/>
      <c r="AZ76" s="353"/>
      <c r="BA76" s="353"/>
      <c r="BB76" s="353"/>
      <c r="BC76" s="353"/>
      <c r="BD76" s="353"/>
      <c r="BE76" s="353"/>
      <c r="BF76" s="353"/>
      <c r="BG76" s="353"/>
      <c r="BH76" s="353"/>
      <c r="BI76" s="353"/>
      <c r="BJ76" s="353"/>
      <c r="BK76" s="353"/>
      <c r="BL76" s="353"/>
      <c r="BM76" s="353"/>
      <c r="BN76" s="354"/>
      <c r="BO76" s="355"/>
    </row>
    <row r="77" spans="2:67" x14ac:dyDescent="0.2">
      <c r="B77" s="352" t="s">
        <v>158</v>
      </c>
      <c r="C77" s="353"/>
      <c r="D77" s="353"/>
      <c r="E77" s="353"/>
      <c r="F77" s="353"/>
      <c r="G77" s="353"/>
      <c r="H77" s="353"/>
      <c r="I77" s="353"/>
      <c r="J77" s="353"/>
      <c r="K77" s="353"/>
      <c r="L77" s="353"/>
      <c r="M77" s="353"/>
      <c r="N77" s="353"/>
      <c r="O77" s="353"/>
      <c r="P77" s="353"/>
      <c r="Q77" s="353"/>
      <c r="R77" s="353"/>
      <c r="S77" s="353"/>
      <c r="T77" s="353"/>
      <c r="U77" s="353"/>
      <c r="V77" s="353"/>
      <c r="W77" s="353"/>
      <c r="X77" s="353"/>
      <c r="Y77" s="353"/>
      <c r="Z77" s="353"/>
      <c r="AA77" s="353"/>
      <c r="AB77" s="353"/>
      <c r="AC77" s="353"/>
      <c r="AD77" s="353"/>
      <c r="AE77" s="353"/>
      <c r="AF77" s="353"/>
      <c r="AG77" s="353"/>
      <c r="AH77" s="353"/>
      <c r="AI77" s="353"/>
      <c r="AJ77" s="353"/>
      <c r="AK77" s="353"/>
      <c r="AL77" s="353"/>
      <c r="AM77" s="353"/>
      <c r="AN77" s="353"/>
      <c r="AO77" s="353"/>
      <c r="AP77" s="353"/>
      <c r="AQ77" s="353"/>
      <c r="AR77" s="353"/>
      <c r="AS77" s="353"/>
      <c r="AT77" s="353"/>
      <c r="AU77" s="353"/>
      <c r="AV77" s="353"/>
      <c r="AW77" s="353"/>
      <c r="AX77" s="353"/>
      <c r="AY77" s="353"/>
      <c r="AZ77" s="353"/>
      <c r="BA77" s="353"/>
      <c r="BB77" s="353"/>
      <c r="BC77" s="353"/>
      <c r="BD77" s="353"/>
      <c r="BE77" s="353"/>
      <c r="BF77" s="353"/>
      <c r="BG77" s="353"/>
      <c r="BH77" s="353"/>
      <c r="BI77" s="353"/>
      <c r="BJ77" s="353"/>
      <c r="BK77" s="353"/>
      <c r="BL77" s="353"/>
      <c r="BM77" s="353"/>
      <c r="BN77" s="354"/>
      <c r="BO77" s="355"/>
    </row>
    <row r="78" spans="2:67" x14ac:dyDescent="0.2">
      <c r="B78" s="352" t="s">
        <v>159</v>
      </c>
      <c r="C78" s="353"/>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c r="AC78" s="353"/>
      <c r="AD78" s="353"/>
      <c r="AE78" s="353"/>
      <c r="AF78" s="353"/>
      <c r="AG78" s="353"/>
      <c r="AH78" s="353"/>
      <c r="AI78" s="353"/>
      <c r="AJ78" s="353"/>
      <c r="AK78" s="353"/>
      <c r="AL78" s="353"/>
      <c r="AM78" s="353"/>
      <c r="AN78" s="353"/>
      <c r="AO78" s="353"/>
      <c r="AP78" s="353"/>
      <c r="AQ78" s="353"/>
      <c r="AR78" s="353"/>
      <c r="AS78" s="353"/>
      <c r="AT78" s="353"/>
      <c r="AU78" s="353"/>
      <c r="AV78" s="353"/>
      <c r="AW78" s="353"/>
      <c r="AX78" s="353"/>
      <c r="AY78" s="353"/>
      <c r="AZ78" s="353"/>
      <c r="BA78" s="353"/>
      <c r="BB78" s="353"/>
      <c r="BC78" s="353"/>
      <c r="BD78" s="353"/>
      <c r="BE78" s="353"/>
      <c r="BF78" s="353"/>
      <c r="BG78" s="353"/>
      <c r="BH78" s="353"/>
      <c r="BI78" s="353"/>
      <c r="BJ78" s="353"/>
      <c r="BK78" s="353"/>
      <c r="BL78" s="353"/>
      <c r="BM78" s="353"/>
      <c r="BN78" s="354"/>
      <c r="BO78" s="355"/>
    </row>
    <row r="79" spans="2:67" x14ac:dyDescent="0.2">
      <c r="B79" s="352" t="s">
        <v>160</v>
      </c>
      <c r="C79" s="353"/>
      <c r="D79" s="353"/>
      <c r="E79" s="353"/>
      <c r="F79" s="353"/>
      <c r="G79" s="353"/>
      <c r="H79" s="353"/>
      <c r="I79" s="353"/>
      <c r="J79" s="353"/>
      <c r="K79" s="353"/>
      <c r="L79" s="353"/>
      <c r="M79" s="353"/>
      <c r="N79" s="353"/>
      <c r="O79" s="353"/>
      <c r="P79" s="353"/>
      <c r="Q79" s="353"/>
      <c r="R79" s="353"/>
      <c r="S79" s="353"/>
      <c r="T79" s="353"/>
      <c r="U79" s="353"/>
      <c r="V79" s="353"/>
      <c r="W79" s="353"/>
      <c r="X79" s="353"/>
      <c r="Y79" s="353"/>
      <c r="Z79" s="353"/>
      <c r="AA79" s="353"/>
      <c r="AB79" s="353"/>
      <c r="AC79" s="353"/>
      <c r="AD79" s="353"/>
      <c r="AE79" s="353"/>
      <c r="AF79" s="353"/>
      <c r="AG79" s="353"/>
      <c r="AH79" s="353"/>
      <c r="AI79" s="353"/>
      <c r="AJ79" s="353"/>
      <c r="AK79" s="353"/>
      <c r="AL79" s="353"/>
      <c r="AM79" s="353"/>
      <c r="AN79" s="353"/>
      <c r="AO79" s="353"/>
      <c r="AP79" s="353"/>
      <c r="AQ79" s="353"/>
      <c r="AR79" s="353"/>
      <c r="AS79" s="353"/>
      <c r="AT79" s="353"/>
      <c r="AU79" s="353"/>
      <c r="AV79" s="353"/>
      <c r="AW79" s="353"/>
      <c r="AX79" s="353"/>
      <c r="AY79" s="353"/>
      <c r="AZ79" s="353"/>
      <c r="BA79" s="353"/>
      <c r="BB79" s="353"/>
      <c r="BC79" s="353"/>
      <c r="BD79" s="353"/>
      <c r="BE79" s="353"/>
      <c r="BF79" s="353"/>
      <c r="BG79" s="353"/>
      <c r="BH79" s="353"/>
      <c r="BI79" s="353"/>
      <c r="BJ79" s="353"/>
      <c r="BK79" s="353"/>
      <c r="BL79" s="353"/>
      <c r="BM79" s="353"/>
      <c r="BN79" s="354"/>
      <c r="BO79" s="355"/>
    </row>
    <row r="80" spans="2:67" ht="17" thickBot="1" x14ac:dyDescent="0.25">
      <c r="B80" s="352" t="s">
        <v>161</v>
      </c>
      <c r="C80" s="353"/>
      <c r="D80" s="353"/>
      <c r="E80" s="353"/>
      <c r="F80" s="353"/>
      <c r="G80" s="353"/>
      <c r="H80" s="353"/>
      <c r="I80" s="353"/>
      <c r="J80" s="353"/>
      <c r="K80" s="353"/>
      <c r="L80" s="353"/>
      <c r="M80" s="353"/>
      <c r="N80" s="353"/>
      <c r="O80" s="353"/>
      <c r="P80" s="353"/>
      <c r="Q80" s="353"/>
      <c r="R80" s="353"/>
      <c r="S80" s="353"/>
      <c r="T80" s="353"/>
      <c r="U80" s="353"/>
      <c r="V80" s="353"/>
      <c r="W80" s="353"/>
      <c r="X80" s="353"/>
      <c r="Y80" s="353"/>
      <c r="Z80" s="353"/>
      <c r="AA80" s="353"/>
      <c r="AB80" s="353"/>
      <c r="AC80" s="353"/>
      <c r="AD80" s="353"/>
      <c r="AE80" s="353"/>
      <c r="AF80" s="353"/>
      <c r="AG80" s="353"/>
      <c r="AH80" s="353"/>
      <c r="AI80" s="353"/>
      <c r="AJ80" s="353"/>
      <c r="AK80" s="353"/>
      <c r="AL80" s="353"/>
      <c r="AM80" s="353"/>
      <c r="AN80" s="353"/>
      <c r="AO80" s="353"/>
      <c r="AP80" s="353"/>
      <c r="AQ80" s="353"/>
      <c r="AR80" s="353"/>
      <c r="AS80" s="353"/>
      <c r="AT80" s="353"/>
      <c r="AU80" s="353"/>
      <c r="AV80" s="353"/>
      <c r="AW80" s="353"/>
      <c r="AX80" s="353"/>
      <c r="AY80" s="353"/>
      <c r="AZ80" s="353"/>
      <c r="BA80" s="353"/>
      <c r="BB80" s="353"/>
      <c r="BC80" s="353"/>
      <c r="BD80" s="353"/>
      <c r="BE80" s="353"/>
      <c r="BF80" s="353"/>
      <c r="BG80" s="353"/>
      <c r="BH80" s="353"/>
      <c r="BI80" s="353"/>
      <c r="BJ80" s="353"/>
      <c r="BK80" s="353"/>
      <c r="BL80" s="353"/>
      <c r="BM80" s="353"/>
      <c r="BN80" s="354"/>
      <c r="BO80" s="355"/>
    </row>
    <row r="81" spans="2:67" ht="17" thickBot="1" x14ac:dyDescent="0.25">
      <c r="B81" s="356" t="s">
        <v>82</v>
      </c>
      <c r="C81" s="357"/>
      <c r="D81" s="357"/>
      <c r="E81" s="357"/>
      <c r="F81" s="357"/>
      <c r="G81" s="357"/>
      <c r="H81" s="357"/>
      <c r="I81" s="357"/>
      <c r="J81" s="357"/>
      <c r="K81" s="357"/>
      <c r="L81" s="357"/>
      <c r="M81" s="357"/>
      <c r="N81" s="357"/>
      <c r="O81" s="357"/>
      <c r="P81" s="357"/>
      <c r="Q81" s="357"/>
      <c r="R81" s="357"/>
      <c r="S81" s="357"/>
      <c r="T81" s="357"/>
      <c r="U81" s="357"/>
      <c r="V81" s="357"/>
      <c r="W81" s="357"/>
      <c r="X81" s="357"/>
      <c r="Y81" s="357"/>
      <c r="Z81" s="357"/>
      <c r="AA81" s="357"/>
      <c r="AB81" s="357"/>
      <c r="AC81" s="357"/>
      <c r="AD81" s="357"/>
      <c r="AE81" s="357"/>
      <c r="AF81" s="357"/>
      <c r="AG81" s="357"/>
      <c r="AH81" s="357"/>
      <c r="AI81" s="357"/>
      <c r="AJ81" s="357"/>
      <c r="AK81" s="357"/>
      <c r="AL81" s="357"/>
      <c r="AM81" s="357"/>
      <c r="AN81" s="357"/>
      <c r="AO81" s="357"/>
      <c r="AP81" s="357"/>
      <c r="AQ81" s="357"/>
      <c r="AR81" s="357"/>
      <c r="AS81" s="357"/>
      <c r="AT81" s="357"/>
      <c r="AU81" s="357"/>
      <c r="AV81" s="357"/>
      <c r="AW81" s="357"/>
      <c r="AX81" s="357"/>
      <c r="AY81" s="357"/>
      <c r="AZ81" s="357"/>
      <c r="BA81" s="357"/>
      <c r="BB81" s="357"/>
      <c r="BC81" s="357"/>
      <c r="BD81" s="357"/>
      <c r="BE81" s="357"/>
      <c r="BF81" s="357"/>
      <c r="BG81" s="357"/>
      <c r="BH81" s="357"/>
      <c r="BI81" s="357"/>
      <c r="BJ81" s="357"/>
      <c r="BK81" s="357"/>
      <c r="BL81" s="357"/>
      <c r="BM81" s="357"/>
      <c r="BN81" s="358"/>
      <c r="BO81" s="359"/>
    </row>
    <row r="82" spans="2:67" x14ac:dyDescent="0.2">
      <c r="B82" s="352" t="s">
        <v>162</v>
      </c>
      <c r="C82" s="353"/>
      <c r="D82" s="353"/>
      <c r="E82" s="353"/>
      <c r="F82" s="353"/>
      <c r="G82" s="353"/>
      <c r="H82" s="353"/>
      <c r="I82" s="353"/>
      <c r="J82" s="353"/>
      <c r="K82" s="353"/>
      <c r="L82" s="353"/>
      <c r="M82" s="353"/>
      <c r="N82" s="353"/>
      <c r="O82" s="353"/>
      <c r="P82" s="353"/>
      <c r="Q82" s="353"/>
      <c r="R82" s="353"/>
      <c r="S82" s="353"/>
      <c r="T82" s="353"/>
      <c r="U82" s="353"/>
      <c r="V82" s="353"/>
      <c r="W82" s="353"/>
      <c r="X82" s="353"/>
      <c r="Y82" s="353"/>
      <c r="Z82" s="353"/>
      <c r="AA82" s="353"/>
      <c r="AB82" s="353"/>
      <c r="AC82" s="353"/>
      <c r="AD82" s="353"/>
      <c r="AE82" s="353"/>
      <c r="AF82" s="353"/>
      <c r="AG82" s="353"/>
      <c r="AH82" s="353"/>
      <c r="AI82" s="353"/>
      <c r="AJ82" s="353"/>
      <c r="AK82" s="353"/>
      <c r="AL82" s="353"/>
      <c r="AM82" s="353"/>
      <c r="AN82" s="353"/>
      <c r="AO82" s="353"/>
      <c r="AP82" s="353"/>
      <c r="AQ82" s="353"/>
      <c r="AR82" s="353"/>
      <c r="AS82" s="353"/>
      <c r="AT82" s="353"/>
      <c r="AU82" s="353"/>
      <c r="AV82" s="353"/>
      <c r="AW82" s="353"/>
      <c r="AX82" s="353"/>
      <c r="AY82" s="353"/>
      <c r="AZ82" s="353"/>
      <c r="BA82" s="353"/>
      <c r="BB82" s="353"/>
      <c r="BC82" s="353"/>
      <c r="BD82" s="353"/>
      <c r="BE82" s="353"/>
      <c r="BF82" s="353"/>
      <c r="BG82" s="353"/>
      <c r="BH82" s="353"/>
      <c r="BI82" s="353"/>
      <c r="BJ82" s="353"/>
      <c r="BK82" s="353"/>
      <c r="BL82" s="353"/>
      <c r="BM82" s="353"/>
      <c r="BN82" s="354"/>
      <c r="BO82" s="355"/>
    </row>
    <row r="83" spans="2:67" x14ac:dyDescent="0.2">
      <c r="B83" s="352" t="s">
        <v>163</v>
      </c>
      <c r="C83" s="364"/>
      <c r="D83" s="364"/>
      <c r="E83" s="364"/>
      <c r="F83" s="364"/>
      <c r="G83" s="364"/>
      <c r="H83" s="364"/>
      <c r="I83" s="364"/>
      <c r="J83" s="364"/>
      <c r="K83" s="364"/>
      <c r="L83" s="364"/>
      <c r="M83" s="364"/>
      <c r="N83" s="364"/>
      <c r="O83" s="364"/>
      <c r="P83" s="364"/>
      <c r="Q83" s="364"/>
      <c r="R83" s="364"/>
      <c r="S83" s="364"/>
      <c r="T83" s="364"/>
      <c r="U83" s="364"/>
      <c r="V83" s="364"/>
      <c r="W83" s="364"/>
      <c r="X83" s="364"/>
      <c r="Y83" s="364"/>
      <c r="Z83" s="364"/>
      <c r="AA83" s="364"/>
      <c r="AB83" s="364"/>
      <c r="AC83" s="364"/>
      <c r="AD83" s="364"/>
      <c r="AE83" s="364"/>
      <c r="AF83" s="364"/>
      <c r="AG83" s="364"/>
      <c r="AH83" s="364"/>
      <c r="AI83" s="364"/>
      <c r="AJ83" s="364"/>
      <c r="AK83" s="364"/>
      <c r="AL83" s="364"/>
      <c r="AM83" s="364"/>
      <c r="AN83" s="364"/>
      <c r="AO83" s="364"/>
      <c r="AP83" s="364"/>
      <c r="AQ83" s="364"/>
      <c r="AR83" s="364"/>
      <c r="AS83" s="364"/>
      <c r="AT83" s="364"/>
      <c r="AU83" s="364"/>
      <c r="AV83" s="364"/>
      <c r="AW83" s="364"/>
      <c r="AX83" s="364"/>
      <c r="AY83" s="364"/>
      <c r="AZ83" s="364"/>
      <c r="BA83" s="364"/>
      <c r="BB83" s="364"/>
      <c r="BC83" s="364"/>
      <c r="BD83" s="364"/>
      <c r="BE83" s="364"/>
      <c r="BF83" s="364"/>
      <c r="BG83" s="364"/>
      <c r="BH83" s="364"/>
      <c r="BI83" s="364"/>
      <c r="BJ83" s="364"/>
      <c r="BK83" s="364"/>
      <c r="BL83" s="364"/>
      <c r="BM83" s="364"/>
      <c r="BN83" s="365"/>
      <c r="BO83" s="366"/>
    </row>
    <row r="84" spans="2:67" x14ac:dyDescent="0.2">
      <c r="B84" s="352" t="s">
        <v>164</v>
      </c>
      <c r="C84" s="353"/>
      <c r="D84" s="353"/>
      <c r="E84" s="353"/>
      <c r="F84" s="353"/>
      <c r="G84" s="353"/>
      <c r="H84" s="353"/>
      <c r="I84" s="353"/>
      <c r="J84" s="353"/>
      <c r="K84" s="353"/>
      <c r="L84" s="353"/>
      <c r="M84" s="353"/>
      <c r="N84" s="353"/>
      <c r="O84" s="353"/>
      <c r="P84" s="353"/>
      <c r="Q84" s="353"/>
      <c r="R84" s="353"/>
      <c r="S84" s="353"/>
      <c r="T84" s="353"/>
      <c r="U84" s="353"/>
      <c r="V84" s="353"/>
      <c r="W84" s="353"/>
      <c r="X84" s="353"/>
      <c r="Y84" s="353"/>
      <c r="Z84" s="353"/>
      <c r="AA84" s="353"/>
      <c r="AB84" s="353"/>
      <c r="AC84" s="353"/>
      <c r="AD84" s="353"/>
      <c r="AE84" s="353"/>
      <c r="AF84" s="353"/>
      <c r="AG84" s="353"/>
      <c r="AH84" s="353"/>
      <c r="AI84" s="353"/>
      <c r="AJ84" s="353"/>
      <c r="AK84" s="353"/>
      <c r="AL84" s="353"/>
      <c r="AM84" s="353"/>
      <c r="AN84" s="353"/>
      <c r="AO84" s="353"/>
      <c r="AP84" s="353"/>
      <c r="AQ84" s="353"/>
      <c r="AR84" s="353"/>
      <c r="AS84" s="353"/>
      <c r="AT84" s="353"/>
      <c r="AU84" s="353"/>
      <c r="AV84" s="353"/>
      <c r="AW84" s="353"/>
      <c r="AX84" s="353"/>
      <c r="AY84" s="353"/>
      <c r="AZ84" s="353"/>
      <c r="BA84" s="353"/>
      <c r="BB84" s="353"/>
      <c r="BC84" s="353"/>
      <c r="BD84" s="353"/>
      <c r="BE84" s="353"/>
      <c r="BF84" s="353"/>
      <c r="BG84" s="353"/>
      <c r="BH84" s="353"/>
      <c r="BI84" s="353"/>
      <c r="BJ84" s="353"/>
      <c r="BK84" s="353"/>
      <c r="BL84" s="353"/>
      <c r="BM84" s="353"/>
      <c r="BN84" s="354"/>
      <c r="BO84" s="355"/>
    </row>
    <row r="85" spans="2:67" x14ac:dyDescent="0.2">
      <c r="B85" s="352" t="s">
        <v>165</v>
      </c>
      <c r="C85" s="353"/>
      <c r="D85" s="353"/>
      <c r="E85" s="353"/>
      <c r="F85" s="353"/>
      <c r="G85" s="353"/>
      <c r="H85" s="353"/>
      <c r="I85" s="353"/>
      <c r="J85" s="353"/>
      <c r="K85" s="353"/>
      <c r="L85" s="353"/>
      <c r="M85" s="353"/>
      <c r="N85" s="353"/>
      <c r="O85" s="353"/>
      <c r="P85" s="353"/>
      <c r="Q85" s="353"/>
      <c r="R85" s="353"/>
      <c r="S85" s="353"/>
      <c r="T85" s="353"/>
      <c r="U85" s="353"/>
      <c r="V85" s="353"/>
      <c r="W85" s="353"/>
      <c r="X85" s="353"/>
      <c r="Y85" s="353"/>
      <c r="Z85" s="353"/>
      <c r="AA85" s="353"/>
      <c r="AB85" s="353"/>
      <c r="AC85" s="353"/>
      <c r="AD85" s="353"/>
      <c r="AE85" s="353"/>
      <c r="AF85" s="353"/>
      <c r="AG85" s="353"/>
      <c r="AH85" s="353"/>
      <c r="AI85" s="353"/>
      <c r="AJ85" s="353"/>
      <c r="AK85" s="353"/>
      <c r="AL85" s="353"/>
      <c r="AM85" s="353"/>
      <c r="AN85" s="353"/>
      <c r="AO85" s="353"/>
      <c r="AP85" s="353"/>
      <c r="AQ85" s="353"/>
      <c r="AR85" s="353"/>
      <c r="AS85" s="353"/>
      <c r="AT85" s="353"/>
      <c r="AU85" s="353"/>
      <c r="AV85" s="353"/>
      <c r="AW85" s="353"/>
      <c r="AX85" s="353"/>
      <c r="AY85" s="353"/>
      <c r="AZ85" s="353"/>
      <c r="BA85" s="353"/>
      <c r="BB85" s="353"/>
      <c r="BC85" s="353"/>
      <c r="BD85" s="353"/>
      <c r="BE85" s="353"/>
      <c r="BF85" s="353"/>
      <c r="BG85" s="353"/>
      <c r="BH85" s="353"/>
      <c r="BI85" s="353"/>
      <c r="BJ85" s="353"/>
      <c r="BK85" s="353"/>
      <c r="BL85" s="353"/>
      <c r="BM85" s="353"/>
      <c r="BN85" s="354"/>
      <c r="BO85" s="355"/>
    </row>
    <row r="86" spans="2:67" ht="17" thickBot="1" x14ac:dyDescent="0.25">
      <c r="B86" s="352" t="s">
        <v>166</v>
      </c>
      <c r="C86" s="353"/>
      <c r="D86" s="353"/>
      <c r="E86" s="353"/>
      <c r="F86" s="353"/>
      <c r="G86" s="353"/>
      <c r="H86" s="353"/>
      <c r="I86" s="353"/>
      <c r="J86" s="353"/>
      <c r="K86" s="353"/>
      <c r="L86" s="353"/>
      <c r="M86" s="353"/>
      <c r="N86" s="353"/>
      <c r="O86" s="353"/>
      <c r="P86" s="353"/>
      <c r="Q86" s="353"/>
      <c r="R86" s="353"/>
      <c r="S86" s="353"/>
      <c r="T86" s="353"/>
      <c r="U86" s="353"/>
      <c r="V86" s="353"/>
      <c r="W86" s="353"/>
      <c r="X86" s="353"/>
      <c r="Y86" s="353"/>
      <c r="Z86" s="353"/>
      <c r="AA86" s="353"/>
      <c r="AB86" s="353"/>
      <c r="AC86" s="353"/>
      <c r="AD86" s="353"/>
      <c r="AE86" s="353"/>
      <c r="AF86" s="353"/>
      <c r="AG86" s="353"/>
      <c r="AH86" s="353"/>
      <c r="AI86" s="353"/>
      <c r="AJ86" s="353"/>
      <c r="AK86" s="353"/>
      <c r="AL86" s="353"/>
      <c r="AM86" s="353"/>
      <c r="AN86" s="353"/>
      <c r="AO86" s="353"/>
      <c r="AP86" s="353"/>
      <c r="AQ86" s="353"/>
      <c r="AR86" s="353"/>
      <c r="AS86" s="353"/>
      <c r="AT86" s="353"/>
      <c r="AU86" s="353"/>
      <c r="AV86" s="353"/>
      <c r="AW86" s="353"/>
      <c r="AX86" s="353"/>
      <c r="AY86" s="353"/>
      <c r="AZ86" s="353"/>
      <c r="BA86" s="353"/>
      <c r="BB86" s="353"/>
      <c r="BC86" s="353"/>
      <c r="BD86" s="353"/>
      <c r="BE86" s="353"/>
      <c r="BF86" s="353"/>
      <c r="BG86" s="353"/>
      <c r="BH86" s="353"/>
      <c r="BI86" s="353"/>
      <c r="BJ86" s="353"/>
      <c r="BK86" s="353"/>
      <c r="BL86" s="353"/>
      <c r="BM86" s="353"/>
      <c r="BN86" s="354"/>
      <c r="BO86" s="355"/>
    </row>
    <row r="87" spans="2:67" ht="17" thickBot="1" x14ac:dyDescent="0.25">
      <c r="B87" s="356" t="s">
        <v>167</v>
      </c>
      <c r="C87" s="357"/>
      <c r="D87" s="357"/>
      <c r="E87" s="357"/>
      <c r="F87" s="357"/>
      <c r="G87" s="357"/>
      <c r="H87" s="357"/>
      <c r="I87" s="357"/>
      <c r="J87" s="357"/>
      <c r="K87" s="357"/>
      <c r="L87" s="357"/>
      <c r="M87" s="357"/>
      <c r="N87" s="357"/>
      <c r="O87" s="357"/>
      <c r="P87" s="357"/>
      <c r="Q87" s="357"/>
      <c r="R87" s="357"/>
      <c r="S87" s="357"/>
      <c r="T87" s="357"/>
      <c r="U87" s="357"/>
      <c r="V87" s="357"/>
      <c r="W87" s="357"/>
      <c r="X87" s="357"/>
      <c r="Y87" s="357"/>
      <c r="Z87" s="357"/>
      <c r="AA87" s="357"/>
      <c r="AB87" s="357"/>
      <c r="AC87" s="357"/>
      <c r="AD87" s="357"/>
      <c r="AE87" s="357"/>
      <c r="AF87" s="357"/>
      <c r="AG87" s="357"/>
      <c r="AH87" s="357"/>
      <c r="AI87" s="357"/>
      <c r="AJ87" s="357"/>
      <c r="AK87" s="357"/>
      <c r="AL87" s="357"/>
      <c r="AM87" s="357"/>
      <c r="AN87" s="357"/>
      <c r="AO87" s="357"/>
      <c r="AP87" s="357"/>
      <c r="AQ87" s="357"/>
      <c r="AR87" s="357"/>
      <c r="AS87" s="357"/>
      <c r="AT87" s="357"/>
      <c r="AU87" s="357"/>
      <c r="AV87" s="357"/>
      <c r="AW87" s="357"/>
      <c r="AX87" s="357"/>
      <c r="AY87" s="357"/>
      <c r="AZ87" s="357"/>
      <c r="BA87" s="357"/>
      <c r="BB87" s="357"/>
      <c r="BC87" s="357"/>
      <c r="BD87" s="357"/>
      <c r="BE87" s="357"/>
      <c r="BF87" s="357"/>
      <c r="BG87" s="357"/>
      <c r="BH87" s="357"/>
      <c r="BI87" s="357"/>
      <c r="BJ87" s="357"/>
      <c r="BK87" s="357"/>
      <c r="BL87" s="357"/>
      <c r="BM87" s="357"/>
      <c r="BN87" s="358"/>
      <c r="BO87" s="359"/>
    </row>
    <row r="88" spans="2:67" x14ac:dyDescent="0.2">
      <c r="B88" s="352" t="s">
        <v>168</v>
      </c>
      <c r="C88" s="353"/>
      <c r="D88" s="353"/>
      <c r="E88" s="353"/>
      <c r="F88" s="353"/>
      <c r="G88" s="353"/>
      <c r="H88" s="353"/>
      <c r="I88" s="353"/>
      <c r="J88" s="353"/>
      <c r="K88" s="353"/>
      <c r="L88" s="353"/>
      <c r="M88" s="353"/>
      <c r="N88" s="353"/>
      <c r="O88" s="353"/>
      <c r="P88" s="353"/>
      <c r="Q88" s="353"/>
      <c r="R88" s="353"/>
      <c r="S88" s="353"/>
      <c r="T88" s="353"/>
      <c r="U88" s="353"/>
      <c r="V88" s="353"/>
      <c r="W88" s="353"/>
      <c r="X88" s="353"/>
      <c r="Y88" s="353"/>
      <c r="Z88" s="353"/>
      <c r="AA88" s="353"/>
      <c r="AB88" s="353"/>
      <c r="AC88" s="353"/>
      <c r="AD88" s="353"/>
      <c r="AE88" s="353"/>
      <c r="AF88" s="353"/>
      <c r="AG88" s="353"/>
      <c r="AH88" s="353"/>
      <c r="AI88" s="353"/>
      <c r="AJ88" s="353"/>
      <c r="AK88" s="353"/>
      <c r="AL88" s="353"/>
      <c r="AM88" s="353"/>
      <c r="AN88" s="353"/>
      <c r="AO88" s="353"/>
      <c r="AP88" s="353"/>
      <c r="AQ88" s="353"/>
      <c r="AR88" s="353"/>
      <c r="AS88" s="353"/>
      <c r="AT88" s="353"/>
      <c r="AU88" s="353"/>
      <c r="AV88" s="353"/>
      <c r="AW88" s="353"/>
      <c r="AX88" s="353"/>
      <c r="AY88" s="353"/>
      <c r="AZ88" s="353"/>
      <c r="BA88" s="353"/>
      <c r="BB88" s="353"/>
      <c r="BC88" s="353"/>
      <c r="BD88" s="353"/>
      <c r="BE88" s="353"/>
      <c r="BF88" s="353"/>
      <c r="BG88" s="353"/>
      <c r="BH88" s="353"/>
      <c r="BI88" s="353"/>
      <c r="BJ88" s="353"/>
      <c r="BK88" s="353"/>
      <c r="BL88" s="353"/>
      <c r="BM88" s="353"/>
      <c r="BN88" s="354"/>
      <c r="BO88" s="355"/>
    </row>
    <row r="89" spans="2:67" x14ac:dyDescent="0.2">
      <c r="B89" s="352" t="s">
        <v>169</v>
      </c>
      <c r="C89" s="353"/>
      <c r="D89" s="353"/>
      <c r="E89" s="353"/>
      <c r="F89" s="353"/>
      <c r="G89" s="353"/>
      <c r="H89" s="353"/>
      <c r="I89" s="353"/>
      <c r="J89" s="353"/>
      <c r="K89" s="353"/>
      <c r="L89" s="353"/>
      <c r="M89" s="353"/>
      <c r="N89" s="353"/>
      <c r="O89" s="353"/>
      <c r="P89" s="353"/>
      <c r="Q89" s="353"/>
      <c r="R89" s="353"/>
      <c r="S89" s="353"/>
      <c r="T89" s="353"/>
      <c r="U89" s="353"/>
      <c r="V89" s="353"/>
      <c r="W89" s="353"/>
      <c r="X89" s="353"/>
      <c r="Y89" s="353"/>
      <c r="Z89" s="353"/>
      <c r="AA89" s="353"/>
      <c r="AB89" s="353"/>
      <c r="AC89" s="353"/>
      <c r="AD89" s="353"/>
      <c r="AE89" s="353"/>
      <c r="AF89" s="353"/>
      <c r="AG89" s="353"/>
      <c r="AH89" s="353"/>
      <c r="AI89" s="353"/>
      <c r="AJ89" s="353"/>
      <c r="AK89" s="353"/>
      <c r="AL89" s="353"/>
      <c r="AM89" s="353"/>
      <c r="AN89" s="353"/>
      <c r="AO89" s="353"/>
      <c r="AP89" s="353"/>
      <c r="AQ89" s="353"/>
      <c r="AR89" s="353"/>
      <c r="AS89" s="353"/>
      <c r="AT89" s="353"/>
      <c r="AU89" s="353"/>
      <c r="AV89" s="353"/>
      <c r="AW89" s="353"/>
      <c r="AX89" s="353"/>
      <c r="AY89" s="353"/>
      <c r="AZ89" s="353"/>
      <c r="BA89" s="353"/>
      <c r="BB89" s="353"/>
      <c r="BC89" s="353"/>
      <c r="BD89" s="353"/>
      <c r="BE89" s="353"/>
      <c r="BF89" s="353"/>
      <c r="BG89" s="353"/>
      <c r="BH89" s="353"/>
      <c r="BI89" s="353"/>
      <c r="BJ89" s="353"/>
      <c r="BK89" s="353"/>
      <c r="BL89" s="353"/>
      <c r="BM89" s="353"/>
      <c r="BN89" s="354"/>
      <c r="BO89" s="355"/>
    </row>
    <row r="90" spans="2:67" x14ac:dyDescent="0.2">
      <c r="B90" s="352" t="s">
        <v>170</v>
      </c>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c r="BE90" s="353"/>
      <c r="BF90" s="353"/>
      <c r="BG90" s="353"/>
      <c r="BH90" s="353"/>
      <c r="BI90" s="353"/>
      <c r="BJ90" s="353"/>
      <c r="BK90" s="353"/>
      <c r="BL90" s="353"/>
      <c r="BM90" s="353"/>
      <c r="BN90" s="354"/>
      <c r="BO90" s="355"/>
    </row>
    <row r="91" spans="2:67" ht="17" thickBot="1" x14ac:dyDescent="0.25">
      <c r="B91" s="352" t="s">
        <v>171</v>
      </c>
      <c r="C91" s="353"/>
      <c r="D91" s="353"/>
      <c r="E91" s="353"/>
      <c r="F91" s="353"/>
      <c r="G91" s="353"/>
      <c r="H91" s="353"/>
      <c r="I91" s="353"/>
      <c r="J91" s="353"/>
      <c r="K91" s="353"/>
      <c r="L91" s="353"/>
      <c r="M91" s="353"/>
      <c r="N91" s="353"/>
      <c r="O91" s="353"/>
      <c r="P91" s="353"/>
      <c r="Q91" s="353"/>
      <c r="R91" s="353"/>
      <c r="S91" s="353"/>
      <c r="T91" s="353"/>
      <c r="U91" s="353"/>
      <c r="V91" s="353"/>
      <c r="W91" s="353"/>
      <c r="X91" s="353"/>
      <c r="Y91" s="353"/>
      <c r="Z91" s="353"/>
      <c r="AA91" s="353"/>
      <c r="AB91" s="353"/>
      <c r="AC91" s="353"/>
      <c r="AD91" s="353"/>
      <c r="AE91" s="353"/>
      <c r="AF91" s="353"/>
      <c r="AG91" s="353"/>
      <c r="AH91" s="353"/>
      <c r="AI91" s="353"/>
      <c r="AJ91" s="353"/>
      <c r="AK91" s="353"/>
      <c r="AL91" s="353"/>
      <c r="AM91" s="353"/>
      <c r="AN91" s="353"/>
      <c r="AO91" s="353"/>
      <c r="AP91" s="353"/>
      <c r="AQ91" s="353"/>
      <c r="AR91" s="353"/>
      <c r="AS91" s="353"/>
      <c r="AT91" s="353"/>
      <c r="AU91" s="353"/>
      <c r="AV91" s="353"/>
      <c r="AW91" s="353"/>
      <c r="AX91" s="353"/>
      <c r="AY91" s="353"/>
      <c r="AZ91" s="353"/>
      <c r="BA91" s="353"/>
      <c r="BB91" s="353"/>
      <c r="BC91" s="353"/>
      <c r="BD91" s="353"/>
      <c r="BE91" s="353"/>
      <c r="BF91" s="353"/>
      <c r="BG91" s="353"/>
      <c r="BH91" s="353"/>
      <c r="BI91" s="353"/>
      <c r="BJ91" s="353"/>
      <c r="BK91" s="353"/>
      <c r="BL91" s="353"/>
      <c r="BM91" s="353"/>
      <c r="BN91" s="354"/>
      <c r="BO91" s="355"/>
    </row>
    <row r="92" spans="2:67" ht="17" thickBot="1" x14ac:dyDescent="0.25">
      <c r="B92" s="356" t="s">
        <v>172</v>
      </c>
      <c r="C92" s="357"/>
      <c r="D92" s="357"/>
      <c r="E92" s="357"/>
      <c r="F92" s="357"/>
      <c r="G92" s="357"/>
      <c r="H92" s="357"/>
      <c r="I92" s="357"/>
      <c r="J92" s="357"/>
      <c r="K92" s="357"/>
      <c r="L92" s="357"/>
      <c r="M92" s="357"/>
      <c r="N92" s="357"/>
      <c r="O92" s="357"/>
      <c r="P92" s="357"/>
      <c r="Q92" s="357"/>
      <c r="R92" s="357"/>
      <c r="S92" s="357"/>
      <c r="T92" s="357"/>
      <c r="U92" s="357"/>
      <c r="V92" s="357"/>
      <c r="W92" s="357"/>
      <c r="X92" s="357"/>
      <c r="Y92" s="357"/>
      <c r="Z92" s="357"/>
      <c r="AA92" s="357"/>
      <c r="AB92" s="357"/>
      <c r="AC92" s="357"/>
      <c r="AD92" s="357"/>
      <c r="AE92" s="357"/>
      <c r="AF92" s="357"/>
      <c r="AG92" s="357"/>
      <c r="AH92" s="357"/>
      <c r="AI92" s="357"/>
      <c r="AJ92" s="357"/>
      <c r="AK92" s="357"/>
      <c r="AL92" s="357"/>
      <c r="AM92" s="357"/>
      <c r="AN92" s="357"/>
      <c r="AO92" s="357"/>
      <c r="AP92" s="357"/>
      <c r="AQ92" s="357"/>
      <c r="AR92" s="357"/>
      <c r="AS92" s="357"/>
      <c r="AT92" s="357"/>
      <c r="AU92" s="357"/>
      <c r="AV92" s="357"/>
      <c r="AW92" s="357"/>
      <c r="AX92" s="357"/>
      <c r="AY92" s="357"/>
      <c r="AZ92" s="357"/>
      <c r="BA92" s="357"/>
      <c r="BB92" s="357"/>
      <c r="BC92" s="357"/>
      <c r="BD92" s="357"/>
      <c r="BE92" s="357"/>
      <c r="BF92" s="357"/>
      <c r="BG92" s="357"/>
      <c r="BH92" s="357"/>
      <c r="BI92" s="357"/>
      <c r="BJ92" s="357"/>
      <c r="BK92" s="357"/>
      <c r="BL92" s="357"/>
      <c r="BM92" s="357"/>
      <c r="BN92" s="358"/>
      <c r="BO92" s="359"/>
    </row>
    <row r="93" spans="2:67" x14ac:dyDescent="0.2">
      <c r="B93" s="352" t="s">
        <v>173</v>
      </c>
      <c r="C93" s="353"/>
      <c r="D93" s="353"/>
      <c r="E93" s="353"/>
      <c r="F93" s="353"/>
      <c r="G93" s="353"/>
      <c r="H93" s="353"/>
      <c r="I93" s="353"/>
      <c r="J93" s="353"/>
      <c r="K93" s="353"/>
      <c r="L93" s="353"/>
      <c r="M93" s="353"/>
      <c r="N93" s="353"/>
      <c r="O93" s="353"/>
      <c r="P93" s="353"/>
      <c r="Q93" s="353"/>
      <c r="R93" s="353"/>
      <c r="S93" s="353"/>
      <c r="T93" s="353"/>
      <c r="U93" s="353"/>
      <c r="V93" s="353"/>
      <c r="W93" s="353"/>
      <c r="X93" s="353"/>
      <c r="Y93" s="353"/>
      <c r="Z93" s="353"/>
      <c r="AA93" s="353"/>
      <c r="AB93" s="353"/>
      <c r="AC93" s="353"/>
      <c r="AD93" s="353"/>
      <c r="AE93" s="353"/>
      <c r="AF93" s="353"/>
      <c r="AG93" s="353"/>
      <c r="AH93" s="353"/>
      <c r="AI93" s="353"/>
      <c r="AJ93" s="353"/>
      <c r="AK93" s="353"/>
      <c r="AL93" s="353"/>
      <c r="AM93" s="353"/>
      <c r="AN93" s="353"/>
      <c r="AO93" s="353"/>
      <c r="AP93" s="353"/>
      <c r="AQ93" s="353"/>
      <c r="AR93" s="353"/>
      <c r="AS93" s="353"/>
      <c r="AT93" s="353"/>
      <c r="AU93" s="353"/>
      <c r="AV93" s="353"/>
      <c r="AW93" s="353"/>
      <c r="AX93" s="353"/>
      <c r="AY93" s="353"/>
      <c r="AZ93" s="353"/>
      <c r="BA93" s="353"/>
      <c r="BB93" s="353"/>
      <c r="BC93" s="353"/>
      <c r="BD93" s="353"/>
      <c r="BE93" s="353"/>
      <c r="BF93" s="353"/>
      <c r="BG93" s="353"/>
      <c r="BH93" s="353"/>
      <c r="BI93" s="353"/>
      <c r="BJ93" s="353"/>
      <c r="BK93" s="353"/>
      <c r="BL93" s="353"/>
      <c r="BM93" s="353"/>
      <c r="BN93" s="354"/>
      <c r="BO93" s="355"/>
    </row>
    <row r="94" spans="2:67" x14ac:dyDescent="0.2">
      <c r="B94" s="352" t="s">
        <v>174</v>
      </c>
      <c r="C94" s="353"/>
      <c r="D94" s="353"/>
      <c r="E94" s="353"/>
      <c r="F94" s="353"/>
      <c r="G94" s="353"/>
      <c r="H94" s="353"/>
      <c r="I94" s="353"/>
      <c r="J94" s="353"/>
      <c r="K94" s="353"/>
      <c r="L94" s="353"/>
      <c r="M94" s="353"/>
      <c r="N94" s="353"/>
      <c r="O94" s="353"/>
      <c r="P94" s="353"/>
      <c r="Q94" s="353"/>
      <c r="R94" s="353"/>
      <c r="S94" s="353"/>
      <c r="T94" s="353"/>
      <c r="U94" s="353"/>
      <c r="V94" s="353"/>
      <c r="W94" s="353"/>
      <c r="X94" s="353"/>
      <c r="Y94" s="353"/>
      <c r="Z94" s="353"/>
      <c r="AA94" s="353"/>
      <c r="AB94" s="353"/>
      <c r="AC94" s="353"/>
      <c r="AD94" s="353"/>
      <c r="AE94" s="353"/>
      <c r="AF94" s="353"/>
      <c r="AG94" s="353"/>
      <c r="AH94" s="353"/>
      <c r="AI94" s="353"/>
      <c r="AJ94" s="353"/>
      <c r="AK94" s="353"/>
      <c r="AL94" s="353"/>
      <c r="AM94" s="353"/>
      <c r="AN94" s="353"/>
      <c r="AO94" s="353"/>
      <c r="AP94" s="353"/>
      <c r="AQ94" s="353"/>
      <c r="AR94" s="353"/>
      <c r="AS94" s="353"/>
      <c r="AT94" s="353"/>
      <c r="AU94" s="353"/>
      <c r="AV94" s="353"/>
      <c r="AW94" s="353"/>
      <c r="AX94" s="353"/>
      <c r="AY94" s="353"/>
      <c r="AZ94" s="353"/>
      <c r="BA94" s="353"/>
      <c r="BB94" s="353"/>
      <c r="BC94" s="353"/>
      <c r="BD94" s="353"/>
      <c r="BE94" s="353"/>
      <c r="BF94" s="353"/>
      <c r="BG94" s="353"/>
      <c r="BH94" s="353"/>
      <c r="BI94" s="353"/>
      <c r="BJ94" s="353"/>
      <c r="BK94" s="353"/>
      <c r="BL94" s="353"/>
      <c r="BM94" s="353"/>
      <c r="BN94" s="354"/>
      <c r="BO94" s="355"/>
    </row>
    <row r="95" spans="2:67" x14ac:dyDescent="0.2">
      <c r="B95" s="352" t="s">
        <v>175</v>
      </c>
      <c r="C95" s="353"/>
      <c r="D95" s="353"/>
      <c r="E95" s="353"/>
      <c r="F95" s="353"/>
      <c r="G95" s="353"/>
      <c r="H95" s="353"/>
      <c r="I95" s="353"/>
      <c r="J95" s="353"/>
      <c r="K95" s="353"/>
      <c r="L95" s="353"/>
      <c r="M95" s="353"/>
      <c r="N95" s="353"/>
      <c r="O95" s="353"/>
      <c r="P95" s="353"/>
      <c r="Q95" s="353"/>
      <c r="R95" s="353"/>
      <c r="S95" s="353"/>
      <c r="T95" s="353"/>
      <c r="U95" s="353"/>
      <c r="V95" s="353"/>
      <c r="W95" s="353"/>
      <c r="X95" s="353"/>
      <c r="Y95" s="353"/>
      <c r="Z95" s="353"/>
      <c r="AA95" s="353"/>
      <c r="AB95" s="353"/>
      <c r="AC95" s="353"/>
      <c r="AD95" s="353"/>
      <c r="AE95" s="353"/>
      <c r="AF95" s="353"/>
      <c r="AG95" s="353"/>
      <c r="AH95" s="353"/>
      <c r="AI95" s="353"/>
      <c r="AJ95" s="353"/>
      <c r="AK95" s="353"/>
      <c r="AL95" s="353"/>
      <c r="AM95" s="353"/>
      <c r="AN95" s="353"/>
      <c r="AO95" s="353"/>
      <c r="AP95" s="353"/>
      <c r="AQ95" s="353"/>
      <c r="AR95" s="353"/>
      <c r="AS95" s="353"/>
      <c r="AT95" s="353"/>
      <c r="AU95" s="353"/>
      <c r="AV95" s="353"/>
      <c r="AW95" s="353"/>
      <c r="AX95" s="353"/>
      <c r="AY95" s="353"/>
      <c r="AZ95" s="353"/>
      <c r="BA95" s="353"/>
      <c r="BB95" s="353"/>
      <c r="BC95" s="353"/>
      <c r="BD95" s="353"/>
      <c r="BE95" s="353"/>
      <c r="BF95" s="353"/>
      <c r="BG95" s="353"/>
      <c r="BH95" s="353"/>
      <c r="BI95" s="353"/>
      <c r="BJ95" s="353"/>
      <c r="BK95" s="353"/>
      <c r="BL95" s="353"/>
      <c r="BM95" s="353"/>
      <c r="BN95" s="354"/>
      <c r="BO95" s="355"/>
    </row>
    <row r="96" spans="2:67" ht="17" thickBot="1" x14ac:dyDescent="0.25">
      <c r="B96" s="352" t="s">
        <v>176</v>
      </c>
      <c r="C96" s="353"/>
      <c r="D96" s="353"/>
      <c r="E96" s="353"/>
      <c r="F96" s="353"/>
      <c r="G96" s="353"/>
      <c r="H96" s="353"/>
      <c r="I96" s="353"/>
      <c r="J96" s="353"/>
      <c r="K96" s="353"/>
      <c r="L96" s="353"/>
      <c r="M96" s="353"/>
      <c r="N96" s="353"/>
      <c r="O96" s="353"/>
      <c r="P96" s="353"/>
      <c r="Q96" s="353"/>
      <c r="R96" s="353"/>
      <c r="S96" s="353"/>
      <c r="T96" s="353"/>
      <c r="U96" s="353"/>
      <c r="V96" s="353"/>
      <c r="W96" s="353"/>
      <c r="X96" s="353"/>
      <c r="Y96" s="353"/>
      <c r="Z96" s="353"/>
      <c r="AA96" s="353"/>
      <c r="AB96" s="353"/>
      <c r="AC96" s="353"/>
      <c r="AD96" s="353"/>
      <c r="AE96" s="353"/>
      <c r="AF96" s="353"/>
      <c r="AG96" s="353"/>
      <c r="AH96" s="353"/>
      <c r="AI96" s="353"/>
      <c r="AJ96" s="353"/>
      <c r="AK96" s="353"/>
      <c r="AL96" s="353"/>
      <c r="AM96" s="353"/>
      <c r="AN96" s="353"/>
      <c r="AO96" s="353"/>
      <c r="AP96" s="353"/>
      <c r="AQ96" s="353"/>
      <c r="AR96" s="353"/>
      <c r="AS96" s="353"/>
      <c r="AT96" s="353"/>
      <c r="AU96" s="353"/>
      <c r="AV96" s="353"/>
      <c r="AW96" s="353"/>
      <c r="AX96" s="353"/>
      <c r="AY96" s="353"/>
      <c r="AZ96" s="353"/>
      <c r="BA96" s="353"/>
      <c r="BB96" s="353"/>
      <c r="BC96" s="353"/>
      <c r="BD96" s="353"/>
      <c r="BE96" s="353"/>
      <c r="BF96" s="353"/>
      <c r="BG96" s="353"/>
      <c r="BH96" s="353"/>
      <c r="BI96" s="353"/>
      <c r="BJ96" s="353"/>
      <c r="BK96" s="353"/>
      <c r="BL96" s="353"/>
      <c r="BM96" s="353"/>
      <c r="BN96" s="354"/>
      <c r="BO96" s="355"/>
    </row>
    <row r="97" spans="2:67" ht="17" thickBot="1" x14ac:dyDescent="0.25">
      <c r="B97" s="356" t="s">
        <v>177</v>
      </c>
      <c r="C97" s="357"/>
      <c r="D97" s="357"/>
      <c r="E97" s="357"/>
      <c r="F97" s="357"/>
      <c r="G97" s="357"/>
      <c r="H97" s="357"/>
      <c r="I97" s="357"/>
      <c r="J97" s="357"/>
      <c r="K97" s="357"/>
      <c r="L97" s="357"/>
      <c r="M97" s="357"/>
      <c r="N97" s="357"/>
      <c r="O97" s="357"/>
      <c r="P97" s="357"/>
      <c r="Q97" s="357"/>
      <c r="R97" s="357"/>
      <c r="S97" s="357"/>
      <c r="T97" s="357"/>
      <c r="U97" s="357"/>
      <c r="V97" s="357"/>
      <c r="W97" s="357"/>
      <c r="X97" s="357"/>
      <c r="Y97" s="357"/>
      <c r="Z97" s="357"/>
      <c r="AA97" s="357"/>
      <c r="AB97" s="357"/>
      <c r="AC97" s="357"/>
      <c r="AD97" s="357"/>
      <c r="AE97" s="357"/>
      <c r="AF97" s="357"/>
      <c r="AG97" s="357"/>
      <c r="AH97" s="357"/>
      <c r="AI97" s="357"/>
      <c r="AJ97" s="357"/>
      <c r="AK97" s="357"/>
      <c r="AL97" s="357"/>
      <c r="AM97" s="357"/>
      <c r="AN97" s="357"/>
      <c r="AO97" s="357"/>
      <c r="AP97" s="357"/>
      <c r="AQ97" s="357"/>
      <c r="AR97" s="357"/>
      <c r="AS97" s="357"/>
      <c r="AT97" s="357"/>
      <c r="AU97" s="357"/>
      <c r="AV97" s="357"/>
      <c r="AW97" s="357"/>
      <c r="AX97" s="357"/>
      <c r="AY97" s="357"/>
      <c r="AZ97" s="357"/>
      <c r="BA97" s="357"/>
      <c r="BB97" s="357"/>
      <c r="BC97" s="357"/>
      <c r="BD97" s="357"/>
      <c r="BE97" s="357"/>
      <c r="BF97" s="357"/>
      <c r="BG97" s="357"/>
      <c r="BH97" s="357"/>
      <c r="BI97" s="357"/>
      <c r="BJ97" s="357"/>
      <c r="BK97" s="357"/>
      <c r="BL97" s="357"/>
      <c r="BM97" s="357"/>
      <c r="BN97" s="358"/>
      <c r="BO97" s="359"/>
    </row>
    <row r="98" spans="2:67" x14ac:dyDescent="0.2">
      <c r="B98" s="352" t="s">
        <v>178</v>
      </c>
      <c r="C98" s="353"/>
      <c r="D98" s="353"/>
      <c r="E98" s="353"/>
      <c r="F98" s="353"/>
      <c r="G98" s="353"/>
      <c r="H98" s="353"/>
      <c r="I98" s="353"/>
      <c r="J98" s="353"/>
      <c r="K98" s="353"/>
      <c r="L98" s="353"/>
      <c r="M98" s="353"/>
      <c r="N98" s="353"/>
      <c r="O98" s="353"/>
      <c r="P98" s="353"/>
      <c r="Q98" s="353"/>
      <c r="R98" s="353"/>
      <c r="S98" s="353"/>
      <c r="T98" s="353"/>
      <c r="U98" s="353"/>
      <c r="V98" s="353"/>
      <c r="W98" s="353"/>
      <c r="X98" s="353"/>
      <c r="Y98" s="353"/>
      <c r="Z98" s="353"/>
      <c r="AA98" s="353"/>
      <c r="AB98" s="353"/>
      <c r="AC98" s="353"/>
      <c r="AD98" s="353"/>
      <c r="AE98" s="353"/>
      <c r="AF98" s="353"/>
      <c r="AG98" s="353"/>
      <c r="AH98" s="353"/>
      <c r="AI98" s="353"/>
      <c r="AJ98" s="353"/>
      <c r="AK98" s="353"/>
      <c r="AL98" s="353"/>
      <c r="AM98" s="353"/>
      <c r="AN98" s="353"/>
      <c r="AO98" s="353"/>
      <c r="AP98" s="353"/>
      <c r="AQ98" s="353"/>
      <c r="AR98" s="353"/>
      <c r="AS98" s="353"/>
      <c r="AT98" s="353"/>
      <c r="AU98" s="353"/>
      <c r="AV98" s="353"/>
      <c r="AW98" s="353"/>
      <c r="AX98" s="353"/>
      <c r="AY98" s="353"/>
      <c r="AZ98" s="353"/>
      <c r="BA98" s="353"/>
      <c r="BB98" s="353"/>
      <c r="BC98" s="353"/>
      <c r="BD98" s="353"/>
      <c r="BE98" s="353"/>
      <c r="BF98" s="353"/>
      <c r="BG98" s="353"/>
      <c r="BH98" s="353"/>
      <c r="BI98" s="353"/>
      <c r="BJ98" s="353"/>
      <c r="BK98" s="353"/>
      <c r="BL98" s="353"/>
      <c r="BM98" s="353"/>
      <c r="BN98" s="354"/>
      <c r="BO98" s="355"/>
    </row>
    <row r="99" spans="2:67" x14ac:dyDescent="0.2">
      <c r="B99" s="352" t="s">
        <v>179</v>
      </c>
      <c r="C99" s="353"/>
      <c r="D99" s="353"/>
      <c r="E99" s="353"/>
      <c r="F99" s="353"/>
      <c r="G99" s="353"/>
      <c r="H99" s="353"/>
      <c r="I99" s="353"/>
      <c r="J99" s="353"/>
      <c r="K99" s="353"/>
      <c r="L99" s="353"/>
      <c r="M99" s="353"/>
      <c r="N99" s="353"/>
      <c r="O99" s="353"/>
      <c r="P99" s="353"/>
      <c r="Q99" s="353"/>
      <c r="R99" s="353"/>
      <c r="S99" s="353"/>
      <c r="T99" s="353"/>
      <c r="U99" s="353"/>
      <c r="V99" s="353"/>
      <c r="W99" s="353"/>
      <c r="X99" s="353"/>
      <c r="Y99" s="353"/>
      <c r="Z99" s="353"/>
      <c r="AA99" s="353"/>
      <c r="AB99" s="353"/>
      <c r="AC99" s="353"/>
      <c r="AD99" s="353"/>
      <c r="AE99" s="353"/>
      <c r="AF99" s="353"/>
      <c r="AG99" s="353"/>
      <c r="AH99" s="353"/>
      <c r="AI99" s="353"/>
      <c r="AJ99" s="353"/>
      <c r="AK99" s="353"/>
      <c r="AL99" s="353"/>
      <c r="AM99" s="353"/>
      <c r="AN99" s="353"/>
      <c r="AO99" s="353"/>
      <c r="AP99" s="353"/>
      <c r="AQ99" s="353"/>
      <c r="AR99" s="353"/>
      <c r="AS99" s="353"/>
      <c r="AT99" s="353"/>
      <c r="AU99" s="353"/>
      <c r="AV99" s="353"/>
      <c r="AW99" s="353"/>
      <c r="AX99" s="353"/>
      <c r="AY99" s="353"/>
      <c r="AZ99" s="353"/>
      <c r="BA99" s="353"/>
      <c r="BB99" s="353"/>
      <c r="BC99" s="353"/>
      <c r="BD99" s="353"/>
      <c r="BE99" s="353"/>
      <c r="BF99" s="353"/>
      <c r="BG99" s="353"/>
      <c r="BH99" s="353"/>
      <c r="BI99" s="353"/>
      <c r="BJ99" s="353"/>
      <c r="BK99" s="353"/>
      <c r="BL99" s="353"/>
      <c r="BM99" s="353"/>
      <c r="BN99" s="354"/>
      <c r="BO99" s="355"/>
    </row>
    <row r="100" spans="2:67" x14ac:dyDescent="0.2">
      <c r="B100" s="352" t="s">
        <v>180</v>
      </c>
      <c r="C100" s="353"/>
      <c r="D100" s="353"/>
      <c r="E100" s="353"/>
      <c r="F100" s="353"/>
      <c r="G100" s="353"/>
      <c r="H100" s="353"/>
      <c r="I100" s="353"/>
      <c r="J100" s="353"/>
      <c r="K100" s="353"/>
      <c r="L100" s="353"/>
      <c r="M100" s="353"/>
      <c r="N100" s="353"/>
      <c r="O100" s="353"/>
      <c r="P100" s="353"/>
      <c r="Q100" s="353"/>
      <c r="R100" s="353"/>
      <c r="S100" s="353"/>
      <c r="T100" s="353"/>
      <c r="U100" s="353"/>
      <c r="V100" s="353"/>
      <c r="W100" s="353"/>
      <c r="X100" s="353"/>
      <c r="Y100" s="353"/>
      <c r="Z100" s="353"/>
      <c r="AA100" s="353"/>
      <c r="AB100" s="353"/>
      <c r="AC100" s="353"/>
      <c r="AD100" s="353"/>
      <c r="AE100" s="353"/>
      <c r="AF100" s="353"/>
      <c r="AG100" s="353"/>
      <c r="AH100" s="353"/>
      <c r="AI100" s="353"/>
      <c r="AJ100" s="353"/>
      <c r="AK100" s="353"/>
      <c r="AL100" s="353"/>
      <c r="AM100" s="353"/>
      <c r="AN100" s="353"/>
      <c r="AO100" s="353"/>
      <c r="AP100" s="353"/>
      <c r="AQ100" s="353"/>
      <c r="AR100" s="353"/>
      <c r="AS100" s="353"/>
      <c r="AT100" s="353"/>
      <c r="AU100" s="353"/>
      <c r="AV100" s="353"/>
      <c r="AW100" s="353"/>
      <c r="AX100" s="353"/>
      <c r="AY100" s="353"/>
      <c r="AZ100" s="353"/>
      <c r="BA100" s="353"/>
      <c r="BB100" s="353"/>
      <c r="BC100" s="353"/>
      <c r="BD100" s="353"/>
      <c r="BE100" s="353"/>
      <c r="BF100" s="353"/>
      <c r="BG100" s="353"/>
      <c r="BH100" s="353"/>
      <c r="BI100" s="353"/>
      <c r="BJ100" s="353"/>
      <c r="BK100" s="353"/>
      <c r="BL100" s="353"/>
      <c r="BM100" s="353"/>
      <c r="BN100" s="354"/>
      <c r="BO100" s="355"/>
    </row>
    <row r="101" spans="2:67" ht="17" thickBot="1" x14ac:dyDescent="0.25">
      <c r="B101" s="367" t="s">
        <v>181</v>
      </c>
      <c r="C101" s="368"/>
      <c r="D101" s="368"/>
      <c r="E101" s="368"/>
      <c r="F101" s="368"/>
      <c r="G101" s="368"/>
      <c r="H101" s="368"/>
      <c r="I101" s="368"/>
      <c r="J101" s="368"/>
      <c r="K101" s="368"/>
      <c r="L101" s="368"/>
      <c r="M101" s="368"/>
      <c r="N101" s="368"/>
      <c r="O101" s="368"/>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9"/>
      <c r="BO101" s="37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Q34"/>
  <sheetViews>
    <sheetView workbookViewId="0">
      <selection activeCell="B6" sqref="B6"/>
    </sheetView>
  </sheetViews>
  <sheetFormatPr baseColWidth="10" defaultRowHeight="16" x14ac:dyDescent="0.2"/>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x14ac:dyDescent="0.2">
      <c r="A1" s="76"/>
      <c r="B1" s="76"/>
      <c r="C1" s="76"/>
      <c r="D1" s="76"/>
      <c r="E1" s="76"/>
      <c r="F1" s="76"/>
      <c r="G1" s="76"/>
      <c r="H1" s="76"/>
      <c r="I1" s="76"/>
      <c r="J1" s="76"/>
      <c r="K1" s="76"/>
      <c r="L1" s="76"/>
      <c r="M1" s="76"/>
      <c r="N1" s="76"/>
    </row>
    <row r="2" spans="1:17" ht="21" x14ac:dyDescent="0.25">
      <c r="A2" s="76"/>
      <c r="B2" s="75" t="s">
        <v>467</v>
      </c>
      <c r="C2" s="8"/>
      <c r="D2" s="8"/>
      <c r="E2" s="8"/>
      <c r="F2" s="8"/>
      <c r="G2" s="8"/>
      <c r="H2" s="76"/>
      <c r="I2" s="76"/>
      <c r="J2" s="76"/>
      <c r="K2" s="76"/>
      <c r="L2" s="76"/>
      <c r="M2" s="76"/>
      <c r="N2" s="76"/>
    </row>
    <row r="3" spans="1:17" x14ac:dyDescent="0.2">
      <c r="A3" s="76"/>
      <c r="C3" s="8"/>
      <c r="D3" s="8"/>
      <c r="E3" s="8"/>
      <c r="F3" s="8"/>
      <c r="G3" s="8"/>
      <c r="H3" s="76"/>
      <c r="I3" s="76"/>
      <c r="J3" s="76"/>
      <c r="K3" s="76"/>
      <c r="L3" s="76"/>
      <c r="M3" s="76"/>
      <c r="N3" s="76"/>
    </row>
    <row r="4" spans="1:17" x14ac:dyDescent="0.2">
      <c r="A4" s="76"/>
      <c r="B4" s="3" t="s">
        <v>83</v>
      </c>
      <c r="C4" s="4"/>
      <c r="D4" s="4"/>
      <c r="E4" s="4"/>
      <c r="F4" s="5"/>
      <c r="G4" s="76"/>
      <c r="H4" s="76"/>
      <c r="I4" s="76"/>
      <c r="J4" s="76"/>
      <c r="K4" s="76"/>
      <c r="L4" s="76"/>
      <c r="M4" s="76"/>
    </row>
    <row r="5" spans="1:17" ht="30" customHeight="1" x14ac:dyDescent="0.2">
      <c r="A5" s="76"/>
      <c r="B5" s="592" t="s">
        <v>468</v>
      </c>
      <c r="C5" s="593"/>
      <c r="D5" s="593"/>
      <c r="E5" s="593"/>
      <c r="F5" s="594"/>
      <c r="H5" s="76"/>
      <c r="I5" s="76"/>
      <c r="J5" s="76"/>
      <c r="K5" s="76"/>
      <c r="L5" s="76"/>
      <c r="M5" s="76"/>
    </row>
    <row r="6" spans="1:17" ht="17" thickBot="1" x14ac:dyDescent="0.25">
      <c r="A6" s="76"/>
      <c r="B6" s="76"/>
      <c r="C6" s="76"/>
      <c r="D6" s="76"/>
      <c r="E6" s="76"/>
      <c r="F6" s="76"/>
      <c r="G6" s="76"/>
      <c r="H6" s="76"/>
      <c r="I6" s="76"/>
      <c r="J6" s="76"/>
      <c r="K6" s="76"/>
      <c r="L6" s="76"/>
      <c r="M6" s="76"/>
      <c r="N6" s="76"/>
    </row>
    <row r="7" spans="1:17" ht="34" x14ac:dyDescent="0.2">
      <c r="A7" s="76"/>
      <c r="B7" s="372"/>
      <c r="C7" s="373" t="s">
        <v>253</v>
      </c>
      <c r="D7" s="373" t="s">
        <v>254</v>
      </c>
      <c r="E7" s="373" t="s">
        <v>255</v>
      </c>
      <c r="F7" s="373" t="s">
        <v>350</v>
      </c>
      <c r="G7" s="373" t="s">
        <v>352</v>
      </c>
      <c r="H7" s="373" t="s">
        <v>351</v>
      </c>
      <c r="I7" s="373" t="s">
        <v>256</v>
      </c>
      <c r="J7" s="373" t="s">
        <v>257</v>
      </c>
      <c r="K7" s="374" t="s">
        <v>258</v>
      </c>
      <c r="L7" s="76"/>
      <c r="M7" s="76"/>
      <c r="N7" s="76"/>
      <c r="O7" s="76"/>
      <c r="P7" s="76"/>
      <c r="Q7" s="76"/>
    </row>
    <row r="8" spans="1:17" x14ac:dyDescent="0.2">
      <c r="A8" s="76"/>
      <c r="B8" s="375" t="s">
        <v>207</v>
      </c>
      <c r="C8" s="457"/>
      <c r="D8" s="457"/>
      <c r="E8" s="457"/>
      <c r="F8" s="457"/>
      <c r="G8" s="457"/>
      <c r="H8" s="457"/>
      <c r="I8" s="457"/>
      <c r="J8" s="457"/>
      <c r="K8" s="458"/>
      <c r="L8" s="76"/>
      <c r="M8" s="76"/>
      <c r="N8" s="76"/>
      <c r="O8" s="76"/>
      <c r="P8" s="76"/>
      <c r="Q8" s="76"/>
    </row>
    <row r="9" spans="1:17" ht="17" x14ac:dyDescent="0.2">
      <c r="A9" s="76"/>
      <c r="B9" s="378" t="s">
        <v>125</v>
      </c>
      <c r="C9" s="451"/>
      <c r="D9" s="451"/>
      <c r="E9" s="451"/>
      <c r="F9" s="451"/>
      <c r="G9" s="451"/>
      <c r="H9" s="451"/>
      <c r="I9" s="451"/>
      <c r="J9" s="451"/>
      <c r="K9" s="459"/>
      <c r="L9" s="76"/>
      <c r="M9" s="76"/>
      <c r="N9" s="76"/>
      <c r="O9" s="76"/>
      <c r="P9" s="76"/>
      <c r="Q9" s="76"/>
    </row>
    <row r="10" spans="1:17" ht="17" x14ac:dyDescent="0.2">
      <c r="A10" s="76"/>
      <c r="B10" s="378" t="s">
        <v>126</v>
      </c>
      <c r="C10" s="451"/>
      <c r="D10" s="451"/>
      <c r="E10" s="451"/>
      <c r="F10" s="451"/>
      <c r="G10" s="451"/>
      <c r="H10" s="451"/>
      <c r="I10" s="451"/>
      <c r="J10" s="451"/>
      <c r="K10" s="459"/>
      <c r="L10" s="76"/>
      <c r="M10" s="76"/>
      <c r="N10" s="76"/>
      <c r="O10" s="76"/>
      <c r="P10" s="76"/>
      <c r="Q10" s="76"/>
    </row>
    <row r="11" spans="1:17" ht="17" x14ac:dyDescent="0.2">
      <c r="A11" s="76"/>
      <c r="B11" s="381" t="s">
        <v>131</v>
      </c>
      <c r="C11" s="451"/>
      <c r="D11" s="451"/>
      <c r="E11" s="451"/>
      <c r="F11" s="451"/>
      <c r="G11" s="451"/>
      <c r="H11" s="451"/>
      <c r="I11" s="451"/>
      <c r="J11" s="451"/>
      <c r="K11" s="459"/>
      <c r="L11" s="76"/>
      <c r="M11" s="76"/>
      <c r="N11" s="76"/>
      <c r="O11" s="76"/>
      <c r="P11" s="76"/>
      <c r="Q11" s="76"/>
    </row>
    <row r="12" spans="1:17" ht="17" x14ac:dyDescent="0.2">
      <c r="A12" s="76"/>
      <c r="B12" s="378" t="s">
        <v>126</v>
      </c>
      <c r="C12" s="451"/>
      <c r="D12" s="451"/>
      <c r="E12" s="451"/>
      <c r="F12" s="451"/>
      <c r="G12" s="451"/>
      <c r="H12" s="451"/>
      <c r="I12" s="451"/>
      <c r="J12" s="451"/>
      <c r="K12" s="459"/>
      <c r="L12" s="76"/>
      <c r="M12" s="76"/>
      <c r="N12" s="76"/>
      <c r="O12" s="76"/>
      <c r="P12" s="76"/>
      <c r="Q12" s="76"/>
    </row>
    <row r="13" spans="1:17" ht="17" x14ac:dyDescent="0.2">
      <c r="A13" s="76"/>
      <c r="B13" s="378" t="s">
        <v>125</v>
      </c>
      <c r="C13" s="451"/>
      <c r="D13" s="451"/>
      <c r="E13" s="451"/>
      <c r="F13" s="451"/>
      <c r="G13" s="451"/>
      <c r="H13" s="451"/>
      <c r="I13" s="451"/>
      <c r="J13" s="451"/>
      <c r="K13" s="459"/>
      <c r="L13" s="76"/>
      <c r="M13" s="76"/>
      <c r="N13" s="76"/>
      <c r="O13" s="76"/>
      <c r="P13" s="76"/>
      <c r="Q13" s="76"/>
    </row>
    <row r="14" spans="1:17" ht="17" x14ac:dyDescent="0.2">
      <c r="A14" s="76"/>
      <c r="B14" s="381" t="s">
        <v>141</v>
      </c>
      <c r="C14" s="451"/>
      <c r="D14" s="451"/>
      <c r="E14" s="451"/>
      <c r="F14" s="451"/>
      <c r="G14" s="451"/>
      <c r="H14" s="451"/>
      <c r="I14" s="451"/>
      <c r="J14" s="451"/>
      <c r="K14" s="459"/>
      <c r="L14" s="76"/>
      <c r="M14" s="76"/>
      <c r="N14" s="76"/>
      <c r="O14" s="76"/>
      <c r="P14" s="76"/>
      <c r="Q14" s="76"/>
    </row>
    <row r="15" spans="1:17" ht="17" x14ac:dyDescent="0.2">
      <c r="A15" s="76"/>
      <c r="B15" s="378" t="s">
        <v>220</v>
      </c>
      <c r="C15" s="452"/>
      <c r="D15" s="452"/>
      <c r="E15" s="452"/>
      <c r="F15" s="452"/>
      <c r="G15" s="452"/>
      <c r="H15" s="452"/>
      <c r="I15" s="452"/>
      <c r="J15" s="452"/>
      <c r="K15" s="460"/>
      <c r="L15" s="76"/>
      <c r="M15" s="76"/>
      <c r="N15" s="76"/>
      <c r="O15" s="76"/>
      <c r="P15" s="76"/>
      <c r="Q15" s="76"/>
    </row>
    <row r="16" spans="1:17" ht="17" x14ac:dyDescent="0.2">
      <c r="A16" s="76"/>
      <c r="B16" s="378" t="s">
        <v>221</v>
      </c>
      <c r="C16" s="452"/>
      <c r="D16" s="452"/>
      <c r="E16" s="452"/>
      <c r="F16" s="452"/>
      <c r="G16" s="452"/>
      <c r="H16" s="452"/>
      <c r="I16" s="452"/>
      <c r="J16" s="452"/>
      <c r="K16" s="460"/>
      <c r="L16" s="76"/>
      <c r="M16" s="76"/>
      <c r="N16" s="76"/>
      <c r="O16" s="76"/>
      <c r="P16" s="76"/>
      <c r="Q16" s="76"/>
    </row>
    <row r="17" spans="1:17" ht="18" thickBot="1" x14ac:dyDescent="0.25">
      <c r="A17" s="76"/>
      <c r="B17" s="382" t="s">
        <v>222</v>
      </c>
      <c r="C17" s="453"/>
      <c r="D17" s="453"/>
      <c r="E17" s="453"/>
      <c r="F17" s="453"/>
      <c r="G17" s="453"/>
      <c r="H17" s="453"/>
      <c r="I17" s="453"/>
      <c r="J17" s="453"/>
      <c r="K17" s="461"/>
      <c r="L17" s="76"/>
      <c r="M17" s="76"/>
      <c r="N17" s="76"/>
      <c r="O17" s="76"/>
      <c r="P17" s="76"/>
      <c r="Q17" s="76"/>
    </row>
    <row r="18" spans="1:17" x14ac:dyDescent="0.2">
      <c r="A18" s="76"/>
      <c r="B18" s="76"/>
      <c r="C18" s="76"/>
      <c r="D18" s="76"/>
      <c r="E18" s="76"/>
      <c r="F18" s="76"/>
      <c r="G18" s="76"/>
      <c r="H18" s="76"/>
      <c r="I18" s="76"/>
      <c r="J18" s="76"/>
      <c r="K18" s="76"/>
      <c r="L18" s="76"/>
      <c r="M18" s="76"/>
      <c r="N18" s="76"/>
      <c r="O18" s="76"/>
      <c r="P18" s="76"/>
      <c r="Q18" s="76"/>
    </row>
    <row r="19" spans="1:17" x14ac:dyDescent="0.2">
      <c r="A19" s="76"/>
      <c r="B19" s="76"/>
      <c r="C19" s="76"/>
      <c r="D19" s="76"/>
      <c r="E19" s="76"/>
      <c r="F19" s="76"/>
      <c r="G19" s="76"/>
      <c r="H19" s="76"/>
      <c r="I19" s="76"/>
      <c r="J19" s="76"/>
      <c r="K19" s="76"/>
      <c r="L19" s="76"/>
      <c r="M19" s="76"/>
      <c r="N19" s="76"/>
      <c r="O19" s="76"/>
      <c r="P19" s="76"/>
      <c r="Q19" s="76"/>
    </row>
    <row r="20" spans="1:17" x14ac:dyDescent="0.2">
      <c r="A20" s="76"/>
      <c r="B20" s="76"/>
      <c r="C20" s="76"/>
      <c r="D20" s="76"/>
      <c r="E20" s="76"/>
      <c r="F20" s="76"/>
      <c r="G20" s="76"/>
      <c r="H20" s="76"/>
      <c r="I20" s="76"/>
      <c r="J20" s="76"/>
      <c r="K20" s="76"/>
      <c r="L20" s="76"/>
      <c r="M20" s="76"/>
      <c r="N20" s="76"/>
      <c r="O20" s="76"/>
      <c r="P20" s="76"/>
      <c r="Q20" s="76"/>
    </row>
    <row r="21" spans="1:17" x14ac:dyDescent="0.2">
      <c r="A21" s="76"/>
      <c r="B21" s="76"/>
      <c r="C21" s="76"/>
      <c r="D21" s="76"/>
      <c r="E21" s="76"/>
      <c r="F21" s="76"/>
      <c r="G21" s="76"/>
      <c r="H21" s="76"/>
      <c r="I21" s="76"/>
      <c r="J21" s="76"/>
      <c r="K21" s="76"/>
      <c r="L21" s="76"/>
      <c r="M21" s="76"/>
      <c r="N21" s="76"/>
      <c r="O21" s="76"/>
      <c r="P21" s="76"/>
      <c r="Q21" s="76"/>
    </row>
    <row r="22" spans="1:17" x14ac:dyDescent="0.2">
      <c r="A22" s="76"/>
      <c r="B22" s="76"/>
      <c r="C22" s="76"/>
      <c r="D22" s="76"/>
      <c r="E22" s="76"/>
      <c r="F22" s="76"/>
      <c r="G22" s="76"/>
      <c r="H22" s="76"/>
      <c r="I22" s="76"/>
      <c r="J22" s="76"/>
      <c r="K22" s="76"/>
      <c r="L22" s="76"/>
      <c r="M22" s="76"/>
      <c r="N22" s="76"/>
      <c r="O22" s="76"/>
      <c r="P22" s="76"/>
      <c r="Q22" s="76"/>
    </row>
    <row r="23" spans="1:17" x14ac:dyDescent="0.2">
      <c r="A23" s="76"/>
      <c r="B23" s="76"/>
      <c r="C23" s="76"/>
      <c r="D23" s="76"/>
      <c r="E23" s="76"/>
      <c r="F23" s="76"/>
      <c r="G23" s="76"/>
      <c r="H23" s="76"/>
      <c r="I23" s="76"/>
      <c r="J23" s="76"/>
      <c r="K23" s="76"/>
      <c r="L23" s="76"/>
      <c r="M23" s="76"/>
      <c r="N23" s="76"/>
      <c r="O23" s="76"/>
      <c r="P23" s="76"/>
      <c r="Q23" s="76"/>
    </row>
    <row r="24" spans="1:17" x14ac:dyDescent="0.2">
      <c r="A24" s="76"/>
      <c r="B24" s="76"/>
      <c r="C24" s="76"/>
      <c r="D24" s="76"/>
      <c r="E24" s="76"/>
      <c r="F24" s="76"/>
      <c r="G24" s="76"/>
      <c r="H24" s="76"/>
      <c r="I24" s="76"/>
      <c r="J24" s="76"/>
      <c r="K24" s="76"/>
      <c r="L24" s="76"/>
      <c r="M24" s="76"/>
      <c r="N24" s="76"/>
      <c r="O24" s="76"/>
      <c r="P24" s="76"/>
      <c r="Q24" s="76"/>
    </row>
    <row r="25" spans="1:17" x14ac:dyDescent="0.2">
      <c r="A25" s="76"/>
      <c r="B25" s="76"/>
      <c r="C25" s="76"/>
      <c r="D25" s="76"/>
      <c r="E25" s="76"/>
      <c r="F25" s="76"/>
      <c r="G25" s="76"/>
      <c r="H25" s="76"/>
      <c r="I25" s="76"/>
      <c r="J25" s="76"/>
      <c r="K25" s="76"/>
      <c r="L25" s="76"/>
      <c r="M25" s="76"/>
      <c r="N25" s="76"/>
      <c r="O25" s="76"/>
      <c r="P25" s="76"/>
      <c r="Q25" s="76"/>
    </row>
    <row r="26" spans="1:17" x14ac:dyDescent="0.2">
      <c r="A26" s="76"/>
      <c r="B26" s="76"/>
      <c r="C26" s="76"/>
      <c r="D26" s="76"/>
      <c r="E26" s="76"/>
      <c r="F26" s="76"/>
      <c r="G26" s="76"/>
      <c r="H26" s="76"/>
      <c r="I26" s="76"/>
      <c r="J26" s="76"/>
      <c r="K26" s="76"/>
      <c r="L26" s="76"/>
      <c r="M26" s="76"/>
      <c r="N26" s="76"/>
      <c r="O26" s="76"/>
      <c r="P26" s="76"/>
      <c r="Q26" s="76"/>
    </row>
    <row r="27" spans="1:17" x14ac:dyDescent="0.2">
      <c r="D27" s="76"/>
      <c r="E27" s="76"/>
      <c r="F27" s="76"/>
      <c r="G27" s="76"/>
      <c r="H27" s="76"/>
      <c r="I27" s="76"/>
      <c r="J27" s="76"/>
      <c r="K27" s="76"/>
      <c r="L27" s="76"/>
      <c r="M27" s="76"/>
      <c r="N27" s="76"/>
      <c r="O27" s="76"/>
      <c r="P27" s="76"/>
      <c r="Q27" s="76"/>
    </row>
    <row r="28" spans="1:17" x14ac:dyDescent="0.2">
      <c r="D28" s="76"/>
      <c r="E28" s="76"/>
      <c r="F28" s="76"/>
      <c r="G28" s="76"/>
      <c r="H28" s="76"/>
      <c r="I28" s="76"/>
      <c r="J28" s="76"/>
      <c r="K28" s="76"/>
      <c r="L28" s="76"/>
      <c r="M28" s="76"/>
      <c r="N28" s="76"/>
      <c r="O28" s="76"/>
      <c r="P28" s="76"/>
      <c r="Q28" s="76"/>
    </row>
    <row r="29" spans="1:17" x14ac:dyDescent="0.2">
      <c r="D29" s="76"/>
      <c r="E29" s="76"/>
      <c r="F29" s="76"/>
      <c r="G29" s="76"/>
      <c r="H29" s="76"/>
      <c r="I29" s="76"/>
      <c r="J29" s="76"/>
      <c r="K29" s="76"/>
      <c r="L29" s="76"/>
      <c r="M29" s="76"/>
      <c r="N29" s="76"/>
      <c r="O29" s="76"/>
      <c r="P29" s="76"/>
      <c r="Q29" s="76"/>
    </row>
    <row r="30" spans="1:17" x14ac:dyDescent="0.2">
      <c r="D30" s="76"/>
      <c r="E30" s="76"/>
      <c r="F30" s="76"/>
      <c r="G30" s="76"/>
      <c r="H30" s="76"/>
      <c r="I30" s="76"/>
      <c r="J30" s="76"/>
      <c r="K30" s="76"/>
      <c r="L30" s="76"/>
      <c r="M30" s="76"/>
      <c r="N30" s="76"/>
      <c r="O30" s="76"/>
      <c r="P30" s="76"/>
      <c r="Q30" s="76"/>
    </row>
    <row r="31" spans="1:17" x14ac:dyDescent="0.2">
      <c r="D31" s="76"/>
      <c r="E31" s="76"/>
      <c r="F31" s="76"/>
      <c r="G31" s="76"/>
      <c r="H31" s="76"/>
      <c r="I31" s="76"/>
      <c r="J31" s="76"/>
      <c r="K31" s="76"/>
      <c r="L31" s="76"/>
      <c r="M31" s="76"/>
      <c r="N31" s="76"/>
      <c r="O31" s="76"/>
      <c r="P31" s="76"/>
      <c r="Q31" s="76"/>
    </row>
    <row r="32" spans="1:17" x14ac:dyDescent="0.2">
      <c r="D32" s="76"/>
      <c r="E32" s="76"/>
      <c r="F32" s="76"/>
      <c r="G32" s="76"/>
      <c r="H32" s="76"/>
      <c r="I32" s="76"/>
      <c r="J32" s="76"/>
      <c r="K32" s="76"/>
      <c r="L32" s="76"/>
      <c r="M32" s="76"/>
      <c r="N32" s="76"/>
      <c r="O32" s="76"/>
      <c r="P32" s="76"/>
      <c r="Q32" s="76"/>
    </row>
    <row r="33" spans="4:17" x14ac:dyDescent="0.2">
      <c r="D33" s="76"/>
      <c r="E33" s="76"/>
      <c r="F33" s="76"/>
      <c r="G33" s="76"/>
      <c r="H33" s="76"/>
      <c r="I33" s="76"/>
      <c r="J33" s="76"/>
      <c r="K33" s="76"/>
      <c r="L33" s="76"/>
      <c r="M33" s="76"/>
      <c r="N33" s="76"/>
      <c r="O33" s="76"/>
      <c r="P33" s="76"/>
      <c r="Q33" s="76"/>
    </row>
    <row r="34" spans="4:17" x14ac:dyDescent="0.2">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54</vt:i4>
      </vt:variant>
      <vt:variant>
        <vt:lpstr>Named Ranges</vt:lpstr>
      </vt:variant>
      <vt:variant>
        <vt:i4>12</vt:i4>
      </vt:variant>
    </vt:vector>
  </HeadingPairs>
  <TitlesOfParts>
    <vt:vector size="66"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FD sectors</vt:lpstr>
      <vt:lpstr>Shares non-energ FD sectors</vt:lpstr>
      <vt:lpstr>Energetic final demand sectors</vt:lpstr>
      <vt:lpstr>Non-energetic FD sectors</vt:lpstr>
      <vt:lpstr>Transformation analysis</vt:lpstr>
      <vt:lpstr>Own use analysis</vt:lpstr>
      <vt:lpstr>Energetic cons analysis</vt:lpstr>
      <vt:lpstr>Non-energetic cons analysis</vt:lpstr>
      <vt:lpstr>Coal own use analysis</vt:lpstr>
      <vt:lpstr>Fuel aggregation</vt:lpstr>
      <vt:lpstr>Fuel aggregation subsectors</vt:lpstr>
      <vt:lpstr>Energetic FD subsectors</vt:lpstr>
      <vt:lpstr>Non-energetic FD subsectors</vt:lpstr>
      <vt:lpstr>Shares energetic FD subsectors</vt:lpstr>
      <vt:lpstr>Shares non-e FD subsectors</vt:lpstr>
      <vt:lpstr>Shares electric heaters</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csv_industry_other_coal_e </vt:lpstr>
      <vt:lpstr>csv_industry_other_gas_e</vt:lpstr>
      <vt:lpstr>csv_industry_other_crude_oil_e</vt:lpstr>
      <vt:lpstr>csv_industry_other_wood_e</vt:lpstr>
      <vt:lpstr>csv_industry_other_heat_e</vt:lpstr>
      <vt:lpstr>csv_industry_other_electri_e</vt:lpstr>
      <vt:lpstr>csv_industry_other_coal_non_e</vt:lpstr>
      <vt:lpstr>csv_industry_other_gas_non_e</vt:lpstr>
      <vt:lpstr>csv_industry_other_crude_oil_ne</vt:lpstr>
      <vt:lpstr>csv_industry_other_wood_non_e</vt:lpstr>
      <vt:lpstr>csv_industry_other_food_elec_ps</vt:lpstr>
      <vt:lpstr>csv_industry_other_paper_el_ps</vt:lpstr>
      <vt:lpstr>csv_chemicals_other_residual_he</vt:lpstr>
      <vt:lpstr>csv_refineries_residual_heat</vt:lpstr>
      <vt:lpstr>csv_fertilizers_residual_heat</vt:lpstr>
      <vt:lpstr>csv_ict_residual_heat</vt:lpstr>
      <vt:lpstr>'Energetic FD subsectors'!base_year</vt:lpstr>
      <vt:lpstr>'Fuel aggregation subsectors'!base_year</vt:lpstr>
      <vt:lpstr>'Shares electric heaters'!base_year</vt:lpstr>
      <vt:lpstr>'Shares energetic FD subsectors'!base_year</vt:lpstr>
      <vt:lpstr>'Shares non-e FD subsectors'!base_year</vt:lpstr>
      <vt:lpstr>base_year</vt:lpstr>
      <vt:lpstr>'Energetic FD subsectors'!country</vt:lpstr>
      <vt:lpstr>'Fuel aggregation subsectors'!country</vt:lpstr>
      <vt:lpstr>'Shares electric heaters'!country</vt:lpstr>
      <vt:lpstr>'Shares energetic FD subsectors'!country</vt:lpstr>
      <vt:lpstr>'Shares non-e FD subsectors'!country</vt:lpstr>
      <vt:lpstr>country</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Mathijs Bijkerk</cp:lastModifiedBy>
  <cp:lastPrinted>2013-07-16T13:47:53Z</cp:lastPrinted>
  <dcterms:created xsi:type="dcterms:W3CDTF">2013-06-25T11:11:29Z</dcterms:created>
  <dcterms:modified xsi:type="dcterms:W3CDTF">2021-06-22T15:17:00Z</dcterms:modified>
  <cp:category/>
</cp:coreProperties>
</file>