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showInkAnnotation="0" codeName="ThisWorkbook" autoCompressPictures="0"/>
  <mc:AlternateContent xmlns:mc="http://schemas.openxmlformats.org/markup-compatibility/2006">
    <mc:Choice Requires="x15">
      <x15ac:absPath xmlns:x15ac="http://schemas.microsoft.com/office/spreadsheetml/2010/11/ac" url="/Users/martlubben/Projects/etdataset/nodes_source_analyses/energy/energy/"/>
    </mc:Choice>
  </mc:AlternateContent>
  <xr:revisionPtr revIDLastSave="0" documentId="13_ncr:1_{1D963EB0-552A-244C-87DB-8A2696B9C134}" xr6:coauthVersionLast="47" xr6:coauthVersionMax="47" xr10:uidLastSave="{00000000-0000-0000-0000-000000000000}"/>
  <bookViews>
    <workbookView xWindow="0" yWindow="460" windowWidth="14400" windowHeight="1664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 r:id="rId8"/>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8" i="13" l="1"/>
  <c r="F27" i="13"/>
  <c r="E37" i="12"/>
  <c r="F7" i="13"/>
  <c r="C44" i="16"/>
  <c r="C35" i="16"/>
  <c r="E23" i="12" l="1"/>
  <c r="F26" i="13"/>
  <c r="C9" i="16"/>
  <c r="E11" i="12"/>
  <c r="E35" i="12"/>
  <c r="E34" i="12"/>
  <c r="E33" i="12"/>
  <c r="F25" i="13"/>
  <c r="F21" i="13" s="1"/>
  <c r="F22" i="13" s="1"/>
  <c r="F16" i="13"/>
  <c r="E22" i="12" s="1"/>
  <c r="E13" i="12"/>
  <c r="F19" i="13"/>
  <c r="F18" i="13" l="1"/>
  <c r="E27" i="12"/>
</calcChain>
</file>

<file path=xl/sharedStrings.xml><?xml version="1.0" encoding="utf-8"?>
<sst xmlns="http://schemas.openxmlformats.org/spreadsheetml/2006/main" count="193" uniqueCount="131">
  <si>
    <t>Source</t>
  </si>
  <si>
    <t>years</t>
  </si>
  <si>
    <t>-</t>
  </si>
  <si>
    <t>Value</t>
  </si>
  <si>
    <t>Other</t>
  </si>
  <si>
    <t>Definition</t>
  </si>
  <si>
    <t>Unit</t>
  </si>
  <si>
    <t>Link</t>
  </si>
  <si>
    <t>Document</t>
  </si>
  <si>
    <t>Country</t>
  </si>
  <si>
    <t>Quintel Intelligence</t>
  </si>
  <si>
    <t>Definition on the sources</t>
  </si>
  <si>
    <t>Type</t>
  </si>
  <si>
    <t>Date published</t>
  </si>
  <si>
    <t>Attribute</t>
  </si>
  <si>
    <t>Comments</t>
  </si>
  <si>
    <t>Initial investment costs per unit</t>
  </si>
  <si>
    <t xml:space="preserve">          Technical lifetime</t>
  </si>
  <si>
    <t>Electricity output capacity per unit</t>
  </si>
  <si>
    <t xml:space="preserve">         Initial investment costs</t>
  </si>
  <si>
    <t>technical_lifetime</t>
  </si>
  <si>
    <t>electricity_output_capacity</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</si>
  <si>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</si>
  <si>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</si>
  <si>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</si>
  <si>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</si>
  <si>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</si>
  <si>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</si>
  <si>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</si>
  <si>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</si>
  <si>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</si>
  <si>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</si>
  <si>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</si>
  <si>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</si>
  <si>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</si>
  <si>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</si>
  <si>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</si>
  <si>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</si>
  <si>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</si>
  <si>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</si>
  <si>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</si>
  <si>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</si>
  <si>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</si>
  <si>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</si>
  <si>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</si>
  <si>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</si>
  <si>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</si>
  <si>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</si>
  <si>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</si>
  <si>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</si>
  <si>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</si>
  <si>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</si>
  <si>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</si>
  <si>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</si>
  <si>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</si>
  <si>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</si>
  <si>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</si>
  <si>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</si>
  <si>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</si>
  <si>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</si>
  <si>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</si>
  <si>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</si>
  <si>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</si>
  <si>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</si>
  <si>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</si>
  <si>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</si>
  <si>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</si>
  <si>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</si>
  <si>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</si>
  <si>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</si>
  <si>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land_use_per_unit</t>
  </si>
  <si>
    <t>km2</t>
  </si>
  <si>
    <t>Land use per unit</t>
  </si>
  <si>
    <t>output.electricity</t>
  </si>
  <si>
    <t>output.steam_hot_water</t>
  </si>
  <si>
    <t>availability</t>
  </si>
  <si>
    <t>forecasting_error</t>
  </si>
  <si>
    <t>households_supplied_per_unit</t>
  </si>
  <si>
    <t>takes_part_in_ets</t>
  </si>
  <si>
    <t>part_load_efficiency_penalty</t>
  </si>
  <si>
    <t>part_load_operating_point</t>
  </si>
  <si>
    <t>heat_output_capacity</t>
  </si>
  <si>
    <r>
      <rPr>
        <sz val="12"/>
        <color theme="1"/>
        <rFont val="Calibri"/>
        <family val="2"/>
        <scheme val="minor"/>
      </rPr>
      <t>Heat</t>
    </r>
    <r>
      <rPr>
        <sz val="12"/>
        <color theme="1"/>
        <rFont val="Calibri"/>
        <family val="2"/>
        <scheme val="minor"/>
      </rPr>
      <t xml:space="preserve"> output capacity per unit</t>
    </r>
  </si>
  <si>
    <t>yes=1, no=0</t>
  </si>
  <si>
    <t xml:space="preserve">         Initial investment costs per unit</t>
  </si>
  <si>
    <t>FLH</t>
  </si>
  <si>
    <t xml:space="preserve">          Construction time </t>
  </si>
  <si>
    <t xml:space="preserve">          Land use per unit</t>
  </si>
  <si>
    <t xml:space="preserve">         Total operating and maintenance costs per unit</t>
  </si>
  <si>
    <t xml:space="preserve">         Fixed operating and maintenance costs </t>
  </si>
  <si>
    <t xml:space="preserve">         Full load hours</t>
  </si>
  <si>
    <t xml:space="preserve">        Variable operating and maintenance costs per FLH</t>
  </si>
  <si>
    <t xml:space="preserve">        Variable operating and maintenance costs</t>
  </si>
  <si>
    <t>Date retrived</t>
  </si>
  <si>
    <t>%</t>
  </si>
  <si>
    <r>
      <rPr>
        <sz val="12"/>
        <color theme="1"/>
        <rFont val="Calibri"/>
        <family val="2"/>
        <scheme val="minor"/>
      </rPr>
      <t xml:space="preserve"> </t>
    </r>
    <r>
      <rPr>
        <sz val="12"/>
        <color theme="1"/>
        <rFont val="Calibri"/>
        <family val="2"/>
        <scheme val="minor"/>
      </rPr>
      <t>Electricity output capacity</t>
    </r>
  </si>
  <si>
    <t xml:space="preserve">          Electrical efficieny</t>
  </si>
  <si>
    <t xml:space="preserve">         Fixed operating and maintenance costs</t>
  </si>
  <si>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</si>
  <si>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</si>
  <si>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euro/</t>
    </r>
    <r>
      <rPr>
        <sz val="12"/>
        <color theme="1"/>
        <rFont val="Calibri"/>
        <family val="2"/>
        <scheme val="minor"/>
      </rPr>
      <t>KW</t>
    </r>
    <r>
      <rPr>
        <sz val="12"/>
        <color theme="1"/>
        <rFont val="Calibri"/>
        <family val="2"/>
        <scheme val="minor"/>
      </rPr>
      <t>/year</t>
    </r>
  </si>
  <si>
    <r>
      <t>euro/</t>
    </r>
    <r>
      <rPr>
        <sz val="12"/>
        <color theme="1"/>
        <rFont val="Calibri"/>
        <family val="2"/>
        <scheme val="minor"/>
      </rPr>
      <t>KW</t>
    </r>
  </si>
  <si>
    <r>
      <t xml:space="preserve">        Production Elect</t>
    </r>
    <r>
      <rPr>
        <sz val="12"/>
        <color theme="1"/>
        <rFont val="Calibri"/>
        <family val="2"/>
        <scheme val="minor"/>
      </rPr>
      <t>r</t>
    </r>
    <r>
      <rPr>
        <sz val="12"/>
        <color theme="1"/>
        <rFont val="Calibri"/>
        <family val="2"/>
        <scheme val="minor"/>
      </rPr>
      <t>icity yearly</t>
    </r>
  </si>
  <si>
    <t>Notes</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</si>
  <si>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</si>
  <si>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</si>
  <si>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</si>
  <si>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</si>
  <si>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 xml:space="preserve">        Ccs_investment</t>
  </si>
  <si>
    <t>TNO, Energy.nl, https://energy.nl/en/fact_sheet/pre-combustion-co%e2%82%82-capture-add-on-for-power-plants-solid-fuels/</t>
  </si>
  <si>
    <t>p.1</t>
  </si>
  <si>
    <t>euro/kWe</t>
  </si>
  <si>
    <t>CCs investment cost</t>
  </si>
  <si>
    <t xml:space="preserve">CCS </t>
  </si>
  <si>
    <t>Energy.nl/TNO</t>
  </si>
  <si>
    <t>NL</t>
  </si>
  <si>
    <t>07.30.2020</t>
  </si>
  <si>
    <t>https://refman.energytransitionmodel.com/publications/2147</t>
  </si>
  <si>
    <t>Version</t>
  </si>
  <si>
    <t>Date</t>
  </si>
  <si>
    <t>author</t>
  </si>
  <si>
    <t>update</t>
  </si>
  <si>
    <t>Mart Lubben</t>
  </si>
  <si>
    <t>energy_power_supercritical_ccs_waste_mix.central_producer.ad</t>
  </si>
  <si>
    <t>p.2</t>
  </si>
  <si>
    <t>Energy penalty ccs</t>
  </si>
  <si>
    <t>efficiency energy_power_supercritical_waste_mix</t>
  </si>
  <si>
    <t>Added CCS invenstment costs and energy penalty due to ccs.</t>
  </si>
  <si>
    <t>efficiency after energy penalty CCS</t>
  </si>
  <si>
    <t>Capture rate</t>
  </si>
  <si>
    <t>ccs_capture_rate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</si>
</sst>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sz val="12"/>
      <color rgb="FF000000"/>
      <name val="Calibri"/>
      <family val="2"/>
    </font>
    <font>
      <b/>
      <sz val="16"/>
      <color theme="3"/>
      <name val="Calibri"/>
      <family val="2"/>
      <scheme val="minor"/>
    </font>
    <font>
      <i/>
      <sz val="12"/>
      <color theme="1"/>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9" fontId="25" fillId="0" borderId="0" applyFont="0" applyFill="0" applyBorder="0" applyAlignment="0" applyProtection="0"/>
  </cellStyleXfs>
  <cellXfs count="136">
    <xf numFmtId="0" fontId="0" fillId="0" borderId="0" xfId="0"/>
    <xf numFmtId="0" fontId="15" fillId="2" borderId="0" xfId="0" applyNumberFormat="1" applyFont="1" applyFill="1" applyBorder="1" applyAlignment="1" applyProtection="1">
      <alignment vertical="center"/>
    </xf>
    <xf numFmtId="0" fontId="15" fillId="2" borderId="0" xfId="0" applyFont="1" applyFill="1" applyBorder="1"/>
    <xf numFmtId="0" fontId="15" fillId="2" borderId="5" xfId="0" applyFont="1" applyFill="1" applyBorder="1"/>
    <xf numFmtId="0" fontId="15" fillId="2" borderId="9" xfId="0" applyFont="1" applyFill="1" applyBorder="1"/>
    <xf numFmtId="0" fontId="15" fillId="2" borderId="4" xfId="0" applyFont="1" applyFill="1" applyBorder="1"/>
    <xf numFmtId="0" fontId="16" fillId="0" borderId="0" xfId="0" applyFont="1" applyFill="1" applyBorder="1"/>
    <xf numFmtId="0" fontId="15" fillId="0" borderId="16" xfId="0" applyFont="1" applyFill="1" applyBorder="1"/>
    <xf numFmtId="0" fontId="15" fillId="2" borderId="6" xfId="0" applyFont="1" applyFill="1" applyBorder="1"/>
    <xf numFmtId="0" fontId="15" fillId="2" borderId="0" xfId="0" applyFont="1" applyFill="1"/>
    <xf numFmtId="0" fontId="17" fillId="3" borderId="0" xfId="0" applyFont="1" applyFill="1" applyBorder="1"/>
    <xf numFmtId="0" fontId="15" fillId="2" borderId="0" xfId="0" applyNumberFormat="1" applyFont="1" applyFill="1" applyBorder="1" applyAlignment="1" applyProtection="1">
      <alignment horizontal="left" vertical="center"/>
    </xf>
    <xf numFmtId="0" fontId="15" fillId="0" borderId="19" xfId="0" applyFont="1" applyFill="1" applyBorder="1"/>
    <xf numFmtId="0" fontId="16" fillId="3" borderId="2" xfId="0" applyFont="1" applyFill="1" applyBorder="1"/>
    <xf numFmtId="0" fontId="12" fillId="2" borderId="0" xfId="0" applyFont="1" applyFill="1" applyBorder="1"/>
    <xf numFmtId="0" fontId="17" fillId="3" borderId="7" xfId="0" applyFont="1" applyFill="1" applyBorder="1" applyAlignment="1">
      <alignment vertical="center"/>
    </xf>
    <xf numFmtId="0" fontId="17" fillId="3" borderId="1" xfId="0" applyFont="1" applyFill="1" applyBorder="1" applyAlignment="1">
      <alignment vertical="center"/>
    </xf>
    <xf numFmtId="0" fontId="12" fillId="2" borderId="0" xfId="0" applyFont="1" applyFill="1"/>
    <xf numFmtId="0" fontId="12" fillId="2" borderId="11" xfId="0" applyFont="1" applyFill="1" applyBorder="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5" xfId="0" applyFont="1" applyFill="1" applyBorder="1"/>
    <xf numFmtId="0" fontId="12" fillId="2" borderId="10" xfId="0" applyFont="1" applyFill="1" applyBorder="1"/>
    <xf numFmtId="0" fontId="12" fillId="0" borderId="0" xfId="0" applyFont="1" applyFill="1" applyBorder="1"/>
    <xf numFmtId="0" fontId="12" fillId="2" borderId="18" xfId="0" applyFont="1" applyFill="1" applyBorder="1"/>
    <xf numFmtId="1" fontId="12" fillId="2" borderId="0" xfId="0" applyNumberFormat="1" applyFont="1" applyFill="1" applyBorder="1"/>
    <xf numFmtId="2" fontId="12" fillId="2" borderId="0" xfId="0" applyNumberFormat="1" applyFont="1" applyFill="1" applyBorder="1"/>
    <xf numFmtId="0" fontId="11" fillId="0" borderId="0" xfId="0" applyNumberFormat="1" applyFont="1" applyFill="1" applyBorder="1" applyAlignment="1" applyProtection="1">
      <alignment horizontal="left" vertical="center"/>
    </xf>
    <xf numFmtId="0" fontId="12" fillId="0" borderId="12" xfId="0" applyFont="1" applyFill="1" applyBorder="1"/>
    <xf numFmtId="0" fontId="17" fillId="2" borderId="9" xfId="0" applyFont="1" applyFill="1" applyBorder="1"/>
    <xf numFmtId="0" fontId="10" fillId="0" borderId="0" xfId="0" applyFont="1"/>
    <xf numFmtId="0" fontId="10" fillId="0" borderId="0" xfId="0" applyFont="1" applyFill="1" applyBorder="1"/>
    <xf numFmtId="0" fontId="11" fillId="2" borderId="0" xfId="0" applyNumberFormat="1" applyFont="1" applyFill="1" applyBorder="1" applyAlignment="1" applyProtection="1">
      <alignment horizontal="left" vertical="center"/>
    </xf>
    <xf numFmtId="0" fontId="16" fillId="2" borderId="0" xfId="0" applyFont="1" applyFill="1" applyBorder="1"/>
    <xf numFmtId="0" fontId="10" fillId="2" borderId="0" xfId="0" applyFont="1" applyFill="1" applyBorder="1"/>
    <xf numFmtId="1" fontId="12" fillId="2" borderId="11" xfId="0" applyNumberFormat="1" applyFont="1" applyFill="1" applyBorder="1"/>
    <xf numFmtId="2" fontId="12" fillId="2" borderId="11" xfId="0" applyNumberFormat="1" applyFont="1" applyFill="1" applyBorder="1"/>
    <xf numFmtId="2" fontId="12" fillId="0" borderId="18" xfId="0" applyNumberFormat="1" applyFont="1" applyFill="1" applyBorder="1"/>
    <xf numFmtId="1" fontId="12" fillId="0" borderId="18" xfId="0" applyNumberFormat="1" applyFont="1" applyFill="1" applyBorder="1"/>
    <xf numFmtId="0" fontId="18" fillId="4" borderId="0" xfId="0" applyFont="1" applyFill="1" applyBorder="1" applyAlignment="1">
      <alignment horizontal="left" vertical="top"/>
    </xf>
    <xf numFmtId="0" fontId="19" fillId="2" borderId="0" xfId="0" applyFont="1" applyFill="1"/>
    <xf numFmtId="0" fontId="15" fillId="2" borderId="17" xfId="0" applyFont="1" applyFill="1" applyBorder="1"/>
    <xf numFmtId="0" fontId="15" fillId="2" borderId="7" xfId="0" applyFont="1" applyFill="1" applyBorder="1"/>
    <xf numFmtId="0" fontId="20" fillId="2" borderId="0" xfId="0" applyFont="1" applyFill="1" applyBorder="1"/>
    <xf numFmtId="0" fontId="9" fillId="2" borderId="0" xfId="0" applyFont="1" applyFill="1"/>
    <xf numFmtId="0" fontId="9" fillId="2" borderId="2" xfId="0" applyFont="1" applyFill="1" applyBorder="1"/>
    <xf numFmtId="0" fontId="9" fillId="2" borderId="0" xfId="0" applyFont="1" applyFill="1" applyBorder="1"/>
    <xf numFmtId="0" fontId="9" fillId="2" borderId="9"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164" fontId="12" fillId="0" borderId="18" xfId="0" applyNumberFormat="1" applyFont="1" applyFill="1" applyBorder="1"/>
    <xf numFmtId="0" fontId="8" fillId="0" borderId="0" xfId="0" applyFont="1" applyFill="1" applyBorder="1"/>
    <xf numFmtId="0" fontId="18" fillId="0" borderId="0" xfId="0" applyFont="1"/>
    <xf numFmtId="2" fontId="12" fillId="0" borderId="20" xfId="0" applyNumberFormat="1" applyFont="1" applyFill="1" applyBorder="1"/>
    <xf numFmtId="0" fontId="8" fillId="2" borderId="0" xfId="0" applyFont="1" applyFill="1" applyBorder="1"/>
    <xf numFmtId="164" fontId="12" fillId="2" borderId="21" xfId="0" applyNumberFormat="1" applyFont="1" applyFill="1" applyBorder="1"/>
    <xf numFmtId="164" fontId="12" fillId="0" borderId="20" xfId="0" applyNumberFormat="1" applyFont="1" applyFill="1" applyBorder="1"/>
    <xf numFmtId="0" fontId="12" fillId="2" borderId="20" xfId="0" applyFont="1" applyFill="1" applyBorder="1"/>
    <xf numFmtId="164" fontId="12" fillId="2" borderId="18" xfId="0" applyNumberFormat="1" applyFont="1" applyFill="1" applyBorder="1"/>
    <xf numFmtId="0" fontId="8" fillId="2" borderId="3" xfId="0" applyFont="1" applyFill="1" applyBorder="1"/>
    <xf numFmtId="0" fontId="8" fillId="2" borderId="4"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0" fontId="8" fillId="0" borderId="0" xfId="0" applyNumberFormat="1" applyFont="1" applyFill="1" applyBorder="1" applyAlignment="1" applyProtection="1">
      <alignment horizontal="left" vertical="center"/>
    </xf>
    <xf numFmtId="165" fontId="8" fillId="0"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1" fontId="8" fillId="2" borderId="18" xfId="0" applyNumberFormat="1" applyFont="1" applyFill="1" applyBorder="1"/>
    <xf numFmtId="0" fontId="8" fillId="2" borderId="0" xfId="0" applyFont="1" applyFill="1"/>
    <xf numFmtId="164" fontId="8" fillId="2" borderId="18" xfId="0" applyNumberFormat="1" applyFont="1" applyFill="1" applyBorder="1"/>
    <xf numFmtId="0" fontId="8" fillId="0" borderId="0" xfId="227" applyFont="1" applyFill="1" applyBorder="1" applyAlignment="1" applyProtection="1"/>
    <xf numFmtId="0" fontId="21" fillId="0" borderId="0" xfId="227" applyFont="1" applyFill="1" applyBorder="1" applyAlignment="1" applyProtection="1"/>
    <xf numFmtId="2" fontId="8" fillId="2" borderId="0" xfId="0" applyNumberFormat="1" applyFont="1" applyFill="1" applyBorder="1"/>
    <xf numFmtId="1" fontId="12" fillId="2" borderId="21" xfId="0" applyNumberFormat="1" applyFont="1" applyFill="1" applyBorder="1"/>
    <xf numFmtId="0" fontId="8" fillId="2" borderId="2" xfId="0" applyNumberFormat="1" applyFont="1" applyFill="1" applyBorder="1" applyAlignment="1" applyProtection="1">
      <alignment horizontal="left" vertical="center"/>
    </xf>
    <xf numFmtId="1" fontId="8" fillId="2" borderId="0" xfId="0" applyNumberFormat="1" applyFont="1" applyFill="1" applyBorder="1"/>
    <xf numFmtId="166" fontId="8" fillId="2" borderId="0" xfId="0" applyNumberFormat="1" applyFont="1" applyFill="1" applyBorder="1"/>
    <xf numFmtId="0" fontId="16" fillId="0" borderId="0" xfId="0" applyFont="1" applyFill="1" applyAlignment="1">
      <alignment horizontal="left" vertical="center"/>
    </xf>
    <xf numFmtId="0" fontId="17" fillId="3" borderId="0" xfId="0" applyFont="1" applyFill="1" applyAlignment="1">
      <alignment horizontal="left" vertical="center"/>
    </xf>
    <xf numFmtId="3" fontId="16" fillId="2" borderId="0" xfId="0" applyNumberFormat="1" applyFont="1" applyFill="1" applyBorder="1" applyAlignment="1">
      <alignment horizontal="left" vertical="center" indent="3"/>
    </xf>
    <xf numFmtId="0" fontId="16" fillId="0" borderId="0" xfId="0" applyFont="1" applyFill="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164" fontId="8" fillId="2" borderId="0" xfId="0" applyNumberFormat="1" applyFont="1" applyFill="1" applyBorder="1"/>
    <xf numFmtId="2" fontId="8" fillId="2" borderId="18" xfId="0" applyNumberFormat="1" applyFont="1" applyFill="1" applyBorder="1"/>
    <xf numFmtId="0" fontId="15" fillId="0" borderId="0" xfId="0" applyNumberFormat="1" applyFont="1" applyFill="1" applyBorder="1" applyAlignment="1" applyProtection="1">
      <alignment vertical="center"/>
    </xf>
    <xf numFmtId="164" fontId="7" fillId="2" borderId="18" xfId="0" applyNumberFormat="1" applyFont="1" applyFill="1" applyBorder="1"/>
    <xf numFmtId="0" fontId="6" fillId="0" borderId="0" xfId="0" applyFont="1" applyFill="1" applyBorder="1"/>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xf>
    <xf numFmtId="0" fontId="5" fillId="0" borderId="0" xfId="0" applyNumberFormat="1" applyFont="1" applyFill="1" applyBorder="1" applyAlignment="1" applyProtection="1">
      <alignment horizontal="left" vertical="center"/>
    </xf>
    <xf numFmtId="165" fontId="5" fillId="0" borderId="0" xfId="0" applyNumberFormat="1" applyFont="1" applyFill="1" applyBorder="1" applyAlignment="1" applyProtection="1">
      <alignment vertical="center"/>
    </xf>
    <xf numFmtId="0" fontId="5" fillId="0" borderId="0" xfId="0" applyFont="1" applyFill="1" applyBorder="1"/>
    <xf numFmtId="0" fontId="4" fillId="0" borderId="0" xfId="0" applyFont="1" applyFill="1" applyBorder="1"/>
    <xf numFmtId="0" fontId="3" fillId="2" borderId="0" xfId="0" applyFont="1" applyFill="1"/>
    <xf numFmtId="0" fontId="3" fillId="2" borderId="3" xfId="0" applyFont="1" applyFill="1" applyBorder="1"/>
    <xf numFmtId="0" fontId="3" fillId="2" borderId="4" xfId="0" applyFont="1" applyFill="1" applyBorder="1"/>
    <xf numFmtId="0" fontId="15" fillId="2" borderId="16" xfId="0" applyFont="1" applyFill="1" applyBorder="1"/>
    <xf numFmtId="0" fontId="24" fillId="4" borderId="18" xfId="0" applyFont="1" applyFill="1" applyBorder="1"/>
    <xf numFmtId="0" fontId="2" fillId="0" borderId="0" xfId="0" applyFont="1"/>
    <xf numFmtId="0" fontId="2" fillId="2" borderId="0" xfId="0" applyFont="1" applyFill="1"/>
    <xf numFmtId="1" fontId="2" fillId="2" borderId="18" xfId="0" applyNumberFormat="1" applyFont="1" applyFill="1" applyBorder="1"/>
    <xf numFmtId="0" fontId="2" fillId="2" borderId="6" xfId="0" applyFont="1" applyFill="1" applyBorder="1"/>
    <xf numFmtId="1" fontId="3" fillId="2" borderId="0" xfId="0" applyNumberFormat="1" applyFont="1" applyFill="1"/>
    <xf numFmtId="0" fontId="18" fillId="4" borderId="17" xfId="0" applyFont="1" applyFill="1" applyBorder="1" applyAlignment="1">
      <alignment horizontal="left" vertical="top" wrapText="1"/>
    </xf>
    <xf numFmtId="0" fontId="18" fillId="4" borderId="2" xfId="0" applyFont="1" applyFill="1" applyBorder="1" applyAlignment="1">
      <alignment horizontal="left" vertical="top" wrapText="1"/>
    </xf>
    <xf numFmtId="0" fontId="18" fillId="4" borderId="13" xfId="0" applyFont="1" applyFill="1" applyBorder="1" applyAlignment="1">
      <alignment horizontal="left" vertical="top" wrapText="1"/>
    </xf>
    <xf numFmtId="0" fontId="18" fillId="4" borderId="7" xfId="0" applyFont="1" applyFill="1" applyBorder="1" applyAlignment="1">
      <alignment horizontal="left" vertical="top" wrapText="1"/>
    </xf>
    <xf numFmtId="0" fontId="18" fillId="4" borderId="0" xfId="0" applyFont="1" applyFill="1" applyBorder="1" applyAlignment="1">
      <alignment horizontal="left" vertical="top" wrapText="1"/>
    </xf>
    <xf numFmtId="0" fontId="18" fillId="4" borderId="8" xfId="0" applyFont="1" applyFill="1" applyBorder="1" applyAlignment="1">
      <alignment horizontal="left" vertical="top" wrapText="1"/>
    </xf>
    <xf numFmtId="0" fontId="18" fillId="4" borderId="1" xfId="0" applyFont="1" applyFill="1" applyBorder="1" applyAlignment="1">
      <alignment horizontal="left" vertical="top" wrapText="1"/>
    </xf>
    <xf numFmtId="0" fontId="18" fillId="4" borderId="9" xfId="0" applyFont="1" applyFill="1" applyBorder="1" applyAlignment="1">
      <alignment horizontal="left" vertical="top" wrapText="1"/>
    </xf>
    <xf numFmtId="0" fontId="18" fillId="4" borderId="14" xfId="0" applyFont="1" applyFill="1" applyBorder="1" applyAlignment="1">
      <alignment horizontal="left" vertical="top" wrapText="1"/>
    </xf>
    <xf numFmtId="0" fontId="1" fillId="2" borderId="0" xfId="0" applyFont="1" applyFill="1"/>
    <xf numFmtId="0" fontId="9" fillId="0" borderId="0" xfId="0" applyFont="1"/>
    <xf numFmtId="9" fontId="2" fillId="2" borderId="18" xfId="261" applyFont="1" applyFill="1" applyBorder="1"/>
  </cellXfs>
  <cellStyles count="2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 name="Per cent" xfId="26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17</xdr:col>
      <xdr:colOff>0</xdr:colOff>
      <xdr:row>29</xdr:row>
      <xdr:rowOff>25400</xdr:rowOff>
    </xdr:to>
    <xdr:pic>
      <xdr:nvPicPr>
        <xdr:cNvPr id="2" name="Picture 1">
          <a:extLst>
            <a:ext uri="{FF2B5EF4-FFF2-40B4-BE49-F238E27FC236}">
              <a16:creationId xmlns:a16="http://schemas.microsoft.com/office/drawing/2014/main" id="{16182867-2119-2D47-A823-FD99B6B7C9B3}"/>
            </a:ext>
          </a:extLst>
        </xdr:cNvPr>
        <xdr:cNvPicPr>
          <a:picLocks noChangeAspect="1"/>
        </xdr:cNvPicPr>
      </xdr:nvPicPr>
      <xdr:blipFill>
        <a:blip xmlns:r="http://schemas.openxmlformats.org/officeDocument/2006/relationships" r:embed="rId1"/>
        <a:stretch>
          <a:fillRect/>
        </a:stretch>
      </xdr:blipFill>
      <xdr:spPr>
        <a:xfrm>
          <a:off x="3048000" y="825500"/>
          <a:ext cx="12268200" cy="5105400"/>
        </a:xfrm>
        <a:prstGeom prst="rect">
          <a:avLst/>
        </a:prstGeom>
      </xdr:spPr>
    </xdr:pic>
    <xdr:clientData/>
  </xdr:twoCellAnchor>
  <xdr:twoCellAnchor editAs="oneCell">
    <xdr:from>
      <xdr:col>4</xdr:col>
      <xdr:colOff>152400</xdr:colOff>
      <xdr:row>32</xdr:row>
      <xdr:rowOff>50800</xdr:rowOff>
    </xdr:from>
    <xdr:to>
      <xdr:col>18</xdr:col>
      <xdr:colOff>292100</xdr:colOff>
      <xdr:row>37</xdr:row>
      <xdr:rowOff>101600</xdr:rowOff>
    </xdr:to>
    <xdr:pic>
      <xdr:nvPicPr>
        <xdr:cNvPr id="3" name="Picture 2">
          <a:extLst>
            <a:ext uri="{FF2B5EF4-FFF2-40B4-BE49-F238E27FC236}">
              <a16:creationId xmlns:a16="http://schemas.microsoft.com/office/drawing/2014/main" id="{64348608-B477-B746-9530-1F3722EC0D80}"/>
            </a:ext>
          </a:extLst>
        </xdr:cNvPr>
        <xdr:cNvPicPr>
          <a:picLocks noChangeAspect="1"/>
        </xdr:cNvPicPr>
      </xdr:nvPicPr>
      <xdr:blipFill>
        <a:blip xmlns:r="http://schemas.openxmlformats.org/officeDocument/2006/relationships" r:embed="rId2"/>
        <a:stretch>
          <a:fillRect/>
        </a:stretch>
      </xdr:blipFill>
      <xdr:spPr>
        <a:xfrm>
          <a:off x="3200400" y="6565900"/>
          <a:ext cx="13474700" cy="1066800"/>
        </a:xfrm>
        <a:prstGeom prst="rect">
          <a:avLst/>
        </a:prstGeom>
      </xdr:spPr>
    </xdr:pic>
    <xdr:clientData/>
  </xdr:twoCellAnchor>
  <xdr:twoCellAnchor editAs="oneCell">
    <xdr:from>
      <xdr:col>5</xdr:col>
      <xdr:colOff>584200</xdr:colOff>
      <xdr:row>46</xdr:row>
      <xdr:rowOff>25400</xdr:rowOff>
    </xdr:from>
    <xdr:to>
      <xdr:col>21</xdr:col>
      <xdr:colOff>304800</xdr:colOff>
      <xdr:row>51</xdr:row>
      <xdr:rowOff>88900</xdr:rowOff>
    </xdr:to>
    <xdr:pic>
      <xdr:nvPicPr>
        <xdr:cNvPr id="4" name="Picture 3">
          <a:extLst>
            <a:ext uri="{FF2B5EF4-FFF2-40B4-BE49-F238E27FC236}">
              <a16:creationId xmlns:a16="http://schemas.microsoft.com/office/drawing/2014/main" id="{B1EA3951-3671-3C48-B29B-9EC3E806015B}"/>
            </a:ext>
          </a:extLst>
        </xdr:cNvPr>
        <xdr:cNvPicPr>
          <a:picLocks noChangeAspect="1"/>
        </xdr:cNvPicPr>
      </xdr:nvPicPr>
      <xdr:blipFill>
        <a:blip xmlns:r="http://schemas.openxmlformats.org/officeDocument/2006/relationships" r:embed="rId3"/>
        <a:stretch>
          <a:fillRect/>
        </a:stretch>
      </xdr:blipFill>
      <xdr:spPr>
        <a:xfrm>
          <a:off x="4445000" y="23609300"/>
          <a:ext cx="12725400" cy="107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nergy_chp_supercritical_ccs_waste_m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H22"/>
  <sheetViews>
    <sheetView workbookViewId="0">
      <selection activeCell="C4" sqref="C4"/>
    </sheetView>
  </sheetViews>
  <sheetFormatPr baseColWidth="10" defaultColWidth="10.6640625" defaultRowHeight="16"/>
  <cols>
    <col min="1" max="1" width="2.1640625" style="47" customWidth="1"/>
    <col min="2" max="2" width="9.5" style="47" customWidth="1"/>
    <col min="3" max="3" width="36" style="47" customWidth="1"/>
    <col min="4" max="16384" width="10.6640625" style="47"/>
  </cols>
  <sheetData>
    <row r="1" spans="2:8" s="45" customFormat="1"/>
    <row r="2" spans="2:8" s="45" customFormat="1" ht="21">
      <c r="B2" s="41" t="s">
        <v>33</v>
      </c>
    </row>
    <row r="3" spans="2:8" s="45" customFormat="1"/>
    <row r="4" spans="2:8" s="45" customFormat="1">
      <c r="B4" s="42" t="s">
        <v>8</v>
      </c>
      <c r="C4" s="13" t="s">
        <v>123</v>
      </c>
      <c r="F4" s="9" t="s">
        <v>118</v>
      </c>
    </row>
    <row r="5" spans="2:8" s="45" customFormat="1">
      <c r="B5" s="15" t="s">
        <v>34</v>
      </c>
      <c r="C5" s="47" t="s">
        <v>50</v>
      </c>
      <c r="F5" s="45" t="s">
        <v>119</v>
      </c>
      <c r="G5" s="45" t="s">
        <v>120</v>
      </c>
      <c r="H5" s="45" t="s">
        <v>121</v>
      </c>
    </row>
    <row r="6" spans="2:8" s="45" customFormat="1">
      <c r="B6" s="16" t="s">
        <v>35</v>
      </c>
      <c r="C6" s="48" t="s">
        <v>10</v>
      </c>
      <c r="F6" s="45" t="s">
        <v>116</v>
      </c>
      <c r="G6" s="45" t="s">
        <v>122</v>
      </c>
      <c r="H6" s="45" t="s">
        <v>127</v>
      </c>
    </row>
    <row r="7" spans="2:8" s="45" customFormat="1"/>
    <row r="8" spans="2:8" s="45" customFormat="1">
      <c r="B8" s="42" t="s">
        <v>36</v>
      </c>
      <c r="C8" s="46"/>
    </row>
    <row r="9" spans="2:8" s="45" customFormat="1">
      <c r="B9" s="43"/>
      <c r="C9" s="47"/>
    </row>
    <row r="10" spans="2:8" s="45" customFormat="1">
      <c r="B10" s="43" t="s">
        <v>37</v>
      </c>
      <c r="C10" s="44" t="s">
        <v>38</v>
      </c>
    </row>
    <row r="11" spans="2:8" s="45" customFormat="1" ht="17" thickBot="1">
      <c r="B11" s="43"/>
      <c r="C11" s="2" t="s">
        <v>39</v>
      </c>
    </row>
    <row r="12" spans="2:8" s="45" customFormat="1" ht="17" thickBot="1">
      <c r="B12" s="43"/>
      <c r="C12" s="49" t="s">
        <v>40</v>
      </c>
    </row>
    <row r="13" spans="2:8" s="45" customFormat="1">
      <c r="B13" s="43"/>
      <c r="C13" s="47" t="s">
        <v>41</v>
      </c>
    </row>
    <row r="14" spans="2:8" s="45" customFormat="1">
      <c r="B14" s="43"/>
      <c r="C14" s="47"/>
    </row>
    <row r="15" spans="2:8" s="45" customFormat="1">
      <c r="B15" s="43" t="s">
        <v>42</v>
      </c>
      <c r="C15" s="50" t="s">
        <v>43</v>
      </c>
    </row>
    <row r="16" spans="2:8" s="45" customFormat="1">
      <c r="B16" s="43"/>
      <c r="C16" s="51" t="s">
        <v>44</v>
      </c>
    </row>
    <row r="17" spans="2:3" s="45" customFormat="1">
      <c r="B17" s="43"/>
      <c r="C17" s="52" t="s">
        <v>45</v>
      </c>
    </row>
    <row r="18" spans="2:3" s="45" customFormat="1">
      <c r="B18" s="43"/>
      <c r="C18" s="53" t="s">
        <v>46</v>
      </c>
    </row>
    <row r="19" spans="2:3" s="45" customFormat="1">
      <c r="B19" s="54"/>
      <c r="C19" s="55" t="s">
        <v>29</v>
      </c>
    </row>
    <row r="20" spans="2:3" s="45" customFormat="1">
      <c r="B20" s="54"/>
      <c r="C20" s="56" t="s">
        <v>47</v>
      </c>
    </row>
    <row r="21" spans="2:3" s="45" customFormat="1">
      <c r="B21" s="54"/>
      <c r="C21" s="57" t="s">
        <v>48</v>
      </c>
    </row>
    <row r="22" spans="2:3" s="45" customFormat="1">
      <c r="B22" s="54"/>
      <c r="C22" s="58" t="s">
        <v>49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7"/>
  <sheetViews>
    <sheetView topLeftCell="A9" workbookViewId="0">
      <selection activeCell="C41" sqref="C41"/>
    </sheetView>
  </sheetViews>
  <sheetFormatPr baseColWidth="10" defaultColWidth="10.6640625" defaultRowHeight="16"/>
  <cols>
    <col min="1" max="2" width="2.5" style="17" customWidth="1"/>
    <col min="3" max="3" width="45.5" style="17" customWidth="1"/>
    <col min="4" max="4" width="14.1640625" style="17" customWidth="1"/>
    <col min="5" max="5" width="11.83203125" style="17" customWidth="1"/>
    <col min="6" max="6" width="2.1640625" style="17" customWidth="1"/>
    <col min="7" max="7" width="45.1640625" style="17" customWidth="1"/>
    <col min="8" max="8" width="2.1640625" style="17" customWidth="1"/>
    <col min="9" max="9" width="46.1640625" style="17" customWidth="1"/>
    <col min="10" max="10" width="2.1640625" style="17" customWidth="1"/>
    <col min="11" max="16384" width="10.6640625" style="17"/>
  </cols>
  <sheetData>
    <row r="1" spans="2:11">
      <c r="D1" s="14"/>
    </row>
    <row r="2" spans="2:11" ht="16" customHeight="1">
      <c r="B2" s="124" t="s">
        <v>106</v>
      </c>
      <c r="C2" s="125"/>
      <c r="D2" s="125"/>
      <c r="E2" s="126"/>
      <c r="F2" s="40"/>
    </row>
    <row r="3" spans="2:11">
      <c r="B3" s="127"/>
      <c r="C3" s="128"/>
      <c r="D3" s="128"/>
      <c r="E3" s="129"/>
      <c r="F3" s="40"/>
    </row>
    <row r="4" spans="2:11">
      <c r="B4" s="127"/>
      <c r="C4" s="128"/>
      <c r="D4" s="128"/>
      <c r="E4" s="129"/>
      <c r="F4" s="40"/>
    </row>
    <row r="5" spans="2:11">
      <c r="B5" s="130"/>
      <c r="C5" s="131"/>
      <c r="D5" s="131"/>
      <c r="E5" s="132"/>
      <c r="F5" s="40"/>
    </row>
    <row r="6" spans="2:11" ht="17" thickBot="1">
      <c r="D6" s="14"/>
    </row>
    <row r="7" spans="2:11">
      <c r="B7" s="19"/>
      <c r="C7" s="5"/>
      <c r="D7" s="5"/>
      <c r="E7" s="5"/>
      <c r="F7" s="5"/>
      <c r="G7" s="5"/>
      <c r="H7" s="5"/>
      <c r="I7" s="5"/>
      <c r="J7" s="20"/>
    </row>
    <row r="8" spans="2:11" s="9" customFormat="1">
      <c r="B8" s="7"/>
      <c r="C8" s="4" t="s">
        <v>14</v>
      </c>
      <c r="D8" s="30" t="s">
        <v>6</v>
      </c>
      <c r="E8" s="4" t="s">
        <v>3</v>
      </c>
      <c r="F8" s="4"/>
      <c r="G8" s="4" t="s">
        <v>5</v>
      </c>
      <c r="H8" s="4"/>
      <c r="I8" s="4" t="s">
        <v>0</v>
      </c>
      <c r="J8" s="12"/>
    </row>
    <row r="9" spans="2:11" s="9" customFormat="1">
      <c r="B9" s="8"/>
      <c r="C9" s="2"/>
      <c r="D9" s="10"/>
      <c r="E9" s="2"/>
      <c r="F9" s="2"/>
      <c r="G9" s="2"/>
      <c r="H9" s="2"/>
      <c r="I9" s="2"/>
      <c r="J9" s="3"/>
    </row>
    <row r="10" spans="2:11" s="9" customFormat="1" ht="17" thickBot="1">
      <c r="B10" s="8"/>
      <c r="C10" s="2" t="s">
        <v>27</v>
      </c>
      <c r="D10" s="10"/>
      <c r="E10" s="2"/>
      <c r="F10" s="2"/>
      <c r="G10" s="2"/>
      <c r="H10" s="2"/>
      <c r="I10" s="2"/>
      <c r="J10" s="3"/>
    </row>
    <row r="11" spans="2:11" ht="17" thickBot="1">
      <c r="B11" s="21"/>
      <c r="C11" s="28" t="s">
        <v>21</v>
      </c>
      <c r="D11" s="6" t="s">
        <v>31</v>
      </c>
      <c r="E11" s="38">
        <f>'Research data'!F6</f>
        <v>55.56</v>
      </c>
      <c r="F11" s="24"/>
      <c r="G11" s="24" t="s">
        <v>18</v>
      </c>
      <c r="H11" s="24"/>
      <c r="I11" s="25" t="s">
        <v>24</v>
      </c>
      <c r="J11" s="22"/>
      <c r="K11" s="14"/>
    </row>
    <row r="12" spans="2:11" ht="17" thickBot="1">
      <c r="B12" s="21"/>
      <c r="C12" s="28" t="s">
        <v>81</v>
      </c>
      <c r="D12" s="6" t="s">
        <v>31</v>
      </c>
      <c r="E12" s="59">
        <v>0</v>
      </c>
      <c r="F12" s="24"/>
      <c r="G12" s="60" t="s">
        <v>82</v>
      </c>
      <c r="H12" s="24"/>
      <c r="I12" s="25" t="s">
        <v>24</v>
      </c>
      <c r="J12" s="22"/>
      <c r="K12" s="14"/>
    </row>
    <row r="13" spans="2:11" ht="17" thickBot="1">
      <c r="B13" s="21"/>
      <c r="C13" s="60" t="s">
        <v>73</v>
      </c>
      <c r="D13" s="6" t="s">
        <v>2</v>
      </c>
      <c r="E13" s="62">
        <f>'Research data'!F7/100</f>
        <v>0.19607843137254904</v>
      </c>
      <c r="F13" s="24"/>
      <c r="G13" s="60"/>
      <c r="H13" s="24"/>
      <c r="I13" s="66" t="s">
        <v>24</v>
      </c>
      <c r="J13" s="22"/>
      <c r="K13" s="14"/>
    </row>
    <row r="14" spans="2:11" ht="17" thickBot="1">
      <c r="B14" s="21"/>
      <c r="C14" s="60" t="s">
        <v>74</v>
      </c>
      <c r="D14" s="6" t="s">
        <v>2</v>
      </c>
      <c r="E14" s="62">
        <v>0</v>
      </c>
      <c r="F14" s="24"/>
      <c r="G14" s="60"/>
      <c r="H14" s="24"/>
      <c r="I14" s="66" t="s">
        <v>24</v>
      </c>
      <c r="J14" s="22"/>
      <c r="K14" s="14"/>
    </row>
    <row r="15" spans="2:11" ht="17" thickBot="1">
      <c r="B15" s="21"/>
      <c r="C15" s="60" t="s">
        <v>75</v>
      </c>
      <c r="D15" s="6" t="s">
        <v>2</v>
      </c>
      <c r="E15" s="62">
        <v>0.9</v>
      </c>
      <c r="F15" s="24"/>
      <c r="G15" s="60"/>
      <c r="H15" s="24"/>
      <c r="I15" s="66" t="s">
        <v>24</v>
      </c>
      <c r="J15" s="22"/>
      <c r="K15" s="14"/>
    </row>
    <row r="16" spans="2:11" ht="17" thickBot="1">
      <c r="B16" s="21"/>
      <c r="C16" s="60" t="s">
        <v>76</v>
      </c>
      <c r="D16" s="6" t="s">
        <v>2</v>
      </c>
      <c r="E16" s="65">
        <v>0</v>
      </c>
      <c r="F16" s="24"/>
      <c r="G16" s="60"/>
      <c r="H16" s="24"/>
      <c r="I16" s="66" t="s">
        <v>24</v>
      </c>
      <c r="J16" s="22"/>
      <c r="K16" s="14"/>
    </row>
    <row r="17" spans="2:11" ht="17" thickBot="1">
      <c r="B17" s="21"/>
      <c r="C17" s="106" t="s">
        <v>77</v>
      </c>
      <c r="D17" s="6" t="s">
        <v>2</v>
      </c>
      <c r="E17" s="65">
        <v>0</v>
      </c>
      <c r="F17" s="24"/>
      <c r="G17" s="60"/>
      <c r="H17" s="24"/>
      <c r="I17" s="66" t="s">
        <v>24</v>
      </c>
      <c r="J17" s="22"/>
      <c r="K17" s="14"/>
    </row>
    <row r="18" spans="2:11" ht="17" thickBot="1">
      <c r="B18" s="21"/>
      <c r="C18" s="60" t="s">
        <v>79</v>
      </c>
      <c r="D18" s="6" t="s">
        <v>2</v>
      </c>
      <c r="E18" s="65">
        <v>0.1</v>
      </c>
      <c r="F18" s="24"/>
      <c r="G18" s="60"/>
      <c r="H18" s="24"/>
      <c r="I18" s="66" t="s">
        <v>24</v>
      </c>
      <c r="J18" s="22"/>
      <c r="K18" s="14"/>
    </row>
    <row r="19" spans="2:11">
      <c r="B19" s="21"/>
      <c r="C19" s="60" t="s">
        <v>80</v>
      </c>
      <c r="D19" s="6" t="s">
        <v>2</v>
      </c>
      <c r="E19" s="65">
        <v>0.7</v>
      </c>
      <c r="F19" s="24"/>
      <c r="G19" s="60"/>
      <c r="H19" s="24"/>
      <c r="I19" s="66" t="s">
        <v>24</v>
      </c>
      <c r="J19" s="22"/>
      <c r="K19" s="14"/>
    </row>
    <row r="20" spans="2:11">
      <c r="B20" s="21"/>
      <c r="C20" s="60"/>
      <c r="D20" s="6"/>
      <c r="E20" s="26"/>
      <c r="F20" s="14"/>
      <c r="G20" s="32"/>
      <c r="H20" s="14"/>
      <c r="I20" s="14"/>
      <c r="J20" s="22"/>
      <c r="K20" s="14"/>
    </row>
    <row r="21" spans="2:11" ht="17" thickBot="1">
      <c r="B21" s="21"/>
      <c r="C21" s="11" t="s">
        <v>28</v>
      </c>
      <c r="D21" s="34"/>
      <c r="E21" s="36"/>
      <c r="F21" s="14"/>
      <c r="G21" s="35"/>
      <c r="H21" s="14"/>
      <c r="I21" s="18"/>
      <c r="J21" s="22"/>
      <c r="K21" s="14"/>
    </row>
    <row r="22" spans="2:11" ht="17" thickBot="1">
      <c r="B22" s="21"/>
      <c r="C22" s="60" t="s">
        <v>22</v>
      </c>
      <c r="D22" s="6" t="s">
        <v>58</v>
      </c>
      <c r="E22" s="38">
        <f>'Research data'!F16</f>
        <v>250020000</v>
      </c>
      <c r="F22" s="24"/>
      <c r="G22" s="24" t="s">
        <v>16</v>
      </c>
      <c r="H22" s="24"/>
      <c r="I22" s="25" t="s">
        <v>24</v>
      </c>
      <c r="J22" s="22"/>
      <c r="K22" s="14"/>
    </row>
    <row r="23" spans="2:11" ht="17" thickBot="1">
      <c r="B23" s="21"/>
      <c r="C23" s="60" t="s">
        <v>51</v>
      </c>
      <c r="D23" s="6" t="s">
        <v>58</v>
      </c>
      <c r="E23" s="38">
        <f>Notes!C9</f>
        <v>63894000</v>
      </c>
      <c r="F23" s="24"/>
      <c r="G23" s="60" t="s">
        <v>65</v>
      </c>
      <c r="H23" s="24"/>
      <c r="I23" s="25" t="s">
        <v>24</v>
      </c>
      <c r="J23" s="22"/>
      <c r="K23" s="14"/>
    </row>
    <row r="24" spans="2:11" ht="17" thickBot="1">
      <c r="B24" s="21"/>
      <c r="C24" s="60" t="s">
        <v>23</v>
      </c>
      <c r="D24" s="6" t="s">
        <v>58</v>
      </c>
      <c r="E24" s="62">
        <v>0</v>
      </c>
      <c r="F24" s="24"/>
      <c r="G24" s="60" t="s">
        <v>66</v>
      </c>
      <c r="H24" s="24"/>
      <c r="I24" s="25" t="s">
        <v>24</v>
      </c>
      <c r="J24" s="22"/>
      <c r="K24" s="14"/>
    </row>
    <row r="25" spans="2:11" ht="17" thickBot="1">
      <c r="B25" s="21"/>
      <c r="C25" s="60" t="s">
        <v>52</v>
      </c>
      <c r="D25" s="6" t="s">
        <v>58</v>
      </c>
      <c r="E25" s="62">
        <v>0</v>
      </c>
      <c r="F25" s="24"/>
      <c r="G25" s="60" t="s">
        <v>61</v>
      </c>
      <c r="H25" s="24"/>
      <c r="I25" s="25" t="s">
        <v>24</v>
      </c>
      <c r="J25" s="22"/>
      <c r="K25" s="14"/>
    </row>
    <row r="26" spans="2:11" ht="17" thickBot="1">
      <c r="B26" s="21"/>
      <c r="C26" s="60" t="s">
        <v>53</v>
      </c>
      <c r="D26" s="6" t="s">
        <v>59</v>
      </c>
      <c r="E26" s="62">
        <v>0</v>
      </c>
      <c r="F26" s="24"/>
      <c r="G26" s="60" t="s">
        <v>62</v>
      </c>
      <c r="H26" s="24"/>
      <c r="I26" s="25" t="s">
        <v>24</v>
      </c>
      <c r="J26" s="22"/>
      <c r="K26" s="14"/>
    </row>
    <row r="27" spans="2:11" ht="17" thickBot="1">
      <c r="B27" s="21"/>
      <c r="C27" s="60" t="s">
        <v>54</v>
      </c>
      <c r="D27" s="6" t="s">
        <v>60</v>
      </c>
      <c r="E27" s="38">
        <f>'Research data'!F21</f>
        <v>64.999643999999989</v>
      </c>
      <c r="F27" s="24"/>
      <c r="G27" s="60" t="s">
        <v>63</v>
      </c>
      <c r="H27" s="24"/>
      <c r="I27" s="25" t="s">
        <v>24</v>
      </c>
      <c r="J27" s="22"/>
      <c r="K27" s="14"/>
    </row>
    <row r="28" spans="2:11" ht="17" thickBot="1">
      <c r="B28" s="21"/>
      <c r="C28" s="60" t="s">
        <v>55</v>
      </c>
      <c r="D28" s="6" t="s">
        <v>60</v>
      </c>
      <c r="E28" s="38">
        <v>0</v>
      </c>
      <c r="F28" s="24"/>
      <c r="G28" s="60" t="s">
        <v>64</v>
      </c>
      <c r="H28" s="24"/>
      <c r="I28" s="25" t="s">
        <v>24</v>
      </c>
      <c r="J28" s="22"/>
      <c r="K28" s="14"/>
    </row>
    <row r="29" spans="2:11" ht="17" thickBot="1">
      <c r="B29" s="21"/>
      <c r="C29" s="61" t="s">
        <v>57</v>
      </c>
      <c r="D29" s="6" t="s">
        <v>94</v>
      </c>
      <c r="E29" s="64">
        <v>0.04</v>
      </c>
      <c r="F29" s="24"/>
      <c r="G29" s="24" t="s">
        <v>68</v>
      </c>
      <c r="H29" s="24"/>
      <c r="I29" s="118" t="s">
        <v>107</v>
      </c>
      <c r="J29" s="22"/>
      <c r="K29" s="14"/>
    </row>
    <row r="30" spans="2:11" ht="17" thickBot="1">
      <c r="B30" s="21"/>
      <c r="C30" s="60" t="s">
        <v>78</v>
      </c>
      <c r="D30" s="6" t="s">
        <v>83</v>
      </c>
      <c r="E30" s="59">
        <v>1</v>
      </c>
      <c r="F30" s="24"/>
      <c r="G30" s="60"/>
      <c r="H30" s="24"/>
      <c r="I30" s="25" t="s">
        <v>24</v>
      </c>
      <c r="J30" s="22"/>
      <c r="K30" s="14"/>
    </row>
    <row r="31" spans="2:11">
      <c r="B31" s="21"/>
      <c r="C31" s="33"/>
      <c r="D31" s="34"/>
      <c r="E31" s="27"/>
      <c r="F31" s="14"/>
      <c r="G31" s="14"/>
      <c r="H31" s="14"/>
      <c r="I31" s="14"/>
      <c r="J31" s="22"/>
      <c r="K31" s="14"/>
    </row>
    <row r="32" spans="2:11" ht="17" thickBot="1">
      <c r="B32" s="21"/>
      <c r="C32" s="11" t="s">
        <v>4</v>
      </c>
      <c r="D32" s="34"/>
      <c r="E32" s="37"/>
      <c r="F32" s="14"/>
      <c r="G32" s="14"/>
      <c r="H32" s="14"/>
      <c r="I32" s="18"/>
      <c r="J32" s="22"/>
      <c r="K32" s="14"/>
    </row>
    <row r="33" spans="2:11" ht="17" thickBot="1">
      <c r="B33" s="21"/>
      <c r="C33" s="61" t="s">
        <v>56</v>
      </c>
      <c r="D33" s="6" t="s">
        <v>1</v>
      </c>
      <c r="E33" s="67">
        <f>'Research data'!F11</f>
        <v>3.5</v>
      </c>
      <c r="F33" s="24"/>
      <c r="G33" s="60" t="s">
        <v>67</v>
      </c>
      <c r="H33" s="24"/>
      <c r="I33" s="25" t="s">
        <v>24</v>
      </c>
      <c r="J33" s="22"/>
      <c r="K33" s="14"/>
    </row>
    <row r="34" spans="2:11" ht="17" thickBot="1">
      <c r="B34" s="21"/>
      <c r="C34" s="61" t="s">
        <v>20</v>
      </c>
      <c r="D34" s="6" t="s">
        <v>1</v>
      </c>
      <c r="E34" s="81">
        <f>'Research data'!F10</f>
        <v>20</v>
      </c>
      <c r="F34" s="24"/>
      <c r="G34" s="32" t="s">
        <v>26</v>
      </c>
      <c r="H34" s="24"/>
      <c r="I34" s="25" t="s">
        <v>24</v>
      </c>
      <c r="J34" s="22"/>
      <c r="K34" s="14"/>
    </row>
    <row r="35" spans="2:11" ht="17" thickBot="1">
      <c r="B35" s="21"/>
      <c r="C35" s="28" t="s">
        <v>70</v>
      </c>
      <c r="D35" s="6" t="s">
        <v>71</v>
      </c>
      <c r="E35" s="59">
        <f>'Research data'!F12</f>
        <v>0.3</v>
      </c>
      <c r="F35" s="24"/>
      <c r="G35" s="60" t="s">
        <v>72</v>
      </c>
      <c r="H35" s="24"/>
      <c r="I35" s="25" t="s">
        <v>24</v>
      </c>
      <c r="J35" s="22"/>
      <c r="K35" s="14"/>
    </row>
    <row r="36" spans="2:11" ht="17" thickBot="1">
      <c r="B36" s="21"/>
      <c r="C36" s="31" t="s">
        <v>25</v>
      </c>
      <c r="D36" s="6" t="s">
        <v>2</v>
      </c>
      <c r="E36" s="39">
        <v>0</v>
      </c>
      <c r="F36" s="24"/>
      <c r="G36" s="60" t="s">
        <v>69</v>
      </c>
      <c r="H36" s="24"/>
      <c r="I36" s="25" t="s">
        <v>24</v>
      </c>
      <c r="J36" s="22"/>
      <c r="K36" s="14"/>
    </row>
    <row r="37" spans="2:11" ht="17" thickBot="1">
      <c r="B37" s="23"/>
      <c r="C37" s="18" t="s">
        <v>130</v>
      </c>
      <c r="D37" s="18" t="s">
        <v>2</v>
      </c>
      <c r="E37" s="39">
        <f>'[3]Research data'!Q34</f>
        <v>0</v>
      </c>
      <c r="F37" s="18"/>
      <c r="G37" s="18"/>
      <c r="H37" s="18"/>
      <c r="I37" s="18"/>
      <c r="J37" s="29"/>
      <c r="K37" s="1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28"/>
  <sheetViews>
    <sheetView topLeftCell="A4" workbookViewId="0">
      <selection activeCell="L31" sqref="L31"/>
    </sheetView>
  </sheetViews>
  <sheetFormatPr baseColWidth="10" defaultColWidth="10.6640625" defaultRowHeight="16"/>
  <cols>
    <col min="1" max="2" width="2.1640625" style="76" customWidth="1"/>
    <col min="3" max="3" width="37.1640625" style="76" customWidth="1"/>
    <col min="4" max="4" width="8.83203125" style="76" customWidth="1"/>
    <col min="5" max="5" width="3.5" style="76" customWidth="1"/>
    <col min="6" max="6" width="9.5" style="76" customWidth="1"/>
    <col min="7" max="7" width="2.1640625" style="76" customWidth="1"/>
    <col min="8" max="8" width="9.5" style="76" customWidth="1"/>
    <col min="9" max="9" width="2.1640625" style="76" customWidth="1"/>
    <col min="10" max="10" width="9.33203125" style="76" customWidth="1"/>
    <col min="11" max="11" width="2.1640625" style="76" customWidth="1"/>
    <col min="12" max="12" width="7.5" style="76" customWidth="1"/>
    <col min="13" max="13" width="2.1640625" style="76" customWidth="1"/>
    <col min="14" max="14" width="70.83203125" style="76" customWidth="1"/>
    <col min="15" max="16384" width="10.6640625" style="76"/>
  </cols>
  <sheetData>
    <row r="1" spans="2:14" ht="17" thickBot="1"/>
    <row r="2" spans="2:14">
      <c r="B2" s="68"/>
      <c r="C2" s="69"/>
      <c r="D2" s="69"/>
      <c r="E2" s="69"/>
      <c r="F2" s="5"/>
      <c r="G2" s="5"/>
      <c r="H2" s="69"/>
      <c r="I2" s="69"/>
      <c r="J2" s="69"/>
      <c r="K2" s="69"/>
      <c r="L2" s="69"/>
      <c r="M2" s="69"/>
      <c r="N2" s="69"/>
    </row>
    <row r="3" spans="2:14" s="9" customFormat="1">
      <c r="B3" s="8"/>
      <c r="C3" s="1" t="s">
        <v>32</v>
      </c>
      <c r="D3" s="4" t="s">
        <v>6</v>
      </c>
      <c r="E3" s="4"/>
      <c r="F3" s="4" t="s">
        <v>29</v>
      </c>
      <c r="G3" s="4"/>
      <c r="H3" s="4"/>
      <c r="I3" s="4"/>
      <c r="J3" s="4"/>
      <c r="K3" s="4"/>
      <c r="L3" s="4"/>
      <c r="M3" s="4"/>
      <c r="N3" s="4" t="s">
        <v>15</v>
      </c>
    </row>
    <row r="4" spans="2:14">
      <c r="B4" s="70"/>
      <c r="C4" s="82"/>
      <c r="D4" s="104"/>
      <c r="E4" s="71"/>
      <c r="F4" s="63"/>
      <c r="G4" s="63"/>
      <c r="H4" s="63"/>
      <c r="I4" s="63"/>
      <c r="J4" s="63"/>
      <c r="K4" s="63"/>
      <c r="L4" s="63"/>
      <c r="M4" s="63"/>
      <c r="N4" s="63"/>
    </row>
    <row r="5" spans="2:14" ht="17" thickBot="1">
      <c r="B5" s="70"/>
      <c r="C5" s="11" t="s">
        <v>27</v>
      </c>
      <c r="E5" s="1"/>
      <c r="F5" s="63"/>
      <c r="G5" s="63"/>
      <c r="H5" s="63"/>
      <c r="I5" s="63"/>
      <c r="J5" s="63"/>
      <c r="K5" s="63"/>
      <c r="L5" s="63"/>
      <c r="M5" s="63"/>
      <c r="N5" s="60"/>
    </row>
    <row r="6" spans="2:14" ht="17" thickBot="1">
      <c r="B6" s="70"/>
      <c r="C6" s="107" t="s">
        <v>95</v>
      </c>
      <c r="D6" s="73" t="s">
        <v>31</v>
      </c>
      <c r="E6" s="74"/>
      <c r="F6" s="103">
        <v>55.56</v>
      </c>
      <c r="G6" s="63"/>
      <c r="H6" s="63"/>
      <c r="I6" s="63"/>
      <c r="J6" s="63"/>
      <c r="K6" s="63"/>
      <c r="L6" s="63"/>
      <c r="M6" s="63"/>
      <c r="N6" s="60"/>
    </row>
    <row r="7" spans="2:14" ht="17" thickBot="1">
      <c r="B7" s="70"/>
      <c r="C7" s="109" t="s">
        <v>96</v>
      </c>
      <c r="D7" s="108" t="s">
        <v>94</v>
      </c>
      <c r="E7" s="1"/>
      <c r="F7" s="77">
        <f>Notes!C44</f>
        <v>19.607843137254903</v>
      </c>
      <c r="G7" s="63"/>
      <c r="H7" s="63"/>
      <c r="I7" s="63"/>
      <c r="J7" s="63"/>
      <c r="K7" s="63"/>
      <c r="L7" s="63"/>
      <c r="M7" s="63"/>
      <c r="N7" s="60"/>
    </row>
    <row r="8" spans="2:14">
      <c r="B8" s="70"/>
      <c r="C8" s="71"/>
      <c r="D8" s="74"/>
      <c r="E8" s="74"/>
      <c r="F8" s="83"/>
      <c r="G8" s="63"/>
      <c r="H8" s="83"/>
      <c r="I8" s="63"/>
      <c r="J8" s="83"/>
      <c r="K8" s="83"/>
      <c r="L8" s="83"/>
      <c r="M8" s="63"/>
      <c r="N8" s="79"/>
    </row>
    <row r="9" spans="2:14" ht="17" thickBot="1">
      <c r="B9" s="70"/>
      <c r="C9" s="11" t="s">
        <v>4</v>
      </c>
      <c r="D9" s="11"/>
      <c r="E9" s="11"/>
      <c r="F9" s="63"/>
      <c r="G9" s="63"/>
      <c r="H9" s="63"/>
      <c r="I9" s="63"/>
      <c r="J9" s="63"/>
      <c r="K9" s="63"/>
      <c r="L9" s="63"/>
      <c r="M9" s="63"/>
      <c r="N9" s="60"/>
    </row>
    <row r="10" spans="2:14" ht="17" thickBot="1">
      <c r="B10" s="70"/>
      <c r="C10" s="72" t="s">
        <v>17</v>
      </c>
      <c r="D10" s="73" t="s">
        <v>1</v>
      </c>
      <c r="E10" s="74"/>
      <c r="F10" s="75">
        <v>20</v>
      </c>
      <c r="G10" s="63"/>
      <c r="H10" s="83"/>
      <c r="I10" s="63"/>
      <c r="J10" s="102"/>
      <c r="K10" s="83"/>
      <c r="L10" s="102"/>
      <c r="M10" s="63"/>
      <c r="N10" s="78"/>
    </row>
    <row r="11" spans="2:14" ht="17" thickBot="1">
      <c r="B11" s="70"/>
      <c r="C11" s="72" t="s">
        <v>86</v>
      </c>
      <c r="D11" s="73" t="s">
        <v>1</v>
      </c>
      <c r="E11" s="74"/>
      <c r="F11" s="77">
        <v>3.5</v>
      </c>
      <c r="G11" s="63"/>
      <c r="H11" s="102"/>
      <c r="I11" s="63"/>
      <c r="J11" s="102"/>
      <c r="K11" s="83"/>
      <c r="L11" s="102"/>
      <c r="M11" s="63"/>
      <c r="N11" s="78"/>
    </row>
    <row r="12" spans="2:14" ht="17" thickBot="1">
      <c r="B12" s="70"/>
      <c r="C12" s="72" t="s">
        <v>87</v>
      </c>
      <c r="D12" s="73" t="s">
        <v>71</v>
      </c>
      <c r="E12" s="74"/>
      <c r="F12" s="105">
        <v>0.3</v>
      </c>
      <c r="G12" s="63"/>
      <c r="H12" s="83"/>
      <c r="I12" s="63"/>
      <c r="J12" s="102"/>
      <c r="K12" s="83"/>
      <c r="L12" s="102"/>
      <c r="M12" s="63"/>
      <c r="N12" s="78"/>
    </row>
    <row r="13" spans="2:14">
      <c r="B13" s="70"/>
      <c r="G13" s="63"/>
      <c r="H13" s="84"/>
      <c r="I13" s="63"/>
      <c r="J13" s="84"/>
      <c r="K13" s="63"/>
      <c r="L13" s="63"/>
      <c r="M13" s="63"/>
      <c r="N13" s="60"/>
    </row>
    <row r="14" spans="2:14">
      <c r="B14" s="70"/>
      <c r="C14" s="11"/>
      <c r="D14" s="11"/>
      <c r="E14" s="11"/>
      <c r="F14" s="63"/>
      <c r="G14" s="63"/>
      <c r="H14" s="63"/>
      <c r="I14" s="63"/>
      <c r="J14" s="63"/>
      <c r="K14" s="63"/>
      <c r="L14" s="63"/>
      <c r="M14" s="63"/>
      <c r="N14" s="60"/>
    </row>
    <row r="15" spans="2:14" ht="17" thickBot="1">
      <c r="B15" s="70"/>
      <c r="C15" s="11" t="s">
        <v>30</v>
      </c>
      <c r="D15" s="11"/>
      <c r="E15" s="11"/>
      <c r="F15" s="63"/>
      <c r="G15" s="63"/>
      <c r="H15" s="63"/>
      <c r="I15" s="63"/>
      <c r="J15" s="63"/>
      <c r="K15" s="63"/>
      <c r="L15" s="63"/>
      <c r="M15" s="63"/>
      <c r="N15" s="60"/>
    </row>
    <row r="16" spans="2:14" ht="17" thickBot="1">
      <c r="B16" s="70"/>
      <c r="C16" s="72" t="s">
        <v>84</v>
      </c>
      <c r="D16" s="72" t="s">
        <v>58</v>
      </c>
      <c r="E16" s="71"/>
      <c r="F16" s="75">
        <f>F17*F6*1000</f>
        <v>250020000</v>
      </c>
      <c r="G16" s="63"/>
      <c r="H16" s="80"/>
      <c r="I16" s="63"/>
      <c r="J16" s="80"/>
      <c r="K16" s="63"/>
      <c r="L16" s="63"/>
      <c r="M16" s="63"/>
      <c r="N16" s="60"/>
    </row>
    <row r="17" spans="2:14" ht="17" thickBot="1">
      <c r="B17" s="70"/>
      <c r="C17" s="72" t="s">
        <v>19</v>
      </c>
      <c r="D17" s="111" t="s">
        <v>101</v>
      </c>
      <c r="E17" s="11"/>
      <c r="F17" s="75">
        <v>4500</v>
      </c>
      <c r="G17" s="63"/>
      <c r="H17" s="63"/>
      <c r="I17" s="63"/>
      <c r="J17" s="80"/>
      <c r="K17" s="80"/>
      <c r="L17" s="80"/>
      <c r="M17" s="63"/>
      <c r="N17" s="60"/>
    </row>
    <row r="18" spans="2:14" ht="17" thickBot="1">
      <c r="B18" s="70"/>
      <c r="C18" s="110" t="s">
        <v>88</v>
      </c>
      <c r="D18" s="72" t="s">
        <v>58</v>
      </c>
      <c r="E18" s="11"/>
      <c r="F18" s="75">
        <f>F19+F22</f>
        <v>246998.64719999995</v>
      </c>
      <c r="G18" s="63"/>
      <c r="H18" s="63"/>
      <c r="I18" s="63"/>
      <c r="J18" s="63"/>
      <c r="K18" s="63"/>
      <c r="L18" s="63"/>
      <c r="M18" s="63"/>
      <c r="N18" s="60"/>
    </row>
    <row r="19" spans="2:14" ht="17" thickBot="1">
      <c r="B19" s="70"/>
      <c r="C19" s="85" t="s">
        <v>97</v>
      </c>
      <c r="D19" s="72" t="s">
        <v>59</v>
      </c>
      <c r="E19" s="86"/>
      <c r="F19" s="75">
        <f>F20*F6*1000</f>
        <v>0</v>
      </c>
      <c r="G19" s="63"/>
      <c r="H19" s="63"/>
      <c r="I19" s="63"/>
      <c r="J19" s="63"/>
      <c r="K19" s="63"/>
      <c r="L19" s="63"/>
      <c r="M19" s="63"/>
      <c r="N19" s="60"/>
    </row>
    <row r="20" spans="2:14" ht="17" thickBot="1">
      <c r="B20" s="70"/>
      <c r="C20" s="85" t="s">
        <v>89</v>
      </c>
      <c r="D20" s="110" t="s">
        <v>100</v>
      </c>
      <c r="E20" s="86"/>
      <c r="F20" s="75">
        <v>0</v>
      </c>
      <c r="G20" s="63"/>
      <c r="H20" s="63"/>
      <c r="I20" s="63"/>
      <c r="J20" s="63"/>
      <c r="K20" s="63"/>
      <c r="L20" s="63"/>
      <c r="M20" s="63"/>
      <c r="N20" s="79"/>
    </row>
    <row r="21" spans="2:14" ht="17" thickBot="1">
      <c r="B21" s="70"/>
      <c r="C21" s="85" t="s">
        <v>91</v>
      </c>
      <c r="D21" s="73" t="s">
        <v>60</v>
      </c>
      <c r="E21" s="86"/>
      <c r="F21" s="77">
        <f>F23*F25/F24</f>
        <v>64.999643999999989</v>
      </c>
      <c r="G21" s="63"/>
      <c r="H21" s="63"/>
      <c r="I21" s="63"/>
      <c r="J21" s="63"/>
      <c r="K21" s="63"/>
      <c r="L21" s="63"/>
      <c r="M21" s="63"/>
      <c r="N21" s="6"/>
    </row>
    <row r="22" spans="2:14" ht="17" thickBot="1">
      <c r="B22" s="70"/>
      <c r="C22" s="85" t="s">
        <v>92</v>
      </c>
      <c r="D22" s="73" t="s">
        <v>59</v>
      </c>
      <c r="E22" s="87"/>
      <c r="F22" s="77">
        <f>F21*F24</f>
        <v>246998.64719999995</v>
      </c>
      <c r="G22" s="63"/>
      <c r="H22" s="63"/>
      <c r="I22" s="63"/>
      <c r="J22" s="63"/>
      <c r="K22" s="63"/>
      <c r="L22" s="63"/>
      <c r="M22" s="63"/>
      <c r="N22" s="6"/>
    </row>
    <row r="23" spans="2:14" ht="17" thickBot="1">
      <c r="B23" s="70"/>
      <c r="C23" s="85" t="s">
        <v>92</v>
      </c>
      <c r="D23" s="111" t="s">
        <v>98</v>
      </c>
      <c r="E23" s="87"/>
      <c r="F23" s="77">
        <v>1.1698999999999999</v>
      </c>
      <c r="G23" s="63"/>
      <c r="H23" s="63"/>
      <c r="I23" s="63"/>
      <c r="J23" s="63"/>
      <c r="K23" s="63"/>
      <c r="L23" s="63"/>
      <c r="M23" s="63"/>
      <c r="N23" s="6"/>
    </row>
    <row r="24" spans="2:14" ht="17" thickBot="1">
      <c r="B24" s="70"/>
      <c r="C24" s="88" t="s">
        <v>90</v>
      </c>
      <c r="D24" s="60" t="s">
        <v>85</v>
      </c>
      <c r="E24" s="87"/>
      <c r="F24" s="75">
        <v>3800</v>
      </c>
      <c r="G24" s="63"/>
      <c r="H24" s="63"/>
      <c r="I24" s="63"/>
      <c r="J24" s="63"/>
      <c r="K24" s="63"/>
      <c r="L24" s="63"/>
      <c r="M24" s="63"/>
      <c r="N24" s="6"/>
    </row>
    <row r="25" spans="2:14" ht="17" thickBot="1">
      <c r="B25" s="70"/>
      <c r="C25" s="113" t="s">
        <v>102</v>
      </c>
      <c r="D25" s="112" t="s">
        <v>99</v>
      </c>
      <c r="E25" s="87"/>
      <c r="F25" s="75">
        <f>F24*F6</f>
        <v>211128</v>
      </c>
      <c r="G25" s="63"/>
      <c r="H25" s="63"/>
      <c r="I25" s="63"/>
      <c r="J25" s="63"/>
      <c r="K25" s="63"/>
      <c r="L25" s="63"/>
      <c r="M25" s="63"/>
      <c r="N25" s="6"/>
    </row>
    <row r="26" spans="2:14" ht="17" thickBot="1">
      <c r="C26" s="119" t="s">
        <v>108</v>
      </c>
      <c r="D26" s="120" t="s">
        <v>58</v>
      </c>
      <c r="E26" s="120"/>
      <c r="F26" s="121">
        <f>Notes!C9</f>
        <v>63894000</v>
      </c>
    </row>
    <row r="27" spans="2:14" ht="17" thickBot="1">
      <c r="C27" s="134" t="s">
        <v>25</v>
      </c>
      <c r="D27" s="133" t="s">
        <v>94</v>
      </c>
      <c r="F27" s="135">
        <f>F28</f>
        <v>0.85</v>
      </c>
    </row>
    <row r="28" spans="2:14" ht="17" thickBot="1">
      <c r="C28" s="134" t="s">
        <v>130</v>
      </c>
      <c r="D28" s="133" t="s">
        <v>94</v>
      </c>
      <c r="F28" s="135">
        <f>Notes!C47</f>
        <v>0.85</v>
      </c>
    </row>
  </sheetData>
  <conditionalFormatting sqref="N20">
    <cfRule type="colorScale" priority="1">
      <colorScale>
        <cfvo type="min"/>
        <cfvo type="max"/>
        <color rgb="FFFF7128"/>
        <color rgb="FFFFEF9C"/>
      </colorScale>
    </cfRule>
  </conditionalFormatting>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0"/>
  <sheetViews>
    <sheetView workbookViewId="0">
      <selection activeCell="C25" sqref="C25"/>
    </sheetView>
  </sheetViews>
  <sheetFormatPr baseColWidth="10" defaultColWidth="33.1640625" defaultRowHeight="16"/>
  <cols>
    <col min="1" max="1" width="7.33203125" style="89" customWidth="1"/>
    <col min="2" max="2" width="5.6640625" style="89" customWidth="1"/>
    <col min="3" max="3" width="27.5" style="89" customWidth="1"/>
    <col min="4" max="4" width="3.1640625" style="89" customWidth="1"/>
    <col min="5" max="5" width="16.1640625" style="89" customWidth="1"/>
    <col min="6" max="6" width="10.33203125" style="89" customWidth="1"/>
    <col min="7" max="9" width="12.1640625" style="89" customWidth="1"/>
    <col min="10" max="10" width="20.83203125" style="90" customWidth="1"/>
    <col min="11" max="11" width="105.5" style="89" customWidth="1"/>
    <col min="12" max="16384" width="33.1640625" style="89"/>
  </cols>
  <sheetData>
    <row r="1" spans="2:11" ht="17" thickBot="1"/>
    <row r="2" spans="2:11">
      <c r="B2" s="91"/>
      <c r="C2" s="92"/>
      <c r="D2" s="92"/>
      <c r="E2" s="92"/>
      <c r="F2" s="92"/>
      <c r="G2" s="92"/>
      <c r="H2" s="92"/>
      <c r="I2" s="92"/>
      <c r="J2" s="93"/>
      <c r="K2" s="92"/>
    </row>
    <row r="3" spans="2:11">
      <c r="B3" s="94"/>
      <c r="C3" s="95" t="s">
        <v>11</v>
      </c>
      <c r="D3" s="95"/>
      <c r="E3" s="95"/>
      <c r="F3" s="95"/>
      <c r="G3" s="95"/>
      <c r="H3" s="95"/>
      <c r="I3" s="95"/>
      <c r="J3" s="96"/>
      <c r="K3" s="97"/>
    </row>
    <row r="4" spans="2:11">
      <c r="B4" s="94"/>
      <c r="C4" s="97"/>
      <c r="D4" s="97"/>
      <c r="E4" s="97"/>
      <c r="F4" s="97"/>
      <c r="G4" s="97"/>
      <c r="H4" s="97"/>
      <c r="I4" s="97"/>
      <c r="J4" s="98"/>
      <c r="K4" s="97"/>
    </row>
    <row r="5" spans="2:11">
      <c r="B5" s="99"/>
      <c r="C5" s="100" t="s">
        <v>12</v>
      </c>
      <c r="D5" s="100"/>
      <c r="E5" s="100" t="s">
        <v>0</v>
      </c>
      <c r="F5" s="100" t="s">
        <v>9</v>
      </c>
      <c r="G5" s="100" t="s">
        <v>13</v>
      </c>
      <c r="H5" s="100" t="s">
        <v>104</v>
      </c>
      <c r="I5" s="100" t="s">
        <v>93</v>
      </c>
      <c r="J5" s="101" t="s">
        <v>105</v>
      </c>
      <c r="K5" s="100" t="s">
        <v>7</v>
      </c>
    </row>
    <row r="6" spans="2:11">
      <c r="B6" s="94"/>
    </row>
    <row r="7" spans="2:11">
      <c r="B7" s="94"/>
      <c r="C7" s="89" t="s">
        <v>113</v>
      </c>
      <c r="E7" s="89" t="s">
        <v>114</v>
      </c>
      <c r="F7" s="89" t="s">
        <v>115</v>
      </c>
      <c r="G7" s="89">
        <v>2020</v>
      </c>
      <c r="I7" s="89" t="s">
        <v>116</v>
      </c>
      <c r="J7" s="90" t="s">
        <v>117</v>
      </c>
      <c r="K7" s="89" t="s">
        <v>117</v>
      </c>
    </row>
    <row r="8" spans="2:11">
      <c r="B8" s="94"/>
    </row>
    <row r="9" spans="2:11">
      <c r="B9" s="94"/>
    </row>
    <row r="10" spans="2:11">
      <c r="B10" s="94"/>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55"/>
  <sheetViews>
    <sheetView tabSelected="1" topLeftCell="A19" workbookViewId="0">
      <selection activeCell="I41" sqref="I41"/>
    </sheetView>
  </sheetViews>
  <sheetFormatPr baseColWidth="10" defaultColWidth="10.6640625" defaultRowHeight="16"/>
  <cols>
    <col min="1" max="1" width="7.5" style="114" customWidth="1"/>
    <col min="2" max="2" width="5.5" style="114" customWidth="1"/>
    <col min="3" max="16384" width="10.6640625" style="114"/>
  </cols>
  <sheetData>
    <row r="1" spans="1:5" ht="17" thickBot="1"/>
    <row r="2" spans="1:5">
      <c r="B2" s="115"/>
      <c r="C2" s="116"/>
      <c r="D2" s="116"/>
    </row>
    <row r="3" spans="1:5" s="9" customFormat="1">
      <c r="B3" s="117"/>
      <c r="C3" s="4" t="s">
        <v>0</v>
      </c>
      <c r="D3" s="4" t="s">
        <v>103</v>
      </c>
    </row>
    <row r="4" spans="1:5">
      <c r="A4" s="9"/>
      <c r="B4" s="117"/>
    </row>
    <row r="5" spans="1:5">
      <c r="A5" s="120"/>
      <c r="B5" s="122" t="s">
        <v>109</v>
      </c>
      <c r="C5" s="120"/>
      <c r="D5" s="120"/>
      <c r="E5" s="120"/>
    </row>
    <row r="6" spans="1:5">
      <c r="A6" s="120"/>
      <c r="B6" s="122"/>
      <c r="C6" s="120"/>
      <c r="D6" s="120"/>
      <c r="E6" s="120"/>
    </row>
    <row r="7" spans="1:5">
      <c r="A7" s="120"/>
      <c r="B7" s="122" t="s">
        <v>110</v>
      </c>
      <c r="C7" s="120"/>
      <c r="D7" s="120"/>
      <c r="E7" s="120"/>
    </row>
    <row r="8" spans="1:5">
      <c r="A8" s="120"/>
      <c r="B8" s="122"/>
      <c r="C8" s="120">
        <v>1150</v>
      </c>
      <c r="D8" s="120" t="s">
        <v>111</v>
      </c>
      <c r="E8" s="120"/>
    </row>
    <row r="9" spans="1:5">
      <c r="A9" s="120"/>
      <c r="B9" s="122" t="s">
        <v>112</v>
      </c>
      <c r="C9" s="120">
        <f>C8*1000*'Research data'!F6</f>
        <v>63894000</v>
      </c>
      <c r="D9" s="120"/>
      <c r="E9" s="120"/>
    </row>
    <row r="10" spans="1:5">
      <c r="B10" s="120"/>
      <c r="C10" s="120"/>
      <c r="D10" s="120"/>
      <c r="E10" s="120"/>
    </row>
    <row r="11" spans="1:5">
      <c r="A11" s="120"/>
      <c r="B11" s="122"/>
    </row>
    <row r="12" spans="1:5">
      <c r="A12" s="120"/>
      <c r="B12" s="122"/>
    </row>
    <row r="13" spans="1:5">
      <c r="A13" s="120"/>
      <c r="B13" s="122"/>
    </row>
    <row r="14" spans="1:5">
      <c r="A14" s="120"/>
      <c r="B14" s="122"/>
    </row>
    <row r="15" spans="1:5">
      <c r="A15" s="120"/>
      <c r="B15" s="122"/>
    </row>
    <row r="16" spans="1:5">
      <c r="A16" s="120"/>
      <c r="B16" s="122"/>
    </row>
    <row r="17" spans="1:39">
      <c r="A17" s="120"/>
      <c r="B17" s="122"/>
    </row>
    <row r="18" spans="1:39">
      <c r="A18" s="120"/>
      <c r="B18" s="122"/>
    </row>
    <row r="19" spans="1:39">
      <c r="A19" s="120"/>
      <c r="B19" s="122"/>
    </row>
    <row r="20" spans="1:39">
      <c r="A20" s="120"/>
      <c r="B20" s="122"/>
    </row>
    <row r="21" spans="1:39">
      <c r="A21" s="120"/>
      <c r="B21" s="122"/>
    </row>
    <row r="22" spans="1:39">
      <c r="A22" s="120"/>
      <c r="B22" s="122"/>
    </row>
    <row r="23" spans="1:39">
      <c r="A23" s="120"/>
      <c r="B23" s="122"/>
    </row>
    <row r="24" spans="1:39">
      <c r="A24" s="120"/>
      <c r="B24" s="122"/>
    </row>
    <row r="25" spans="1:39">
      <c r="A25" s="120"/>
      <c r="B25" s="122"/>
    </row>
    <row r="26" spans="1:39">
      <c r="A26" s="120"/>
      <c r="B26" s="122"/>
    </row>
    <row r="27" spans="1:39">
      <c r="A27" s="120"/>
      <c r="B27" s="122"/>
    </row>
    <row r="28" spans="1:39">
      <c r="A28" s="120"/>
      <c r="B28" s="122"/>
    </row>
    <row r="29" spans="1:39">
      <c r="A29" s="120"/>
      <c r="B29" s="122"/>
    </row>
    <row r="30" spans="1:39">
      <c r="A30" s="120"/>
      <c r="B30" s="122"/>
    </row>
    <row r="31" spans="1:39">
      <c r="A31" s="120"/>
      <c r="B31" s="122"/>
    </row>
    <row r="32" spans="1:39">
      <c r="A32" s="120"/>
      <c r="B32" s="122"/>
      <c r="C32" s="120" t="s">
        <v>124</v>
      </c>
      <c r="D32" s="120"/>
      <c r="E32" s="120"/>
      <c r="F32" s="120"/>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row>
    <row r="33" spans="1:39">
      <c r="A33" s="120"/>
      <c r="B33" s="122"/>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row>
    <row r="34" spans="1:39">
      <c r="A34" s="120"/>
      <c r="B34" s="122"/>
      <c r="C34" s="120" t="s">
        <v>125</v>
      </c>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row>
    <row r="35" spans="1:39">
      <c r="A35" s="120"/>
      <c r="B35" s="122"/>
      <c r="C35" s="120">
        <f>AVERAGE(20,35)</f>
        <v>27.5</v>
      </c>
      <c r="D35" s="120" t="s">
        <v>94</v>
      </c>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row>
    <row r="36" spans="1:39">
      <c r="A36" s="120"/>
      <c r="B36" s="122"/>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row>
    <row r="37" spans="1:39">
      <c r="A37" s="120"/>
      <c r="B37" s="122"/>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row>
    <row r="38" spans="1:39">
      <c r="A38" s="120"/>
      <c r="B38" s="122"/>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row>
    <row r="39" spans="1:39">
      <c r="A39" s="120"/>
      <c r="B39" s="122"/>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row>
    <row r="40" spans="1:39">
      <c r="A40" s="120"/>
      <c r="B40" s="122"/>
      <c r="C40" s="120" t="s">
        <v>126</v>
      </c>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row>
    <row r="41" spans="1:39">
      <c r="A41" s="120"/>
      <c r="B41" s="122"/>
      <c r="C41" s="120">
        <v>25</v>
      </c>
      <c r="D41" s="120" t="s">
        <v>94</v>
      </c>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row>
    <row r="42" spans="1:39">
      <c r="A42" s="120"/>
      <c r="B42" s="122"/>
    </row>
    <row r="43" spans="1:39">
      <c r="A43" s="120"/>
      <c r="B43" s="122"/>
      <c r="C43" s="120" t="s">
        <v>128</v>
      </c>
    </row>
    <row r="44" spans="1:39">
      <c r="A44" s="120"/>
      <c r="B44" s="122"/>
      <c r="C44" s="123">
        <f>C41/((100+C35)/100)</f>
        <v>19.607843137254903</v>
      </c>
      <c r="D44" s="120" t="s">
        <v>94</v>
      </c>
    </row>
    <row r="45" spans="1:39">
      <c r="A45" s="120"/>
      <c r="B45" s="122"/>
    </row>
    <row r="46" spans="1:39">
      <c r="A46" s="120"/>
      <c r="B46" s="122"/>
      <c r="C46" s="133" t="s">
        <v>129</v>
      </c>
      <c r="D46" s="133"/>
      <c r="E46" s="133"/>
      <c r="F46" s="133"/>
      <c r="G46" s="133"/>
      <c r="H46" s="133"/>
      <c r="I46" s="133"/>
      <c r="J46" s="133"/>
      <c r="K46" s="133"/>
      <c r="L46" s="133"/>
      <c r="M46" s="133"/>
      <c r="N46" s="133"/>
      <c r="O46" s="133"/>
      <c r="P46" s="133"/>
      <c r="Q46" s="133"/>
      <c r="R46" s="133"/>
      <c r="S46" s="133"/>
      <c r="T46" s="133"/>
      <c r="U46" s="133"/>
      <c r="V46" s="133"/>
      <c r="W46" s="133"/>
      <c r="X46" s="133"/>
      <c r="Y46" s="133"/>
      <c r="Z46" s="133"/>
      <c r="AA46" s="133"/>
    </row>
    <row r="47" spans="1:39">
      <c r="C47" s="133">
        <v>0.85</v>
      </c>
      <c r="D47" s="133" t="s">
        <v>94</v>
      </c>
      <c r="E47" s="133"/>
      <c r="F47" s="133"/>
      <c r="G47" s="133"/>
      <c r="H47" s="133"/>
      <c r="I47" s="133"/>
      <c r="J47" s="133"/>
      <c r="K47" s="133"/>
      <c r="L47" s="133"/>
      <c r="M47" s="133"/>
      <c r="N47" s="133"/>
      <c r="O47" s="133"/>
      <c r="P47" s="133"/>
      <c r="Q47" s="133"/>
      <c r="R47" s="133"/>
      <c r="S47" s="133"/>
      <c r="T47" s="133"/>
      <c r="U47" s="133"/>
      <c r="V47" s="133"/>
      <c r="W47" s="133"/>
      <c r="X47" s="133"/>
      <c r="Y47" s="133"/>
      <c r="Z47" s="133"/>
      <c r="AA47" s="133"/>
    </row>
    <row r="48" spans="1:39">
      <c r="C48" s="133"/>
      <c r="D48" s="133"/>
      <c r="E48" s="133"/>
      <c r="F48" s="133"/>
      <c r="G48" s="133"/>
      <c r="H48" s="133"/>
      <c r="I48" s="133"/>
      <c r="J48" s="133"/>
      <c r="K48" s="133"/>
      <c r="L48" s="133"/>
      <c r="M48" s="133"/>
      <c r="N48" s="133"/>
      <c r="O48" s="133"/>
      <c r="P48" s="133"/>
      <c r="Q48" s="133"/>
      <c r="R48" s="133"/>
      <c r="S48" s="133"/>
      <c r="T48" s="133"/>
      <c r="U48" s="133"/>
      <c r="V48" s="133"/>
      <c r="W48" s="133"/>
      <c r="X48" s="133"/>
      <c r="Y48" s="133"/>
      <c r="Z48" s="133"/>
      <c r="AA48" s="133"/>
    </row>
    <row r="49" spans="3:27">
      <c r="C49" s="133"/>
      <c r="D49" s="133"/>
      <c r="E49" s="133"/>
      <c r="F49" s="133"/>
      <c r="G49" s="133"/>
      <c r="H49" s="133"/>
      <c r="I49" s="133"/>
      <c r="J49" s="133"/>
      <c r="K49" s="133"/>
      <c r="L49" s="133"/>
      <c r="M49" s="133"/>
      <c r="N49" s="133"/>
      <c r="O49" s="133"/>
      <c r="P49" s="133"/>
      <c r="Q49" s="133"/>
      <c r="R49" s="133"/>
      <c r="S49" s="133"/>
      <c r="T49" s="133"/>
      <c r="U49" s="133"/>
      <c r="V49" s="133"/>
      <c r="W49" s="133"/>
      <c r="X49" s="133"/>
      <c r="Y49" s="133"/>
      <c r="Z49" s="133"/>
      <c r="AA49" s="133"/>
    </row>
    <row r="50" spans="3:27">
      <c r="C50" s="133"/>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row>
    <row r="51" spans="3:27">
      <c r="C51" s="133"/>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row>
    <row r="52" spans="3:27">
      <c r="C52" s="133"/>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row>
    <row r="53" spans="3:27">
      <c r="C53" s="133"/>
      <c r="D53" s="133"/>
      <c r="E53" s="133"/>
      <c r="F53" s="133"/>
      <c r="G53" s="133"/>
      <c r="H53" s="133"/>
      <c r="I53" s="133"/>
      <c r="J53" s="133"/>
      <c r="K53" s="133"/>
      <c r="L53" s="133"/>
      <c r="M53" s="133"/>
      <c r="N53" s="133"/>
      <c r="O53" s="133"/>
      <c r="P53" s="133"/>
      <c r="Q53" s="133"/>
      <c r="R53" s="133"/>
      <c r="S53" s="133"/>
      <c r="T53" s="133"/>
      <c r="U53" s="133"/>
      <c r="V53" s="133"/>
      <c r="W53" s="133"/>
      <c r="X53" s="133"/>
      <c r="Y53" s="133"/>
      <c r="Z53" s="133"/>
      <c r="AA53" s="133"/>
    </row>
    <row r="54" spans="3:27">
      <c r="C54" s="133"/>
      <c r="D54" s="133"/>
      <c r="E54" s="133"/>
      <c r="F54" s="133"/>
      <c r="G54" s="133"/>
      <c r="H54" s="133"/>
      <c r="I54" s="133"/>
      <c r="J54" s="133"/>
      <c r="K54" s="133"/>
      <c r="L54" s="133"/>
      <c r="M54" s="133"/>
      <c r="N54" s="133"/>
      <c r="O54" s="133"/>
      <c r="P54" s="133"/>
      <c r="Q54" s="133"/>
      <c r="R54" s="133"/>
      <c r="S54" s="133"/>
      <c r="T54" s="133"/>
      <c r="U54" s="133"/>
      <c r="V54" s="133"/>
      <c r="W54" s="133"/>
      <c r="X54" s="133"/>
      <c r="Y54" s="133"/>
      <c r="Z54" s="133"/>
      <c r="AA54" s="133"/>
    </row>
    <row r="55" spans="3:27">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Mart Lubben</cp:lastModifiedBy>
  <dcterms:created xsi:type="dcterms:W3CDTF">2011-10-26T09:05:09Z</dcterms:created>
  <dcterms:modified xsi:type="dcterms:W3CDTF">2021-08-27T08:59:04Z</dcterms:modified>
</cp:coreProperties>
</file>