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9"/>
  <workbookPr/>
  <mc:AlternateContent xmlns:mc="http://schemas.openxmlformats.org/markup-compatibility/2006">
    <mc:Choice Requires="x15">
      <x15ac:absPath xmlns:x15ac="http://schemas.microsoft.com/office/spreadsheetml/2010/11/ac" url="/Users/marliekeverweij/Projects/etdataset/source_analyses/nl/2015/11_area/"/>
    </mc:Choice>
  </mc:AlternateContent>
  <xr:revisionPtr revIDLastSave="0" documentId="13_ncr:1_{0279DF2D-22B7-674A-ABA4-10F5B0F3B2C4}" xr6:coauthVersionLast="40" xr6:coauthVersionMax="40" xr10:uidLastSave="{00000000-0000-0000-0000-000000000000}"/>
  <bookViews>
    <workbookView xWindow="0" yWindow="460" windowWidth="25600" windowHeight="26940" activeTab="1" xr2:uid="{00000000-000D-0000-FFFF-FFFF00000000}"/>
  </bookViews>
  <sheets>
    <sheet name="Data - insulation and heat HH" sheetId="3" r:id="rId1"/>
    <sheet name="Data - insulation buildings" sheetId="5" r:id="rId2"/>
    <sheet name="Data - Solar PV" sheetId="2" r:id="rId3"/>
    <sheet name="20160706_Vesta_Utiliteiten_BAG" sheetId="6" r:id="rId4"/>
    <sheet name="20160525_Vesta_Utiliteiten_Nieu" sheetId="7" r:id="rId5"/>
  </sheets>
  <calcPr calcId="19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86" i="5" l="1"/>
  <c r="I82" i="5"/>
  <c r="I81" i="5"/>
  <c r="I79" i="5"/>
  <c r="I78" i="5"/>
  <c r="I77" i="5"/>
  <c r="I76" i="5"/>
  <c r="I83" i="5" s="1"/>
  <c r="I75" i="5"/>
  <c r="I62" i="5"/>
  <c r="C47" i="5" s="1"/>
  <c r="K61" i="5"/>
  <c r="I61" i="5"/>
  <c r="K60" i="5"/>
  <c r="I60" i="5"/>
  <c r="C45" i="5" s="1"/>
  <c r="I59" i="5"/>
  <c r="C44" i="5" s="1"/>
  <c r="K58" i="5"/>
  <c r="I58" i="5"/>
  <c r="C43" i="5" s="1"/>
  <c r="K57" i="5"/>
  <c r="I57" i="5"/>
  <c r="C42" i="5" s="1"/>
  <c r="K56" i="5"/>
  <c r="I56" i="5"/>
  <c r="C41" i="5" s="1"/>
  <c r="K55" i="5"/>
  <c r="K62" i="5" s="1"/>
  <c r="I55" i="5"/>
  <c r="C40" i="5" s="1"/>
  <c r="K54" i="5"/>
  <c r="I54" i="5"/>
  <c r="E47" i="5"/>
  <c r="D47" i="5"/>
  <c r="E46" i="5"/>
  <c r="D46" i="5"/>
  <c r="C46" i="5"/>
  <c r="B46" i="5"/>
  <c r="E45" i="5"/>
  <c r="D45" i="5"/>
  <c r="D44" i="5"/>
  <c r="E43" i="5"/>
  <c r="D43" i="5"/>
  <c r="B43" i="5"/>
  <c r="D42" i="5"/>
  <c r="E41" i="5"/>
  <c r="D41" i="5"/>
  <c r="B41" i="5"/>
  <c r="D40" i="5"/>
  <c r="E39" i="5"/>
  <c r="D39" i="5"/>
  <c r="C39" i="5"/>
  <c r="B39" i="5"/>
  <c r="D38" i="5"/>
  <c r="F36" i="5"/>
  <c r="K35" i="5"/>
  <c r="I35" i="5"/>
  <c r="H35" i="5"/>
  <c r="G35" i="5"/>
  <c r="F35" i="5"/>
  <c r="I34" i="5"/>
  <c r="H34" i="5"/>
  <c r="K34" i="5" s="1"/>
  <c r="G34" i="5"/>
  <c r="J34" i="5" s="1"/>
  <c r="F34" i="5"/>
  <c r="K33" i="5"/>
  <c r="J33" i="5"/>
  <c r="I33" i="5"/>
  <c r="H33" i="5"/>
  <c r="G33" i="5"/>
  <c r="F33" i="5"/>
  <c r="I32" i="5"/>
  <c r="H32" i="5"/>
  <c r="K32" i="5" s="1"/>
  <c r="G32" i="5"/>
  <c r="F32" i="5"/>
  <c r="K31" i="5"/>
  <c r="J31" i="5"/>
  <c r="I31" i="5"/>
  <c r="H31" i="5"/>
  <c r="G31" i="5"/>
  <c r="F31" i="5"/>
  <c r="I30" i="5"/>
  <c r="H30" i="5"/>
  <c r="K30" i="5" s="1"/>
  <c r="G30" i="5"/>
  <c r="F30" i="5"/>
  <c r="K29" i="5"/>
  <c r="J29" i="5"/>
  <c r="I29" i="5"/>
  <c r="H29" i="5"/>
  <c r="G29" i="5"/>
  <c r="F29" i="5"/>
  <c r="D29" i="5"/>
  <c r="I28" i="5"/>
  <c r="H28" i="5"/>
  <c r="K28" i="5" s="1"/>
  <c r="G28" i="5"/>
  <c r="F28" i="5"/>
  <c r="K27" i="5"/>
  <c r="K25" i="5" s="1"/>
  <c r="I27" i="5"/>
  <c r="H27" i="5"/>
  <c r="G27" i="5"/>
  <c r="J27" i="5" s="1"/>
  <c r="F27" i="5"/>
  <c r="C38" i="5" l="1"/>
  <c r="E44" i="5"/>
  <c r="E42" i="5"/>
  <c r="J30" i="5"/>
  <c r="J32" i="5"/>
  <c r="B40" i="5"/>
  <c r="B42" i="5"/>
  <c r="B44" i="5"/>
  <c r="B45" i="5"/>
  <c r="B47" i="5"/>
  <c r="J28" i="5"/>
  <c r="J25" i="5" s="1"/>
  <c r="E40" i="5"/>
  <c r="A15" i="3"/>
  <c r="A14" i="3"/>
  <c r="C7" i="3"/>
  <c r="B9" i="3"/>
  <c r="C6" i="3" s="1"/>
  <c r="B76" i="3"/>
  <c r="C71" i="3" s="1"/>
  <c r="D71" i="3" s="1"/>
  <c r="B38" i="5" l="1"/>
  <c r="G38" i="5"/>
  <c r="E38" i="5"/>
  <c r="I38" i="5" s="1"/>
  <c r="C5" i="3"/>
  <c r="C3" i="3"/>
  <c r="C4" i="3"/>
  <c r="C69" i="3"/>
  <c r="D69" i="3" s="1"/>
  <c r="C72" i="3"/>
  <c r="D72" i="3" s="1"/>
  <c r="C70" i="3"/>
  <c r="D70" i="3" s="1"/>
  <c r="C73" i="3"/>
  <c r="D73" i="3" s="1"/>
  <c r="H38" i="5" l="1"/>
  <c r="F38" i="5"/>
  <c r="C51" i="3"/>
  <c r="C52" i="3"/>
  <c r="C53" i="3"/>
  <c r="C54" i="3"/>
  <c r="C50" i="3"/>
  <c r="E53" i="3" l="1"/>
  <c r="E72" i="3" s="1"/>
  <c r="D6" i="3" s="1"/>
  <c r="E6" i="3" s="1"/>
  <c r="E50" i="3"/>
  <c r="E69" i="3" s="1"/>
  <c r="D3" i="3" s="1"/>
  <c r="E3" i="3" s="1"/>
  <c r="E54" i="3"/>
  <c r="E73" i="3" s="1"/>
  <c r="D7" i="3" s="1"/>
  <c r="E7" i="3" s="1"/>
  <c r="E52" i="3"/>
  <c r="E71" i="3" s="1"/>
  <c r="D5" i="3" s="1"/>
  <c r="E5" i="3" s="1"/>
  <c r="E51" i="3"/>
  <c r="E70" i="3" s="1"/>
  <c r="D4" i="3" s="1"/>
  <c r="E4" i="3" s="1"/>
  <c r="B2" i="2"/>
  <c r="C3" i="2"/>
  <c r="C4" i="2"/>
  <c r="C5" i="2"/>
  <c r="C6" i="2"/>
  <c r="C2" i="2"/>
</calcChain>
</file>

<file path=xl/sharedStrings.xml><?xml version="1.0" encoding="utf-8"?>
<sst xmlns="http://schemas.openxmlformats.org/spreadsheetml/2006/main" count="812" uniqueCount="165">
  <si>
    <t>m2</t>
  </si>
  <si>
    <t>km2</t>
  </si>
  <si>
    <t>Note: Apartment includes flats, so we take average of FlatTot4, Flat4, Appartement</t>
  </si>
  <si>
    <t>Apartment</t>
  </si>
  <si>
    <t>Corner house</t>
  </si>
  <si>
    <t>Detached house</t>
  </si>
  <si>
    <t>Semi-detached house</t>
  </si>
  <si>
    <t>Terraced house</t>
  </si>
  <si>
    <t>Note: No corner house in source. Took average of all housing types</t>
  </si>
  <si>
    <t>Source: https://www.pbl.nl/sites/default/files/cms/publicaties/pbl-2014-dnv-gl-het-potentieel-van-zonnestroom-in-de-gebouwde-omgeving-van-nederland_01400.pdf</t>
  </si>
  <si>
    <t>Source: https://klimaatmonitor.databank.nl/Jive?workspace_guid=24a0b65e-7060-4145-a50f-e0d547e75d8e</t>
  </si>
  <si>
    <t>heat_demand_reduction_medium_insulation_apartments</t>
  </si>
  <si>
    <t>heat_demand_reduction_medium_insulation_corner_house</t>
  </si>
  <si>
    <t>heat_demand_reduction_medium_insulation_detached_house</t>
  </si>
  <si>
    <t>heat_demand_reduction_medium_insulation_semi_detached_house</t>
  </si>
  <si>
    <t>heat_demand_reduction_medium_insulation_terraced_house</t>
  </si>
  <si>
    <t>% low insulation</t>
  </si>
  <si>
    <t>% medium insulation</t>
  </si>
  <si>
    <t>% high insulation</t>
  </si>
  <si>
    <t>The ETM insulation slider sets the heat demand reduction compared to a typical low insulated house.</t>
  </si>
  <si>
    <t>We know that in NL2015 around 42% of the apartments has medium insulation (Ecofys report)</t>
  </si>
  <si>
    <t>According to the same report, a medium insulation for apartments means 32% heat reduction compared to low insulation for apartments</t>
  </si>
  <si>
    <t>Hence, the ETM slider start value of insulation for apartments is 0.42 * 32 = 13.4%. I.e. on average apartments in NL have a heat demand 13.4% lower than low insulated apartments.</t>
  </si>
  <si>
    <t>Using this, we can derive the typical heat demand for a low insulated house:</t>
  </si>
  <si>
    <t>Average gas use (temp corrected) 2015 (m3)</t>
  </si>
  <si>
    <t>Average gas use (TJ)</t>
  </si>
  <si>
    <t>Gas TJ per M3:</t>
  </si>
  <si>
    <t>% gas used for space heating</t>
  </si>
  <si>
    <t>Source</t>
  </si>
  <si>
    <t>Residences source analysis for NL2015</t>
  </si>
  <si>
    <t>Average gas use for space heating</t>
  </si>
  <si>
    <t>Average reduction (compared to low insulation)</t>
  </si>
  <si>
    <t>Average UD heating demand for low insulated house</t>
  </si>
  <si>
    <t>We look at the current temp corrected gas use per housing type. We know (on average) how much of this gas is used for space heating (see NL2015 residence source analysis)</t>
  </si>
  <si>
    <t>If we assume that 1 TJ gas use = 1 TJ useful demand heat we know the (temperature corrected) heat demand per housing type for the current housing stock</t>
  </si>
  <si>
    <t>Using the above insulation start values, we know how much lower (on average) this heat demand is compared to a housing stock with low insulation</t>
  </si>
  <si>
    <t>Hence, we can calculate typical heat demand per housing type of a low insulated house</t>
  </si>
  <si>
    <t>Source: Ecofys</t>
  </si>
  <si>
    <t>https://www.ecofys.com/nl/publications/hoe-beinvloeden-technologiekeuzes-in-woningen-de-toekomstige-kosten/</t>
  </si>
  <si>
    <t>heat_demand_reduction_high_insulation_apartments</t>
  </si>
  <si>
    <t>heat_demand_reduction_high_insulation_corner_house</t>
  </si>
  <si>
    <t>heat_demand_reduction_high_insulation_detached_house</t>
  </si>
  <si>
    <t>heat_demand_reduction_high_insulation_semi_detached_house</t>
  </si>
  <si>
    <t>heat_demand_reduction_high_insulation_terraced_house</t>
  </si>
  <si>
    <t>Average TJ used for space heating</t>
  </si>
  <si>
    <t>Typical space heating demand low insulation</t>
  </si>
  <si>
    <t>Start reduction insulation</t>
  </si>
  <si>
    <t>The analysis below is static and does not have to be updated from year to year</t>
  </si>
  <si>
    <t>For future updates:</t>
  </si>
  <si>
    <t>This gives you an estimate of the start value of insulation</t>
  </si>
  <si>
    <t>Bedrijfshallen is Industrie</t>
  </si>
  <si>
    <t>Horeca bij Logies opgeteld</t>
  </si>
  <si>
    <t xml:space="preserve">Aannames = </t>
  </si>
  <si>
    <t>Cel</t>
  </si>
  <si>
    <t>Bijeenkomst</t>
  </si>
  <si>
    <t>Overig</t>
  </si>
  <si>
    <t>Sport</t>
  </si>
  <si>
    <t>Logies</t>
  </si>
  <si>
    <t>Industrie</t>
  </si>
  <si>
    <t>Horeca</t>
  </si>
  <si>
    <t>Onderwijs</t>
  </si>
  <si>
    <t>Gezondsheidszorg</t>
  </si>
  <si>
    <t>Gezondheidszorg</t>
  </si>
  <si>
    <t>Winkel</t>
  </si>
  <si>
    <t>Kantoor</t>
  </si>
  <si>
    <t>Bedrijfshallen</t>
  </si>
  <si>
    <t>BAG CATEGORIEN</t>
  </si>
  <si>
    <t>RIJKSOVERHEID CATEGORIEN</t>
  </si>
  <si>
    <t>Verkenning utilitetisbouw Rijksoverheid (2017)</t>
  </si>
  <si>
    <t>onbekend</t>
  </si>
  <si>
    <t>Warmtevraagreductie G -&gt; A+</t>
  </si>
  <si>
    <t>Warmtevraagreductie G -&gt; E</t>
  </si>
  <si>
    <t>Warmtevraag label A+</t>
  </si>
  <si>
    <t>Warmtevraag label E</t>
  </si>
  <si>
    <t>Warmtevraag label G</t>
  </si>
  <si>
    <t>[GJ/jr/m2]</t>
  </si>
  <si>
    <t>SLIDER MAX</t>
  </si>
  <si>
    <t>STARTWAARDE</t>
  </si>
  <si>
    <t>utiliteittype_str</t>
  </si>
  <si>
    <t>bouwjaar_str</t>
  </si>
  <si>
    <t>categorie</t>
  </si>
  <si>
    <t>V_WW</t>
  </si>
  <si>
    <t>E_WW_GAS</t>
  </si>
  <si>
    <t>E_WW_WARM</t>
  </si>
  <si>
    <t>E_WW_ELEK</t>
  </si>
  <si>
    <t>V_RV</t>
  </si>
  <si>
    <t>V_P_ELEK</t>
  </si>
  <si>
    <t>EG</t>
  </si>
  <si>
    <t>E_RV_GAS</t>
  </si>
  <si>
    <t>E_RV_WARM</t>
  </si>
  <si>
    <t>E_RV_ELEK</t>
  </si>
  <si>
    <t>V_KOU</t>
  </si>
  <si>
    <t>E_KOU_ELEK</t>
  </si>
  <si>
    <t>V_APP_ELEK</t>
  </si>
  <si>
    <t>E_APP_ELEK</t>
  </si>
  <si>
    <t>EnergieIndex</t>
  </si>
  <si>
    <t>EnergieLabel</t>
  </si>
  <si>
    <t>AC_WARM</t>
  </si>
  <si>
    <t>R_COLL</t>
  </si>
  <si>
    <t>MVB_EG</t>
  </si>
  <si>
    <t>RB_FAC_B</t>
  </si>
  <si>
    <t>MVB_EG_EUR_MIN</t>
  </si>
  <si>
    <t>MVB_EG_EUR_MAX</t>
  </si>
  <si>
    <t>MVC_EG</t>
  </si>
  <si>
    <t>RB_FAC_C</t>
  </si>
  <si>
    <t>MVC_EG_EUR_MIN</t>
  </si>
  <si>
    <t>MVC_EG_EUR_MAX</t>
  </si>
  <si>
    <t>MVF_EG</t>
  </si>
  <si>
    <t>RB_FAC_F</t>
  </si>
  <si>
    <t>MVF_EG_EUR_MIN</t>
  </si>
  <si>
    <t>MVF_EG_EUR_MAX</t>
  </si>
  <si>
    <t>MV_RV</t>
  </si>
  <si>
    <t>K_LTAS_MIN</t>
  </si>
  <si>
    <t>K_LTAS_MAX</t>
  </si>
  <si>
    <t>0&lt;=1920</t>
  </si>
  <si>
    <t>utiliteit</t>
  </si>
  <si>
    <t>nvt</t>
  </si>
  <si>
    <t>G</t>
  </si>
  <si>
    <t>Let op: zie LeesMij 2-4-2016</t>
  </si>
  <si>
    <t>1920&lt;=1975</t>
  </si>
  <si>
    <t>E</t>
  </si>
  <si>
    <t>D</t>
  </si>
  <si>
    <t>F) Van label B naar Aplus</t>
  </si>
  <si>
    <t>1975&lt;=1990</t>
  </si>
  <si>
    <t>C</t>
  </si>
  <si>
    <t>Verbetering</t>
  </si>
  <si>
    <t>1990&lt;=1995</t>
  </si>
  <si>
    <t>B</t>
  </si>
  <si>
    <t>B) Van huidig naar label B</t>
  </si>
  <si>
    <t>1995&lt;=2015</t>
  </si>
  <si>
    <t xml:space="preserve">C) Van huidig naar Aplus (energieneutraal) </t>
  </si>
  <si>
    <t>OPP_FTE</t>
  </si>
  <si>
    <t>kantoren</t>
  </si>
  <si>
    <t>2010&lt;=2020</t>
  </si>
  <si>
    <t>A+</t>
  </si>
  <si>
    <t>2020&lt;=2030</t>
  </si>
  <si>
    <t>2030&lt;=2040</t>
  </si>
  <si>
    <t>2040&lt;=2050</t>
  </si>
  <si>
    <t>winkels</t>
  </si>
  <si>
    <t>Verpleging en verzorging</t>
  </si>
  <si>
    <t>Ziekenhuizen</t>
  </si>
  <si>
    <t>Autohandel en reparatie</t>
  </si>
  <si>
    <t>Groothandel</t>
  </si>
  <si>
    <t>Overige dienstverlening</t>
  </si>
  <si>
    <t>min value</t>
  </si>
  <si>
    <t>start value</t>
  </si>
  <si>
    <t>max value</t>
  </si>
  <si>
    <t>Huidige warmtevraag</t>
  </si>
  <si>
    <t>Warmtevraagreductie E -&gt; huidig</t>
  </si>
  <si>
    <t>Warmtevraagreductie E -&gt; A+</t>
  </si>
  <si>
    <t>Gemiddelde warmtevraag:</t>
  </si>
  <si>
    <t>VERDELING M2 UTILITEITSBOUW (RIJKSOVERHEID NAAR BAG OMZETTEN)</t>
  </si>
  <si>
    <t>VESTA CATEGORIEN</t>
  </si>
  <si>
    <t>Kantoren</t>
  </si>
  <si>
    <t>Winkels</t>
  </si>
  <si>
    <t>Overige dienstverlenging</t>
  </si>
  <si>
    <t>Logies, Sport, Bijeenkomst is put into overig</t>
  </si>
  <si>
    <t>Bedrijfshallen is groothandel</t>
  </si>
  <si>
    <t>Cel is niet aanwezig bij Rijksoverheid, dus 0</t>
  </si>
  <si>
    <t>VERDELING AANTAL GEBOUWEN UTILITEITSBOUW (RIJKSOVERHEID NAAR BAG OMZETTEN)</t>
  </si>
  <si>
    <t>HUIDIGE WARMTEVRAAG: Energiekentallen utiliteitsgebouwen Vesta 2.0 (september 2015)</t>
  </si>
  <si>
    <t>Aannames om warmtevraag te passen bij BAG categorien:</t>
  </si>
  <si>
    <t>Horeca warmtevraag is bij Logies gerekend</t>
  </si>
  <si>
    <t>Groothandel warmtevraag is bij Industrie gerekend</t>
  </si>
  <si>
    <t>Aannames om warmtevraag te passen bij BAG categorien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</si>
</sst>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21" x14ac:knownFonts="1">
    <font>
      <sz val="11"/>
      <color indexed="8"/>
      <name val="Calibri"/>
      <family val="2"/>
      <scheme val="minor"/>
    </font>
    <font>
      <sz val="12"/>
      <color theme="1"/>
      <name val="Calibri"/>
      <family val="2"/>
      <scheme val="minor"/>
    </font>
    <font>
      <sz val="12"/>
      <color theme="1"/>
      <name val="Calibri"/>
      <family val="2"/>
      <scheme val="minor"/>
    </font>
    <font>
      <sz val="8"/>
      <name val="Arial"/>
      <family val="2"/>
    </font>
    <font>
      <b/>
      <sz val="8"/>
      <name val="Arial"/>
      <family val="2"/>
    </font>
    <font>
      <u/>
      <sz val="10"/>
      <color rgb="FF0000FF"/>
      <name val="Arial"/>
      <family val="2"/>
    </font>
    <font>
      <sz val="11"/>
      <color indexed="8"/>
      <name val="Calibri"/>
      <family val="2"/>
      <scheme val="minor"/>
    </font>
    <font>
      <b/>
      <sz val="12"/>
      <name val="Arial"/>
      <family val="2"/>
    </font>
    <font>
      <sz val="12"/>
      <name val="Arial"/>
      <family val="2"/>
    </font>
    <font>
      <b/>
      <sz val="11"/>
      <color indexed="8"/>
      <name val="Calibri"/>
      <family val="2"/>
      <scheme val="minor"/>
    </font>
    <font>
      <sz val="12"/>
      <color rgb="FF000000"/>
      <name val="Calibri"/>
      <family val="2"/>
      <scheme val="minor"/>
    </font>
    <font>
      <sz val="12"/>
      <color indexed="8"/>
      <name val="Calibri"/>
      <family val="2"/>
      <scheme val="minor"/>
    </font>
    <font>
      <b/>
      <sz val="12"/>
      <color indexed="8"/>
      <name val="Calibri"/>
      <family val="2"/>
      <scheme val="minor"/>
    </font>
    <font>
      <b/>
      <sz val="12"/>
      <color rgb="FFFF0000"/>
      <name val="Calibri"/>
      <family val="2"/>
      <scheme val="minor"/>
    </font>
    <font>
      <b/>
      <sz val="12"/>
      <color theme="1"/>
      <name val="Calibri"/>
      <family val="2"/>
      <scheme val="minor"/>
    </font>
    <font>
      <sz val="12"/>
      <color rgb="FFFF0000"/>
      <name val="Calibri"/>
      <family val="2"/>
      <scheme val="minor"/>
    </font>
    <font>
      <sz val="12"/>
      <color theme="0" tint="-0.249977111117893"/>
      <name val="Calibri"/>
      <family val="2"/>
      <scheme val="minor"/>
    </font>
    <font>
      <b/>
      <sz val="12"/>
      <color theme="2" tint="-0.249977111117893"/>
      <name val="Calibri"/>
      <family val="2"/>
      <scheme val="minor"/>
    </font>
    <font>
      <b/>
      <sz val="12"/>
      <color theme="0" tint="-0.249977111117893"/>
      <name val="Calibri"/>
      <family val="2"/>
      <scheme val="minor"/>
    </font>
    <font>
      <sz val="12"/>
      <color theme="2" tint="-0.249977111117893"/>
      <name val="Calibri"/>
      <family val="2"/>
      <scheme val="minor"/>
    </font>
    <font>
      <b/>
      <sz val="12"/>
      <color rgb="FF000000"/>
      <name val="Calibri"/>
      <family val="2"/>
      <scheme val="minor"/>
    </font>
  </fonts>
  <fills count="3">
    <fill>
      <patternFill patternType="none"/>
    </fill>
    <fill>
      <patternFill patternType="gray125"/>
    </fill>
    <fill>
      <patternFill patternType="solid">
        <fgColor theme="6" tint="0.79998168889431442"/>
        <bgColor indexed="65"/>
      </patternFill>
    </fill>
  </fills>
  <borders count="18">
    <border>
      <left/>
      <right/>
      <top/>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style="thin">
        <color indexed="64"/>
      </right>
      <top style="thin">
        <color indexed="64"/>
      </top>
      <bottom/>
      <diagonal/>
    </border>
  </borders>
  <cellStyleXfs count="4">
    <xf numFmtId="0" fontId="0" fillId="0" borderId="0"/>
    <xf numFmtId="9" fontId="6" fillId="0" borderId="0" applyFont="0" applyFill="0" applyBorder="0" applyAlignment="0" applyProtection="0"/>
    <xf numFmtId="0" fontId="2" fillId="2" borderId="0" applyNumberFormat="0" applyBorder="0" applyAlignment="0" applyProtection="0"/>
    <xf numFmtId="0" fontId="2" fillId="0" borderId="0"/>
  </cellStyleXfs>
  <cellXfs count="69">
    <xf numFmtId="0" fontId="0" fillId="0" borderId="0" xfId="0"/>
    <xf numFmtId="0" fontId="3" fillId="0" borderId="0" xfId="0" applyFont="1"/>
    <xf numFmtId="0" fontId="4" fillId="0" borderId="0" xfId="0" applyFont="1"/>
    <xf numFmtId="0" fontId="5" fillId="0" borderId="0" xfId="0" applyFont="1"/>
    <xf numFmtId="0" fontId="7" fillId="0" borderId="0" xfId="0" applyFont="1"/>
    <xf numFmtId="0" fontId="8" fillId="0" borderId="0" xfId="0" applyFont="1"/>
    <xf numFmtId="0" fontId="9" fillId="0" borderId="0" xfId="0" applyFont="1"/>
    <xf numFmtId="0" fontId="0" fillId="0" borderId="0" xfId="0" applyFill="1" applyBorder="1"/>
    <xf numFmtId="164" fontId="0" fillId="0" borderId="0" xfId="0" applyNumberFormat="1" applyFill="1" applyBorder="1" applyAlignment="1">
      <alignment horizontal="right"/>
    </xf>
    <xf numFmtId="0" fontId="11" fillId="0" borderId="0" xfId="0" applyFont="1"/>
    <xf numFmtId="0" fontId="11" fillId="0" borderId="0" xfId="0" applyFont="1" applyFill="1" applyBorder="1"/>
    <xf numFmtId="164" fontId="11" fillId="0" borderId="0" xfId="0" applyNumberFormat="1" applyFont="1" applyFill="1" applyBorder="1" applyAlignment="1">
      <alignment horizontal="right"/>
    </xf>
    <xf numFmtId="165" fontId="11" fillId="0" borderId="0" xfId="1" applyNumberFormat="1" applyFont="1"/>
    <xf numFmtId="165" fontId="11" fillId="0" borderId="0" xfId="0" applyNumberFormat="1" applyFont="1"/>
    <xf numFmtId="9" fontId="11" fillId="0" borderId="0" xfId="1" applyFont="1"/>
    <xf numFmtId="0" fontId="11" fillId="0" borderId="2" xfId="0" applyFont="1" applyBorder="1"/>
    <xf numFmtId="10" fontId="11" fillId="0" borderId="2" xfId="0" applyNumberFormat="1" applyFont="1" applyBorder="1"/>
    <xf numFmtId="0" fontId="8" fillId="0" borderId="2" xfId="0" applyFont="1" applyBorder="1"/>
    <xf numFmtId="0" fontId="11" fillId="0" borderId="3" xfId="0" applyFont="1" applyBorder="1"/>
    <xf numFmtId="0" fontId="11" fillId="0" borderId="4" xfId="0" applyFont="1" applyBorder="1"/>
    <xf numFmtId="0" fontId="11" fillId="0" borderId="5" xfId="0" applyFont="1" applyBorder="1"/>
    <xf numFmtId="0" fontId="12" fillId="0" borderId="0" xfId="0" applyFont="1"/>
    <xf numFmtId="0" fontId="13" fillId="0" borderId="0" xfId="0" applyFont="1"/>
    <xf numFmtId="9" fontId="10" fillId="0" borderId="1" xfId="1" applyFont="1" applyBorder="1"/>
    <xf numFmtId="9" fontId="0" fillId="0" borderId="6" xfId="1" applyFont="1" applyBorder="1"/>
    <xf numFmtId="9" fontId="0" fillId="0" borderId="7" xfId="1" applyFont="1" applyBorder="1"/>
    <xf numFmtId="9" fontId="0" fillId="0" borderId="8" xfId="1" applyFont="1" applyBorder="1"/>
    <xf numFmtId="0" fontId="2" fillId="0" borderId="0" xfId="3"/>
    <xf numFmtId="0" fontId="2" fillId="0" borderId="9" xfId="3" applyBorder="1"/>
    <xf numFmtId="0" fontId="2" fillId="0" borderId="10" xfId="3" applyBorder="1"/>
    <xf numFmtId="0" fontId="2" fillId="0" borderId="11" xfId="3" applyBorder="1"/>
    <xf numFmtId="0" fontId="2" fillId="0" borderId="12" xfId="3" applyBorder="1"/>
    <xf numFmtId="0" fontId="2" fillId="0" borderId="13" xfId="3" applyBorder="1"/>
    <xf numFmtId="0" fontId="14" fillId="0" borderId="14" xfId="3" applyFont="1" applyBorder="1"/>
    <xf numFmtId="0" fontId="14" fillId="0" borderId="13" xfId="3" applyFont="1" applyBorder="1"/>
    <xf numFmtId="0" fontId="14" fillId="0" borderId="0" xfId="3" applyFont="1"/>
    <xf numFmtId="166" fontId="2" fillId="0" borderId="2" xfId="3" applyNumberFormat="1" applyBorder="1"/>
    <xf numFmtId="0" fontId="2" fillId="0" borderId="2" xfId="3" applyBorder="1"/>
    <xf numFmtId="0" fontId="10" fillId="0" borderId="2" xfId="3" applyFont="1" applyBorder="1"/>
    <xf numFmtId="166" fontId="2" fillId="2" borderId="2" xfId="2" applyNumberFormat="1" applyBorder="1"/>
    <xf numFmtId="0" fontId="2" fillId="2" borderId="2" xfId="2" applyBorder="1"/>
    <xf numFmtId="0" fontId="13" fillId="0" borderId="0" xfId="3" applyFont="1"/>
    <xf numFmtId="0" fontId="16" fillId="0" borderId="0" xfId="3" applyFont="1"/>
    <xf numFmtId="166" fontId="17" fillId="0" borderId="2" xfId="3" applyNumberFormat="1" applyFont="1" applyBorder="1"/>
    <xf numFmtId="0" fontId="17" fillId="0" borderId="2" xfId="3" applyFont="1" applyBorder="1"/>
    <xf numFmtId="0" fontId="18" fillId="0" borderId="0" xfId="3" applyFont="1"/>
    <xf numFmtId="0" fontId="16" fillId="0" borderId="2" xfId="3" applyFont="1" applyBorder="1"/>
    <xf numFmtId="0" fontId="15" fillId="0" borderId="2" xfId="3" applyFont="1" applyBorder="1"/>
    <xf numFmtId="0" fontId="15" fillId="0" borderId="2" xfId="3" applyFont="1" applyFill="1" applyBorder="1"/>
    <xf numFmtId="0" fontId="16" fillId="0" borderId="2" xfId="3" applyFont="1" applyFill="1" applyBorder="1"/>
    <xf numFmtId="0" fontId="1" fillId="0" borderId="2" xfId="3" applyFont="1" applyFill="1" applyBorder="1"/>
    <xf numFmtId="166" fontId="19" fillId="0" borderId="2" xfId="3" applyNumberFormat="1" applyFont="1" applyBorder="1"/>
    <xf numFmtId="166" fontId="16" fillId="0" borderId="2" xfId="3" applyNumberFormat="1" applyFont="1" applyBorder="1"/>
    <xf numFmtId="0" fontId="0" fillId="0" borderId="2" xfId="0" applyBorder="1"/>
    <xf numFmtId="166" fontId="16" fillId="2" borderId="2" xfId="2" applyNumberFormat="1" applyFont="1" applyBorder="1"/>
    <xf numFmtId="166" fontId="19" fillId="2" borderId="15" xfId="2" applyNumberFormat="1" applyFont="1" applyBorder="1"/>
    <xf numFmtId="166" fontId="0" fillId="0" borderId="2" xfId="3" applyNumberFormat="1" applyFont="1" applyBorder="1"/>
    <xf numFmtId="0" fontId="15" fillId="0" borderId="0" xfId="3" applyFont="1"/>
    <xf numFmtId="2" fontId="16" fillId="0" borderId="0" xfId="3" applyNumberFormat="1" applyFont="1"/>
    <xf numFmtId="10" fontId="13" fillId="0" borderId="0" xfId="3" applyNumberFormat="1" applyFont="1"/>
    <xf numFmtId="0" fontId="0" fillId="0" borderId="0" xfId="3" applyFont="1"/>
    <xf numFmtId="0" fontId="14" fillId="0" borderId="14" xfId="3" applyFont="1" applyBorder="1" applyAlignment="1">
      <alignment horizontal="center"/>
    </xf>
    <xf numFmtId="0" fontId="14" fillId="0" borderId="13" xfId="3" applyFont="1" applyBorder="1" applyAlignment="1">
      <alignment horizontal="center"/>
    </xf>
    <xf numFmtId="0" fontId="2" fillId="0" borderId="16" xfId="3" applyBorder="1"/>
    <xf numFmtId="0" fontId="2" fillId="0" borderId="17" xfId="3" applyBorder="1"/>
    <xf numFmtId="2" fontId="2" fillId="0" borderId="12" xfId="3" applyNumberFormat="1" applyBorder="1"/>
    <xf numFmtId="0" fontId="14" fillId="0" borderId="9" xfId="3" applyFont="1" applyFill="1" applyBorder="1"/>
    <xf numFmtId="0" fontId="2" fillId="0" borderId="0" xfId="3" applyBorder="1"/>
    <xf numFmtId="0" fontId="20" fillId="0" borderId="0" xfId="0" applyFont="1"/>
  </cellXfs>
  <cellStyles count="4">
    <cellStyle name="20% - Accent3" xfId="2" builtinId="38"/>
    <cellStyle name="Normal" xfId="0" builtinId="0"/>
    <cellStyle name="Normal 2" xfId="3" xr:uid="{B02C3CB9-1D61-2743-99F2-E6011BE5A982}"/>
    <cellStyle name="Percent"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8</xdr:col>
      <xdr:colOff>800100</xdr:colOff>
      <xdr:row>0</xdr:row>
      <xdr:rowOff>0</xdr:rowOff>
    </xdr:from>
    <xdr:to>
      <xdr:col>19</xdr:col>
      <xdr:colOff>609600</xdr:colOff>
      <xdr:row>19</xdr:row>
      <xdr:rowOff>161290</xdr:rowOff>
    </xdr:to>
    <xdr:pic>
      <xdr:nvPicPr>
        <xdr:cNvPr id="2" name="Picture 1">
          <a:extLst>
            <a:ext uri="{FF2B5EF4-FFF2-40B4-BE49-F238E27FC236}">
              <a16:creationId xmlns:a16="http://schemas.microsoft.com/office/drawing/2014/main" id="{5890A4F6-9D8C-BE4E-86C9-A4CCE790D8E5}"/>
            </a:ext>
          </a:extLst>
        </xdr:cNvPr>
        <xdr:cNvPicPr>
          <a:picLocks noChangeAspect="1"/>
        </xdr:cNvPicPr>
      </xdr:nvPicPr>
      <xdr:blipFill>
        <a:blip xmlns:r="http://schemas.openxmlformats.org/officeDocument/2006/relationships" r:embed="rId1"/>
        <a:stretch>
          <a:fillRect/>
        </a:stretch>
      </xdr:blipFill>
      <xdr:spPr>
        <a:xfrm>
          <a:off x="11849100" y="0"/>
          <a:ext cx="8890000" cy="4009390"/>
        </a:xfrm>
        <a:prstGeom prst="rect">
          <a:avLst/>
        </a:prstGeom>
      </xdr:spPr>
    </xdr:pic>
    <xdr:clientData/>
  </xdr:twoCellAnchor>
  <xdr:twoCellAnchor editAs="oneCell">
    <xdr:from>
      <xdr:col>9</xdr:col>
      <xdr:colOff>406400</xdr:colOff>
      <xdr:row>46</xdr:row>
      <xdr:rowOff>25400</xdr:rowOff>
    </xdr:from>
    <xdr:to>
      <xdr:col>24</xdr:col>
      <xdr:colOff>165100</xdr:colOff>
      <xdr:row>63</xdr:row>
      <xdr:rowOff>127000</xdr:rowOff>
    </xdr:to>
    <xdr:pic>
      <xdr:nvPicPr>
        <xdr:cNvPr id="3" name="Picture 2">
          <a:extLst>
            <a:ext uri="{FF2B5EF4-FFF2-40B4-BE49-F238E27FC236}">
              <a16:creationId xmlns:a16="http://schemas.microsoft.com/office/drawing/2014/main" id="{C497B025-008C-B74E-B742-6E303B3EFE33}"/>
            </a:ext>
          </a:extLst>
        </xdr:cNvPr>
        <xdr:cNvPicPr>
          <a:picLocks noChangeAspect="1"/>
        </xdr:cNvPicPr>
      </xdr:nvPicPr>
      <xdr:blipFill>
        <a:blip xmlns:r="http://schemas.openxmlformats.org/officeDocument/2006/relationships" r:embed="rId2"/>
        <a:stretch>
          <a:fillRect/>
        </a:stretch>
      </xdr:blipFill>
      <xdr:spPr>
        <a:xfrm>
          <a:off x="12280900" y="4927600"/>
          <a:ext cx="12141200" cy="3556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1071926</xdr:colOff>
      <xdr:row>71</xdr:row>
      <xdr:rowOff>23303</xdr:rowOff>
    </xdr:from>
    <xdr:ext cx="5605517" cy="3302000"/>
    <xdr:pic>
      <xdr:nvPicPr>
        <xdr:cNvPr id="2" name="Picture 1">
          <a:extLst>
            <a:ext uri="{FF2B5EF4-FFF2-40B4-BE49-F238E27FC236}">
              <a16:creationId xmlns:a16="http://schemas.microsoft.com/office/drawing/2014/main" id="{D0D707FA-A9DE-8F40-88B1-72A012A7D0B5}"/>
            </a:ext>
          </a:extLst>
        </xdr:cNvPr>
        <xdr:cNvPicPr>
          <a:picLocks noChangeAspect="1"/>
        </xdr:cNvPicPr>
      </xdr:nvPicPr>
      <xdr:blipFill>
        <a:blip xmlns:r="http://schemas.openxmlformats.org/officeDocument/2006/relationships" r:embed="rId1"/>
        <a:stretch>
          <a:fillRect/>
        </a:stretch>
      </xdr:blipFill>
      <xdr:spPr>
        <a:xfrm>
          <a:off x="1071926" y="9530826"/>
          <a:ext cx="5605517" cy="3302000"/>
        </a:xfrm>
        <a:prstGeom prst="rect">
          <a:avLst/>
        </a:prstGeom>
      </xdr:spPr>
    </xdr:pic>
    <xdr:clientData/>
  </xdr:oneCellAnchor>
  <xdr:oneCellAnchor>
    <xdr:from>
      <xdr:col>0</xdr:col>
      <xdr:colOff>1138689</xdr:colOff>
      <xdr:row>51</xdr:row>
      <xdr:rowOff>161024</xdr:rowOff>
    </xdr:from>
    <xdr:ext cx="6337300" cy="3713639"/>
    <xdr:pic>
      <xdr:nvPicPr>
        <xdr:cNvPr id="3" name="Picture 2">
          <a:extLst>
            <a:ext uri="{FF2B5EF4-FFF2-40B4-BE49-F238E27FC236}">
              <a16:creationId xmlns:a16="http://schemas.microsoft.com/office/drawing/2014/main" id="{68C0BC87-B90F-3945-8B37-1585F4F9D513}"/>
            </a:ext>
          </a:extLst>
        </xdr:cNvPr>
        <xdr:cNvPicPr>
          <a:picLocks noChangeAspect="1"/>
        </xdr:cNvPicPr>
      </xdr:nvPicPr>
      <xdr:blipFill>
        <a:blip xmlns:r="http://schemas.openxmlformats.org/officeDocument/2006/relationships" r:embed="rId2"/>
        <a:stretch>
          <a:fillRect/>
        </a:stretch>
      </xdr:blipFill>
      <xdr:spPr>
        <a:xfrm>
          <a:off x="1138689" y="5707079"/>
          <a:ext cx="6337300" cy="3713639"/>
        </a:xfrm>
        <a:prstGeom prst="rect">
          <a:avLst/>
        </a:prstGeom>
      </xdr:spPr>
    </xdr:pic>
    <xdr:clientData/>
  </xdr:oneCellAnchor>
  <xdr:oneCellAnchor>
    <xdr:from>
      <xdr:col>0</xdr:col>
      <xdr:colOff>199122</xdr:colOff>
      <xdr:row>97</xdr:row>
      <xdr:rowOff>83541</xdr:rowOff>
    </xdr:from>
    <xdr:ext cx="15782560" cy="2857500"/>
    <xdr:pic>
      <xdr:nvPicPr>
        <xdr:cNvPr id="6" name="Picture 5">
          <a:extLst>
            <a:ext uri="{FF2B5EF4-FFF2-40B4-BE49-F238E27FC236}">
              <a16:creationId xmlns:a16="http://schemas.microsoft.com/office/drawing/2014/main" id="{3A40E779-05C9-214E-964C-D638649FA0CB}"/>
            </a:ext>
          </a:extLst>
        </xdr:cNvPr>
        <xdr:cNvPicPr>
          <a:picLocks noChangeAspect="1"/>
        </xdr:cNvPicPr>
      </xdr:nvPicPr>
      <xdr:blipFill>
        <a:blip xmlns:r="http://schemas.openxmlformats.org/officeDocument/2006/relationships" r:embed="rId3"/>
        <a:stretch>
          <a:fillRect/>
        </a:stretch>
      </xdr:blipFill>
      <xdr:spPr>
        <a:xfrm>
          <a:off x="199122" y="14740972"/>
          <a:ext cx="15782560" cy="2857500"/>
        </a:xfrm>
        <a:prstGeom prst="rect">
          <a:avLst/>
        </a:prstGeom>
      </xdr:spPr>
    </xdr:pic>
    <xdr:clientData/>
  </xdr:oneCellAnchor>
  <xdr:twoCellAnchor>
    <xdr:from>
      <xdr:col>0</xdr:col>
      <xdr:colOff>209723</xdr:colOff>
      <xdr:row>1</xdr:row>
      <xdr:rowOff>69910</xdr:rowOff>
    </xdr:from>
    <xdr:to>
      <xdr:col>6</xdr:col>
      <xdr:colOff>2021046</xdr:colOff>
      <xdr:row>19</xdr:row>
      <xdr:rowOff>149489</xdr:rowOff>
    </xdr:to>
    <xdr:sp macro="" textlink="">
      <xdr:nvSpPr>
        <xdr:cNvPr id="7" name="TextBox 6">
          <a:extLst>
            <a:ext uri="{FF2B5EF4-FFF2-40B4-BE49-F238E27FC236}">
              <a16:creationId xmlns:a16="http://schemas.microsoft.com/office/drawing/2014/main" id="{99842919-5FB2-8447-BD74-A129EE10981C}"/>
            </a:ext>
          </a:extLst>
        </xdr:cNvPr>
        <xdr:cNvSpPr txBox="1"/>
      </xdr:nvSpPr>
      <xdr:spPr>
        <a:xfrm>
          <a:off x="209723" y="267983"/>
          <a:ext cx="12623800" cy="364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De</a:t>
          </a:r>
          <a:r>
            <a:rPr lang="en-US" sz="1200" baseline="0"/>
            <a:t> volgende </a:t>
          </a:r>
          <a:r>
            <a:rPr lang="en-US" sz="1200" b="1" baseline="0"/>
            <a:t>bronnen</a:t>
          </a:r>
          <a:r>
            <a:rPr lang="en-US" sz="1200" baseline="0"/>
            <a:t> zijn gebruikt om de instellingen voor de isolatieslider voor gebouwen uit te rekenen:</a:t>
          </a:r>
        </a:p>
        <a:p>
          <a:r>
            <a:rPr lang="en-US" sz="1200"/>
            <a:t>1. Energiekentallen</a:t>
          </a:r>
          <a:r>
            <a:rPr lang="en-US" sz="1200" baseline="0"/>
            <a:t> </a:t>
          </a:r>
          <a:r>
            <a:rPr lang="en-US" sz="1200"/>
            <a:t>utiliteitsgebouwen</a:t>
          </a:r>
          <a:r>
            <a:rPr lang="en-US" sz="1200" baseline="0"/>
            <a:t> </a:t>
          </a:r>
          <a:r>
            <a:rPr lang="en-US" sz="1200"/>
            <a:t>Vesta 2.0 (september</a:t>
          </a:r>
          <a:r>
            <a:rPr lang="en-US" sz="1200" baseline="0"/>
            <a:t> 2015)</a:t>
          </a:r>
          <a:endParaRPr lang="en-US" sz="1200"/>
        </a:p>
        <a:p>
          <a:r>
            <a:rPr lang="en-US" sz="1200" baseline="0"/>
            <a:t>2. 20160706_Vesta_Utiliteiten_BAG</a:t>
          </a:r>
        </a:p>
        <a:p>
          <a:r>
            <a:rPr lang="en-US" sz="1200" baseline="0"/>
            <a:t>3. 20160525_Vesta_Utiliteiten_Nieuwbouw</a:t>
          </a:r>
        </a:p>
        <a:p>
          <a:r>
            <a:rPr lang="en-US" sz="1200" baseline="0"/>
            <a:t>4. Verkenning utilitetisbouw Rijksoverheid (2017)</a:t>
          </a:r>
        </a:p>
        <a:p>
          <a:endParaRPr lang="en-US" sz="1200" baseline="0"/>
        </a:p>
        <a:p>
          <a:r>
            <a:rPr lang="nl" sz="1200"/>
            <a:t>De volgende </a:t>
          </a:r>
          <a:r>
            <a:rPr lang="nl" sz="1200" b="1"/>
            <a:t>aannames</a:t>
          </a:r>
          <a:r>
            <a:rPr lang="nl" sz="1200"/>
            <a:t> zijn gedaan om de instellingen voor de isolatieslider voor gebouwen uit te rekenen:</a:t>
          </a:r>
        </a:p>
        <a:p>
          <a:r>
            <a:rPr lang="nl" sz="1200"/>
            <a:t>1. De minimale</a:t>
          </a:r>
          <a:r>
            <a:rPr lang="nl" sz="1200" baseline="0"/>
            <a:t> waarde staat gelijk aan een gebouw met label E (warmtevraag hiervan is te vinden in </a:t>
          </a:r>
          <a:r>
            <a:rPr lang="en-US" sz="1200" baseline="0"/>
            <a:t>20160706_Vesta_Utiliteiten_BAG)</a:t>
          </a:r>
          <a:endParaRPr lang="nl" sz="1200" baseline="0"/>
        </a:p>
        <a:p>
          <a:r>
            <a:rPr lang="nl" sz="1200" baseline="0"/>
            <a:t>2. De maximale waarde staat gelijk aan een gebouw met label A+ (warmtevraag hiervan is te vinden in 20160525_Vesta_Utiliteiten_Nieuwbouw)</a:t>
          </a:r>
        </a:p>
        <a:p>
          <a:r>
            <a:rPr lang="nl" sz="1200"/>
            <a:t>3. De</a:t>
          </a:r>
          <a:r>
            <a:rPr lang="nl" sz="1200" baseline="0"/>
            <a:t> huidige isolatiegraad van de gebouwen komt uit </a:t>
          </a:r>
          <a:r>
            <a:rPr lang="en-US" sz="1200" baseline="0"/>
            <a:t>Energiekentallen utiliteitsgebouwen Vesta 2.0, daar wordt de huidige warmtevraag van elk type gebouw genoemd</a:t>
          </a:r>
        </a:p>
        <a:p>
          <a:r>
            <a:rPr lang="en-US" sz="1200" baseline="0"/>
            <a:t>4. De warmtevraag wordt gegeven in GJ/jr/m2 voor de verschillende type gebouwen. Dus eerst is er een gemiddelde warmtevraag per m2 berekend voor elk label met een verdeling van het totale oppervlak tussen alle type gebouwen (uit Verkenning utiltieitsbouw)</a:t>
          </a:r>
        </a:p>
        <a:p>
          <a:r>
            <a:rPr lang="en-US" sz="1200" baseline="0"/>
            <a:t>5. Wanneer er voor elk label een gemiddelde warmtevraag is kan de warmtevraagreductie tussen E-&gt;huidig en tussen E-&gt;A+ worden berekend</a:t>
          </a:r>
        </a:p>
        <a:p>
          <a:r>
            <a:rPr lang="en-US" sz="1200" baseline="0"/>
            <a:t>6. De kosten zijn lineair aangenomen, omdat we tussen label E en label A+ maar overeenkomt met één labelsprong van Vesta (van huidig Rc -&gt; Rc = 3.5)</a:t>
          </a:r>
        </a:p>
        <a:p>
          <a:r>
            <a:rPr lang="en-US" sz="1200" baseline="0"/>
            <a:t>7. Er worden minimale en maximale kosten gegeven door Vesta. De minimale kosten komen overeen met het isoleren op een natuurlijk moment en de maximale kosten komen overeen met het isoleren op een zelfstandig moment:</a:t>
          </a:r>
        </a:p>
        <a:p>
          <a:r>
            <a:rPr lang="en-US" sz="1200" baseline="0"/>
            <a:t>	- voor de huidige gebouwen wordt het gemiddelde daarvan genomen omdat het isoleren kan plaatsvinden op een natuurlijk of op een 	zelfstandig moment</a:t>
          </a:r>
          <a:endParaRPr lang="nl" sz="1200" baseline="0"/>
        </a:p>
        <a:p>
          <a:r>
            <a:rPr lang="nl" sz="1200" baseline="0"/>
            <a:t>	- voor nieuwe gebouwen wordt de minimale kosten aangenomen omdat dit altijd plaatsvindt op een natuurlijk moment</a:t>
          </a:r>
          <a:endParaRPr lang="nl" sz="1200"/>
        </a:p>
        <a:p>
          <a:endParaRPr lang="en-US" sz="12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88900</xdr:colOff>
      <xdr:row>16</xdr:row>
      <xdr:rowOff>114300</xdr:rowOff>
    </xdr:from>
    <xdr:to>
      <xdr:col>16</xdr:col>
      <xdr:colOff>546100</xdr:colOff>
      <xdr:row>41</xdr:row>
      <xdr:rowOff>185963</xdr:rowOff>
    </xdr:to>
    <xdr:pic>
      <xdr:nvPicPr>
        <xdr:cNvPr id="2" name="Picture 1">
          <a:extLst>
            <a:ext uri="{FF2B5EF4-FFF2-40B4-BE49-F238E27FC236}">
              <a16:creationId xmlns:a16="http://schemas.microsoft.com/office/drawing/2014/main" id="{BDF4B719-10FF-C44F-ADE3-1F277C4F4E35}"/>
            </a:ext>
          </a:extLst>
        </xdr:cNvPr>
        <xdr:cNvPicPr>
          <a:picLocks noChangeAspect="1"/>
        </xdr:cNvPicPr>
      </xdr:nvPicPr>
      <xdr:blipFill>
        <a:blip xmlns:r="http://schemas.openxmlformats.org/officeDocument/2006/relationships" r:embed="rId1"/>
        <a:stretch>
          <a:fillRect/>
        </a:stretch>
      </xdr:blipFill>
      <xdr:spPr>
        <a:xfrm>
          <a:off x="88900" y="3162300"/>
          <a:ext cx="12674600" cy="483416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A330D-E811-2042-B9E6-56C80386C853}">
  <dimension ref="A2:J101"/>
  <sheetViews>
    <sheetView workbookViewId="0">
      <selection activeCell="E3" sqref="E3:E7"/>
    </sheetView>
  </sheetViews>
  <sheetFormatPr baseColWidth="10" defaultRowHeight="15" x14ac:dyDescent="0.2"/>
  <cols>
    <col min="1" max="1" width="23.1640625" customWidth="1"/>
    <col min="2" max="2" width="42.1640625" customWidth="1"/>
    <col min="3" max="3" width="33.33203125" customWidth="1"/>
    <col min="4" max="4" width="35.33203125" customWidth="1"/>
    <col min="7" max="7" width="20.6640625" customWidth="1"/>
  </cols>
  <sheetData>
    <row r="2" spans="1:9" ht="16" x14ac:dyDescent="0.2">
      <c r="B2" s="5" t="s">
        <v>24</v>
      </c>
      <c r="C2" s="5" t="s">
        <v>44</v>
      </c>
      <c r="D2" t="s">
        <v>45</v>
      </c>
      <c r="E2" t="s">
        <v>46</v>
      </c>
    </row>
    <row r="3" spans="1:9" ht="16" x14ac:dyDescent="0.2">
      <c r="A3" s="5" t="s">
        <v>3</v>
      </c>
      <c r="B3" s="17">
        <v>900</v>
      </c>
      <c r="C3" s="5">
        <f>B3*$B$9*$B$10</f>
        <v>2.3696671499999995E-2</v>
      </c>
      <c r="D3" s="5">
        <f>E69</f>
        <v>2.7237553448275855E-2</v>
      </c>
      <c r="E3" s="24">
        <f>1-(C3/D3)</f>
        <v>0.13</v>
      </c>
    </row>
    <row r="4" spans="1:9" ht="16" x14ac:dyDescent="0.2">
      <c r="A4" s="5" t="s">
        <v>4</v>
      </c>
      <c r="B4" s="17">
        <v>1530</v>
      </c>
      <c r="C4" s="5">
        <f t="shared" ref="C4:C7" si="0">B4*$B$9*$B$10</f>
        <v>4.0284341549999998E-2</v>
      </c>
      <c r="D4" s="5">
        <f t="shared" ref="D4:D7" si="1">E70</f>
        <v>4.4268507197802197E-2</v>
      </c>
      <c r="E4" s="25">
        <f t="shared" ref="E4:E7" si="2">1-(C4/D4)</f>
        <v>8.9999999999999969E-2</v>
      </c>
    </row>
    <row r="5" spans="1:9" ht="16" x14ac:dyDescent="0.2">
      <c r="A5" s="5" t="s">
        <v>5</v>
      </c>
      <c r="B5" s="17">
        <v>2360</v>
      </c>
      <c r="C5" s="5">
        <f t="shared" si="0"/>
        <v>6.2137938599999998E-2</v>
      </c>
      <c r="D5" s="5">
        <f t="shared" si="1"/>
        <v>6.9817908539325846E-2</v>
      </c>
      <c r="E5" s="25">
        <f t="shared" si="2"/>
        <v>0.1100000000000001</v>
      </c>
      <c r="F5" s="9"/>
      <c r="G5" s="9"/>
      <c r="H5" s="9"/>
      <c r="I5" s="9"/>
    </row>
    <row r="6" spans="1:9" ht="16" x14ac:dyDescent="0.2">
      <c r="A6" s="5" t="s">
        <v>6</v>
      </c>
      <c r="B6" s="17">
        <v>1790</v>
      </c>
      <c r="C6" s="5">
        <f t="shared" si="0"/>
        <v>4.7130046649999993E-2</v>
      </c>
      <c r="D6" s="5">
        <f t="shared" si="1"/>
        <v>5.4172467413793099E-2</v>
      </c>
      <c r="E6" s="25">
        <f t="shared" si="2"/>
        <v>0.13</v>
      </c>
      <c r="F6" s="9"/>
      <c r="G6" s="9"/>
      <c r="H6" s="9"/>
      <c r="I6" s="9"/>
    </row>
    <row r="7" spans="1:9" ht="16" x14ac:dyDescent="0.2">
      <c r="A7" s="5" t="s">
        <v>7</v>
      </c>
      <c r="B7" s="17">
        <v>1270</v>
      </c>
      <c r="C7" s="5">
        <f t="shared" si="0"/>
        <v>3.3438636449999996E-2</v>
      </c>
      <c r="D7" s="5">
        <f t="shared" si="1"/>
        <v>3.8435214310344822E-2</v>
      </c>
      <c r="E7" s="26">
        <f t="shared" si="2"/>
        <v>0.13</v>
      </c>
      <c r="F7" s="9"/>
      <c r="G7" s="9"/>
      <c r="H7" s="9"/>
      <c r="I7" s="9"/>
    </row>
    <row r="8" spans="1:9" ht="16" x14ac:dyDescent="0.2">
      <c r="A8" s="9"/>
      <c r="B8" s="9"/>
      <c r="C8" s="9"/>
      <c r="D8" s="9"/>
      <c r="E8" s="9"/>
      <c r="F8" s="9"/>
      <c r="G8" s="9"/>
      <c r="H8" s="9"/>
      <c r="I8" s="9"/>
    </row>
    <row r="9" spans="1:9" ht="16" x14ac:dyDescent="0.2">
      <c r="A9" s="5" t="s">
        <v>26</v>
      </c>
      <c r="B9" s="15">
        <f>31.65/1000000</f>
        <v>3.1649999999999997E-5</v>
      </c>
      <c r="C9" s="9"/>
      <c r="D9" s="9"/>
      <c r="E9" s="9"/>
      <c r="F9" s="9"/>
      <c r="G9" s="9"/>
      <c r="H9" s="9"/>
      <c r="I9" s="9"/>
    </row>
    <row r="10" spans="1:9" ht="16" x14ac:dyDescent="0.2">
      <c r="A10" s="5" t="s">
        <v>27</v>
      </c>
      <c r="B10" s="16">
        <v>0.83189999999999997</v>
      </c>
      <c r="C10" s="9" t="s">
        <v>29</v>
      </c>
      <c r="D10" s="9"/>
      <c r="E10" s="9"/>
      <c r="F10" s="9"/>
      <c r="G10" s="9"/>
      <c r="H10" s="9"/>
      <c r="I10" s="9"/>
    </row>
    <row r="11" spans="1:9" ht="16" x14ac:dyDescent="0.2">
      <c r="A11" s="9"/>
      <c r="B11" s="9"/>
      <c r="C11" s="9"/>
      <c r="D11" s="9"/>
      <c r="E11" s="9"/>
      <c r="F11" s="9"/>
      <c r="G11" s="9"/>
      <c r="H11" s="9"/>
      <c r="I11" s="9"/>
    </row>
    <row r="12" spans="1:9" ht="16" x14ac:dyDescent="0.2">
      <c r="A12" s="9"/>
      <c r="B12" s="9"/>
      <c r="C12" s="9"/>
      <c r="D12" s="9"/>
      <c r="E12" s="9"/>
      <c r="F12" s="9"/>
      <c r="G12" s="9"/>
      <c r="H12" s="9"/>
      <c r="I12" s="9"/>
    </row>
    <row r="13" spans="1:9" ht="16" x14ac:dyDescent="0.2">
      <c r="A13" s="21" t="s">
        <v>48</v>
      </c>
      <c r="B13" s="9"/>
      <c r="C13" s="9"/>
      <c r="D13" s="9"/>
      <c r="E13" s="9"/>
      <c r="F13" s="9"/>
      <c r="G13" s="9"/>
      <c r="H13" s="9"/>
      <c r="I13" s="9"/>
    </row>
    <row r="14" spans="1:9" ht="16" x14ac:dyDescent="0.2">
      <c r="A14" s="9" t="str">
        <f>"- Update average gas demand per housing type (temperature corrected)"</f>
        <v>- Update average gas demand per housing type (temperature corrected)</v>
      </c>
      <c r="B14" s="9"/>
      <c r="C14" s="9"/>
      <c r="D14" s="9"/>
      <c r="E14" s="9"/>
      <c r="F14" s="9"/>
      <c r="G14" s="9"/>
      <c r="H14" s="9"/>
      <c r="I14" s="9"/>
    </row>
    <row r="15" spans="1:9" ht="16" x14ac:dyDescent="0.2">
      <c r="A15" s="9" t="str">
        <f>"- Update % gas used for space heating"</f>
        <v>- Update % gas used for space heating</v>
      </c>
      <c r="B15" s="9"/>
      <c r="C15" s="9"/>
      <c r="D15" s="9"/>
      <c r="E15" s="9"/>
      <c r="F15" s="9"/>
      <c r="G15" s="9"/>
      <c r="H15" s="9"/>
      <c r="I15" s="9"/>
    </row>
    <row r="16" spans="1:9" ht="16" x14ac:dyDescent="0.2">
      <c r="A16" s="9" t="s">
        <v>49</v>
      </c>
      <c r="B16" s="9"/>
      <c r="C16" s="9"/>
      <c r="D16" s="9"/>
      <c r="E16" s="9"/>
      <c r="F16" s="9"/>
      <c r="G16" s="9"/>
      <c r="H16" s="9"/>
      <c r="I16" s="9"/>
    </row>
    <row r="17" spans="1:10" ht="16" x14ac:dyDescent="0.2">
      <c r="A17" s="9"/>
      <c r="B17" s="9"/>
      <c r="C17" s="9"/>
      <c r="D17" s="9"/>
      <c r="E17" s="9"/>
      <c r="F17" s="9"/>
      <c r="G17" s="9"/>
      <c r="H17" s="9"/>
      <c r="I17" s="9"/>
    </row>
    <row r="18" spans="1:10" ht="16" x14ac:dyDescent="0.2">
      <c r="A18" s="9"/>
      <c r="B18" s="9"/>
      <c r="C18" s="9"/>
      <c r="D18" s="9"/>
      <c r="E18" s="9"/>
      <c r="F18" s="9"/>
      <c r="G18" s="9"/>
      <c r="H18" s="9"/>
      <c r="I18" s="9"/>
    </row>
    <row r="19" spans="1:10" ht="16" x14ac:dyDescent="0.2">
      <c r="A19" s="9"/>
      <c r="B19" s="9"/>
      <c r="C19" s="9"/>
      <c r="D19" s="9"/>
      <c r="E19" s="9"/>
      <c r="F19" s="9"/>
      <c r="G19" s="9"/>
      <c r="H19" s="9"/>
      <c r="I19" s="9"/>
    </row>
    <row r="20" spans="1:10" ht="16" x14ac:dyDescent="0.2">
      <c r="A20" s="9"/>
      <c r="B20" s="9"/>
      <c r="C20" s="9"/>
      <c r="D20" s="9"/>
      <c r="E20" s="9"/>
      <c r="F20" s="9"/>
      <c r="G20" s="9"/>
      <c r="H20" s="9"/>
      <c r="I20" s="9"/>
    </row>
    <row r="21" spans="1:10" ht="16" x14ac:dyDescent="0.2">
      <c r="A21" s="9"/>
      <c r="B21" s="9"/>
      <c r="C21" s="9"/>
      <c r="D21" s="9"/>
      <c r="E21" s="9"/>
      <c r="F21" s="9"/>
      <c r="G21" s="9"/>
      <c r="H21" s="9"/>
      <c r="I21" s="9"/>
      <c r="J21" s="6" t="s">
        <v>10</v>
      </c>
    </row>
    <row r="22" spans="1:10" ht="16" x14ac:dyDescent="0.2">
      <c r="A22" s="9"/>
      <c r="B22" s="9"/>
      <c r="C22" s="9"/>
      <c r="D22" s="9"/>
      <c r="E22" s="9"/>
      <c r="F22" s="9"/>
      <c r="G22" s="9"/>
      <c r="H22" s="9"/>
      <c r="I22" s="9"/>
    </row>
    <row r="23" spans="1:10" ht="16" x14ac:dyDescent="0.2">
      <c r="A23" s="9"/>
      <c r="B23" s="9"/>
      <c r="C23" s="9"/>
      <c r="D23" s="9"/>
      <c r="E23" s="9"/>
      <c r="F23" s="9"/>
      <c r="G23" s="9"/>
      <c r="H23" s="9"/>
      <c r="I23" s="9"/>
    </row>
    <row r="24" spans="1:10" ht="16" x14ac:dyDescent="0.2">
      <c r="A24" s="9"/>
      <c r="B24" s="9"/>
      <c r="C24" s="9"/>
      <c r="D24" s="9"/>
      <c r="E24" s="9"/>
      <c r="F24" s="9"/>
      <c r="G24" s="9"/>
      <c r="H24" s="9"/>
      <c r="I24" s="9"/>
    </row>
    <row r="25" spans="1:10" ht="16" x14ac:dyDescent="0.2">
      <c r="A25" s="9"/>
      <c r="B25" s="9"/>
      <c r="C25" s="9"/>
      <c r="D25" s="9"/>
      <c r="E25" s="9"/>
      <c r="F25" s="9"/>
      <c r="G25" s="9"/>
      <c r="H25" s="9"/>
      <c r="I25" s="9"/>
    </row>
    <row r="26" spans="1:10" ht="16" x14ac:dyDescent="0.2">
      <c r="A26" s="9"/>
      <c r="B26" s="9"/>
      <c r="C26" s="9"/>
      <c r="D26" s="9"/>
      <c r="E26" s="9"/>
      <c r="F26" s="9"/>
      <c r="G26" s="9"/>
      <c r="H26" s="9"/>
      <c r="I26" s="9"/>
    </row>
    <row r="27" spans="1:10" ht="16" x14ac:dyDescent="0.2">
      <c r="A27" s="9"/>
      <c r="B27" s="9"/>
      <c r="C27" s="9"/>
      <c r="D27" s="9"/>
      <c r="E27" s="9"/>
      <c r="F27" s="9"/>
      <c r="G27" s="9"/>
      <c r="H27" s="9"/>
      <c r="I27" s="9"/>
    </row>
    <row r="28" spans="1:10" ht="16" x14ac:dyDescent="0.2">
      <c r="A28" s="9"/>
      <c r="B28" s="9"/>
      <c r="C28" s="9"/>
      <c r="D28" s="9"/>
      <c r="E28" s="9"/>
      <c r="F28" s="9"/>
      <c r="G28" s="9"/>
      <c r="H28" s="9"/>
      <c r="I28" s="9"/>
    </row>
    <row r="29" spans="1:10" ht="16" x14ac:dyDescent="0.2">
      <c r="A29" s="9"/>
      <c r="B29" s="9"/>
      <c r="C29" s="9"/>
      <c r="D29" s="9"/>
      <c r="E29" s="9"/>
      <c r="F29" s="9"/>
      <c r="G29" s="9"/>
      <c r="H29" s="9"/>
      <c r="I29" s="9"/>
    </row>
    <row r="30" spans="1:10" ht="16" x14ac:dyDescent="0.2">
      <c r="A30" s="9"/>
      <c r="B30" s="9"/>
      <c r="C30" s="9"/>
      <c r="D30" s="9"/>
      <c r="E30" s="9"/>
      <c r="F30" s="9"/>
      <c r="G30" s="9"/>
      <c r="H30" s="9"/>
      <c r="I30" s="9"/>
    </row>
    <row r="31" spans="1:10" ht="16" x14ac:dyDescent="0.2">
      <c r="A31" s="9"/>
      <c r="B31" s="9"/>
      <c r="C31" s="9"/>
      <c r="D31" s="9"/>
      <c r="E31" s="9"/>
      <c r="F31" s="9"/>
      <c r="G31" s="9"/>
      <c r="H31" s="9"/>
      <c r="I31" s="9"/>
    </row>
    <row r="32" spans="1:10" ht="16" x14ac:dyDescent="0.2">
      <c r="A32" s="9"/>
      <c r="B32" s="9"/>
      <c r="C32" s="9"/>
      <c r="D32" s="9"/>
      <c r="E32" s="9"/>
      <c r="F32" s="9"/>
      <c r="G32" s="9"/>
      <c r="H32" s="9"/>
      <c r="I32" s="9"/>
    </row>
    <row r="33" spans="1:9" ht="16" x14ac:dyDescent="0.2">
      <c r="A33" s="9"/>
      <c r="B33" s="9"/>
      <c r="C33" s="9"/>
      <c r="D33" s="9"/>
      <c r="E33" s="9"/>
      <c r="F33" s="9"/>
      <c r="G33" s="9"/>
      <c r="H33" s="9"/>
      <c r="I33" s="9"/>
    </row>
    <row r="34" spans="1:9" ht="16" x14ac:dyDescent="0.2">
      <c r="A34" s="22" t="s">
        <v>47</v>
      </c>
      <c r="B34" s="9"/>
      <c r="C34" s="9"/>
      <c r="D34" s="9"/>
      <c r="E34" s="9"/>
      <c r="F34" s="9"/>
      <c r="G34" s="9"/>
      <c r="H34" s="9"/>
      <c r="I34" s="9"/>
    </row>
    <row r="35" spans="1:9" ht="16" x14ac:dyDescent="0.2">
      <c r="A35" s="9"/>
      <c r="B35" s="9"/>
      <c r="C35" s="9"/>
      <c r="D35" s="9"/>
      <c r="E35" s="9"/>
      <c r="F35" s="9"/>
      <c r="G35" s="9"/>
      <c r="H35" s="9"/>
      <c r="I35" s="9"/>
    </row>
    <row r="36" spans="1:9" ht="17" thickBot="1" x14ac:dyDescent="0.25">
      <c r="A36" s="9"/>
      <c r="B36" s="9"/>
      <c r="C36" s="9"/>
      <c r="D36" s="9"/>
      <c r="E36" s="9"/>
      <c r="F36" s="9"/>
      <c r="G36" s="9"/>
      <c r="H36" s="9"/>
      <c r="I36" s="9"/>
    </row>
    <row r="37" spans="1:9" ht="17" thickBot="1" x14ac:dyDescent="0.25">
      <c r="A37" s="10" t="s">
        <v>11</v>
      </c>
      <c r="B37" s="11"/>
      <c r="C37" s="23">
        <v>0.32</v>
      </c>
      <c r="D37" s="9"/>
      <c r="E37" s="9" t="s">
        <v>37</v>
      </c>
      <c r="F37" s="9"/>
      <c r="G37" s="9"/>
      <c r="H37" s="9"/>
      <c r="I37" s="9"/>
    </row>
    <row r="38" spans="1:9" ht="17" thickBot="1" x14ac:dyDescent="0.25">
      <c r="A38" s="10" t="s">
        <v>12</v>
      </c>
      <c r="B38" s="11"/>
      <c r="C38" s="23">
        <v>0.23</v>
      </c>
      <c r="D38" s="9"/>
      <c r="E38" s="9" t="s">
        <v>38</v>
      </c>
      <c r="F38" s="9"/>
      <c r="G38" s="9"/>
      <c r="H38" s="9"/>
      <c r="I38" s="9"/>
    </row>
    <row r="39" spans="1:9" ht="17" thickBot="1" x14ac:dyDescent="0.25">
      <c r="A39" s="10" t="s">
        <v>13</v>
      </c>
      <c r="B39" s="11"/>
      <c r="C39" s="23">
        <v>0.23</v>
      </c>
      <c r="D39" s="9"/>
      <c r="E39" s="9"/>
      <c r="F39" s="9"/>
      <c r="G39" s="9"/>
      <c r="H39" s="9"/>
      <c r="I39" s="9"/>
    </row>
    <row r="40" spans="1:9" ht="17" thickBot="1" x14ac:dyDescent="0.25">
      <c r="A40" s="10" t="s">
        <v>14</v>
      </c>
      <c r="B40" s="11"/>
      <c r="C40" s="23">
        <v>0.26</v>
      </c>
      <c r="D40" s="9"/>
      <c r="E40" s="9"/>
      <c r="F40" s="9"/>
      <c r="G40" s="9"/>
      <c r="H40" s="9"/>
      <c r="I40" s="9"/>
    </row>
    <row r="41" spans="1:9" ht="17" thickBot="1" x14ac:dyDescent="0.25">
      <c r="A41" s="10" t="s">
        <v>15</v>
      </c>
      <c r="B41" s="11"/>
      <c r="C41" s="23">
        <v>0.31</v>
      </c>
      <c r="D41" s="9"/>
      <c r="E41" s="9"/>
      <c r="F41" s="9"/>
      <c r="G41" s="9"/>
      <c r="H41" s="9"/>
      <c r="I41" s="9"/>
    </row>
    <row r="42" spans="1:9" ht="17" thickBot="1" x14ac:dyDescent="0.25">
      <c r="A42" s="7" t="s">
        <v>39</v>
      </c>
      <c r="B42" s="8"/>
      <c r="C42" s="23">
        <v>0.67</v>
      </c>
      <c r="D42" s="9"/>
      <c r="E42" s="9"/>
      <c r="F42" s="9"/>
      <c r="G42" s="9"/>
      <c r="H42" s="9"/>
      <c r="I42" s="9"/>
    </row>
    <row r="43" spans="1:9" ht="17" thickBot="1" x14ac:dyDescent="0.25">
      <c r="A43" s="7" t="s">
        <v>40</v>
      </c>
      <c r="B43" s="8"/>
      <c r="C43" s="23">
        <v>0.69</v>
      </c>
      <c r="D43" s="9"/>
      <c r="E43" s="9"/>
      <c r="F43" s="9"/>
      <c r="G43" s="9"/>
      <c r="H43" s="9"/>
      <c r="I43" s="9"/>
    </row>
    <row r="44" spans="1:9" ht="17" thickBot="1" x14ac:dyDescent="0.25">
      <c r="A44" s="7" t="s">
        <v>41</v>
      </c>
      <c r="B44" s="8"/>
      <c r="C44" s="23">
        <v>0.67</v>
      </c>
      <c r="D44" s="9"/>
      <c r="E44" s="9"/>
      <c r="F44" s="9"/>
      <c r="G44" s="9"/>
      <c r="H44" s="9"/>
      <c r="I44" s="9"/>
    </row>
    <row r="45" spans="1:9" ht="17" thickBot="1" x14ac:dyDescent="0.25">
      <c r="A45" s="7" t="s">
        <v>42</v>
      </c>
      <c r="B45" s="8"/>
      <c r="C45" s="23">
        <v>0.69</v>
      </c>
      <c r="D45" s="9"/>
      <c r="E45" s="9"/>
      <c r="F45" s="9"/>
      <c r="G45" s="9"/>
      <c r="H45" s="9"/>
      <c r="I45" s="9"/>
    </row>
    <row r="46" spans="1:9" ht="17" thickBot="1" x14ac:dyDescent="0.25">
      <c r="A46" s="7" t="s">
        <v>43</v>
      </c>
      <c r="B46" s="8"/>
      <c r="C46" s="23">
        <v>0.69</v>
      </c>
      <c r="D46" s="9"/>
      <c r="E46" s="9"/>
      <c r="F46" s="9"/>
      <c r="G46" s="9"/>
      <c r="H46" s="9"/>
      <c r="I46" s="9"/>
    </row>
    <row r="47" spans="1:9" ht="16" x14ac:dyDescent="0.2">
      <c r="A47" s="9"/>
      <c r="B47" s="9"/>
      <c r="C47" s="9"/>
      <c r="D47" s="9"/>
      <c r="E47" s="9"/>
      <c r="F47" s="9"/>
      <c r="G47" s="9"/>
      <c r="H47" s="9"/>
      <c r="I47" s="9"/>
    </row>
    <row r="48" spans="1:9" ht="16" x14ac:dyDescent="0.2">
      <c r="A48" s="9"/>
      <c r="B48" s="9"/>
      <c r="C48" s="9"/>
      <c r="D48" s="9"/>
      <c r="E48" s="9"/>
      <c r="F48" s="9"/>
      <c r="G48" s="9"/>
      <c r="H48" s="9"/>
      <c r="I48" s="9"/>
    </row>
    <row r="49" spans="1:9" ht="16" x14ac:dyDescent="0.2">
      <c r="A49" s="9"/>
      <c r="B49" s="9" t="s">
        <v>16</v>
      </c>
      <c r="C49" s="9" t="s">
        <v>17</v>
      </c>
      <c r="D49" s="9" t="s">
        <v>18</v>
      </c>
      <c r="E49" s="9" t="s">
        <v>31</v>
      </c>
      <c r="F49" s="9"/>
      <c r="G49" s="9"/>
      <c r="H49" s="9"/>
      <c r="I49" s="9"/>
    </row>
    <row r="50" spans="1:9" ht="16" x14ac:dyDescent="0.2">
      <c r="A50" s="5" t="s">
        <v>3</v>
      </c>
      <c r="B50" s="12">
        <v>0.57969999999999999</v>
      </c>
      <c r="C50" s="13">
        <f>1-B50</f>
        <v>0.42030000000000001</v>
      </c>
      <c r="D50" s="9">
        <v>0</v>
      </c>
      <c r="E50" s="14">
        <f>ROUND(C50*C37,2)</f>
        <v>0.13</v>
      </c>
      <c r="F50" s="9"/>
      <c r="G50" s="9"/>
      <c r="H50" s="9"/>
      <c r="I50" s="9"/>
    </row>
    <row r="51" spans="1:9" ht="16" x14ac:dyDescent="0.2">
      <c r="A51" s="5" t="s">
        <v>4</v>
      </c>
      <c r="B51" s="12">
        <v>0.59310000000000007</v>
      </c>
      <c r="C51" s="13">
        <f t="shared" ref="C51:C54" si="3">1-B51</f>
        <v>0.40689999999999993</v>
      </c>
      <c r="D51" s="9">
        <v>0</v>
      </c>
      <c r="E51" s="14">
        <f t="shared" ref="E51:E54" si="4">ROUND(C51*C38,2)</f>
        <v>0.09</v>
      </c>
      <c r="F51" s="9"/>
      <c r="G51" s="9"/>
      <c r="H51" s="9"/>
      <c r="I51" s="9"/>
    </row>
    <row r="52" spans="1:9" ht="16" x14ac:dyDescent="0.2">
      <c r="A52" s="5" t="s">
        <v>5</v>
      </c>
      <c r="B52" s="12">
        <v>0.52</v>
      </c>
      <c r="C52" s="13">
        <f t="shared" si="3"/>
        <v>0.48</v>
      </c>
      <c r="D52" s="9">
        <v>0</v>
      </c>
      <c r="E52" s="14">
        <f t="shared" si="4"/>
        <v>0.11</v>
      </c>
      <c r="F52" s="9"/>
      <c r="G52" s="9"/>
      <c r="H52" s="9"/>
      <c r="I52" s="9"/>
    </row>
    <row r="53" spans="1:9" ht="16" x14ac:dyDescent="0.2">
      <c r="A53" s="5" t="s">
        <v>6</v>
      </c>
      <c r="B53" s="12">
        <v>0.51159999999999994</v>
      </c>
      <c r="C53" s="13">
        <f t="shared" si="3"/>
        <v>0.48840000000000006</v>
      </c>
      <c r="D53" s="9">
        <v>0</v>
      </c>
      <c r="E53" s="14">
        <f t="shared" si="4"/>
        <v>0.13</v>
      </c>
      <c r="F53" s="9"/>
      <c r="G53" s="9"/>
      <c r="H53" s="9"/>
      <c r="I53" s="9"/>
    </row>
    <row r="54" spans="1:9" ht="16" x14ac:dyDescent="0.2">
      <c r="A54" s="5" t="s">
        <v>7</v>
      </c>
      <c r="B54" s="12">
        <v>0.5776</v>
      </c>
      <c r="C54" s="13">
        <f t="shared" si="3"/>
        <v>0.4224</v>
      </c>
      <c r="D54" s="9">
        <v>0</v>
      </c>
      <c r="E54" s="14">
        <f t="shared" si="4"/>
        <v>0.13</v>
      </c>
      <c r="F54" s="9"/>
      <c r="G54" s="9"/>
      <c r="H54" s="9"/>
      <c r="I54" s="9"/>
    </row>
    <row r="55" spans="1:9" ht="16" x14ac:dyDescent="0.2">
      <c r="A55" s="9"/>
      <c r="B55" s="9"/>
      <c r="C55" s="9"/>
      <c r="D55" s="9"/>
      <c r="E55" s="9"/>
      <c r="F55" s="9"/>
      <c r="G55" s="9"/>
      <c r="H55" s="9"/>
      <c r="I55" s="9"/>
    </row>
    <row r="56" spans="1:9" ht="16" x14ac:dyDescent="0.2">
      <c r="A56" s="9"/>
      <c r="B56" s="9"/>
      <c r="C56" s="9"/>
      <c r="D56" s="9"/>
      <c r="E56" s="9"/>
      <c r="F56" s="9"/>
      <c r="G56" s="9"/>
      <c r="H56" s="9"/>
      <c r="I56" s="9"/>
    </row>
    <row r="57" spans="1:9" ht="16" x14ac:dyDescent="0.2">
      <c r="A57" s="5" t="s">
        <v>19</v>
      </c>
      <c r="B57" s="9"/>
      <c r="C57" s="9"/>
      <c r="D57" s="9"/>
      <c r="E57" s="9"/>
      <c r="F57" s="9"/>
      <c r="G57" s="9"/>
      <c r="H57" s="9"/>
      <c r="I57" s="9"/>
    </row>
    <row r="58" spans="1:9" ht="16" x14ac:dyDescent="0.2">
      <c r="A58" s="5" t="s">
        <v>20</v>
      </c>
      <c r="B58" s="9"/>
      <c r="C58" s="9"/>
      <c r="D58" s="9"/>
      <c r="E58" s="9"/>
      <c r="F58" s="9"/>
      <c r="G58" s="9"/>
      <c r="H58" s="9"/>
      <c r="I58" s="9"/>
    </row>
    <row r="59" spans="1:9" ht="16" x14ac:dyDescent="0.2">
      <c r="A59" s="5" t="s">
        <v>21</v>
      </c>
      <c r="B59" s="9"/>
      <c r="C59" s="9"/>
      <c r="D59" s="9"/>
      <c r="E59" s="9"/>
      <c r="F59" s="9"/>
      <c r="G59" s="9"/>
      <c r="H59" s="9"/>
      <c r="I59" s="9"/>
    </row>
    <row r="60" spans="1:9" ht="16" x14ac:dyDescent="0.2">
      <c r="A60" s="5" t="s">
        <v>22</v>
      </c>
      <c r="B60" s="9"/>
      <c r="C60" s="9"/>
      <c r="D60" s="9"/>
      <c r="E60" s="9"/>
      <c r="F60" s="9"/>
      <c r="G60" s="9"/>
      <c r="H60" s="9"/>
      <c r="I60" s="9"/>
    </row>
    <row r="61" spans="1:9" ht="16" x14ac:dyDescent="0.2">
      <c r="A61" s="5"/>
      <c r="B61" s="9"/>
      <c r="C61" s="9"/>
      <c r="D61" s="9"/>
      <c r="E61" s="9"/>
      <c r="F61" s="9"/>
      <c r="G61" s="9"/>
      <c r="H61" s="9"/>
      <c r="I61" s="9"/>
    </row>
    <row r="62" spans="1:9" ht="16" x14ac:dyDescent="0.2">
      <c r="A62" s="5" t="s">
        <v>23</v>
      </c>
      <c r="B62" s="9"/>
      <c r="C62" s="9"/>
      <c r="D62" s="9"/>
      <c r="E62" s="9"/>
      <c r="F62" s="9"/>
      <c r="G62" s="9"/>
      <c r="H62" s="9"/>
      <c r="I62" s="9"/>
    </row>
    <row r="63" spans="1:9" ht="16" x14ac:dyDescent="0.2">
      <c r="A63" s="5" t="s">
        <v>33</v>
      </c>
      <c r="B63" s="9"/>
      <c r="C63" s="9"/>
      <c r="D63" s="9"/>
      <c r="E63" s="9"/>
      <c r="F63" s="9"/>
      <c r="G63" s="9"/>
      <c r="H63" s="9"/>
      <c r="I63" s="9"/>
    </row>
    <row r="64" spans="1:9" ht="16" x14ac:dyDescent="0.2">
      <c r="A64" s="5" t="s">
        <v>34</v>
      </c>
      <c r="B64" s="9"/>
      <c r="C64" s="9"/>
      <c r="D64" s="9"/>
      <c r="E64" s="9"/>
      <c r="F64" s="9"/>
      <c r="G64" s="9"/>
      <c r="H64" s="9"/>
      <c r="I64" s="9"/>
    </row>
    <row r="65" spans="1:9" ht="16" x14ac:dyDescent="0.2">
      <c r="A65" s="5" t="s">
        <v>35</v>
      </c>
      <c r="B65" s="9"/>
      <c r="C65" s="9"/>
      <c r="D65" s="9"/>
      <c r="E65" s="9"/>
      <c r="F65" s="9"/>
      <c r="G65" s="9"/>
      <c r="H65" s="9"/>
      <c r="I65" s="9"/>
    </row>
    <row r="66" spans="1:9" ht="16" x14ac:dyDescent="0.2">
      <c r="A66" s="5" t="s">
        <v>36</v>
      </c>
      <c r="B66" s="9"/>
      <c r="C66" s="9"/>
      <c r="D66" s="9"/>
      <c r="E66" s="9"/>
      <c r="F66" s="9"/>
      <c r="G66" s="9"/>
      <c r="H66" s="9"/>
      <c r="I66" s="9"/>
    </row>
    <row r="67" spans="1:9" ht="16" x14ac:dyDescent="0.2">
      <c r="A67" s="5"/>
      <c r="B67" s="9"/>
      <c r="C67" s="9"/>
      <c r="D67" s="9"/>
      <c r="E67" s="9"/>
      <c r="F67" s="9"/>
      <c r="G67" s="9"/>
      <c r="H67" s="9"/>
      <c r="I67" s="9"/>
    </row>
    <row r="68" spans="1:9" ht="17" thickBot="1" x14ac:dyDescent="0.25">
      <c r="A68" s="9"/>
      <c r="B68" s="5" t="s">
        <v>24</v>
      </c>
      <c r="C68" s="5" t="s">
        <v>25</v>
      </c>
      <c r="D68" s="9" t="s">
        <v>30</v>
      </c>
      <c r="E68" s="9" t="s">
        <v>32</v>
      </c>
      <c r="F68" s="9"/>
      <c r="G68" s="9"/>
      <c r="H68" s="9"/>
      <c r="I68" s="9"/>
    </row>
    <row r="69" spans="1:9" ht="16" x14ac:dyDescent="0.2">
      <c r="A69" s="5" t="s">
        <v>3</v>
      </c>
      <c r="B69" s="17">
        <v>900</v>
      </c>
      <c r="C69" s="5">
        <f>B69*$B$76</f>
        <v>2.8484999999999996E-2</v>
      </c>
      <c r="D69" s="9">
        <f>C69*$B$77</f>
        <v>2.3696671499999995E-2</v>
      </c>
      <c r="E69" s="18">
        <f>D69/(1-E50)</f>
        <v>2.7237553448275855E-2</v>
      </c>
      <c r="F69" s="9"/>
      <c r="G69" s="9"/>
      <c r="H69" s="9"/>
      <c r="I69" s="9"/>
    </row>
    <row r="70" spans="1:9" ht="16" x14ac:dyDescent="0.2">
      <c r="A70" s="5" t="s">
        <v>4</v>
      </c>
      <c r="B70" s="17">
        <v>1530</v>
      </c>
      <c r="C70" s="5">
        <f t="shared" ref="C70:C73" si="5">B70*$B$76</f>
        <v>4.8424499999999995E-2</v>
      </c>
      <c r="D70" s="9">
        <f t="shared" ref="D70:D73" si="6">C70*$B$77</f>
        <v>4.0284341549999998E-2</v>
      </c>
      <c r="E70" s="19">
        <f>D70/(1-E51)</f>
        <v>4.4268507197802197E-2</v>
      </c>
      <c r="F70" s="9"/>
      <c r="G70" s="9"/>
      <c r="H70" s="9"/>
      <c r="I70" s="9"/>
    </row>
    <row r="71" spans="1:9" ht="16" x14ac:dyDescent="0.2">
      <c r="A71" s="5" t="s">
        <v>5</v>
      </c>
      <c r="B71" s="17">
        <v>2360</v>
      </c>
      <c r="C71" s="5">
        <f t="shared" si="5"/>
        <v>7.4693999999999997E-2</v>
      </c>
      <c r="D71" s="9">
        <f t="shared" si="6"/>
        <v>6.2137938599999998E-2</v>
      </c>
      <c r="E71" s="19">
        <f>D71/(1-E52)</f>
        <v>6.9817908539325846E-2</v>
      </c>
      <c r="F71" s="9"/>
      <c r="G71" s="9"/>
      <c r="H71" s="9"/>
      <c r="I71" s="9"/>
    </row>
    <row r="72" spans="1:9" ht="16" x14ac:dyDescent="0.2">
      <c r="A72" s="5" t="s">
        <v>6</v>
      </c>
      <c r="B72" s="17">
        <v>1790</v>
      </c>
      <c r="C72" s="5">
        <f t="shared" si="5"/>
        <v>5.6653499999999996E-2</v>
      </c>
      <c r="D72" s="9">
        <f t="shared" si="6"/>
        <v>4.7130046649999993E-2</v>
      </c>
      <c r="E72" s="19">
        <f>D72/(1-E53)</f>
        <v>5.4172467413793099E-2</v>
      </c>
      <c r="F72" s="9"/>
      <c r="G72" s="9"/>
      <c r="H72" s="9"/>
      <c r="I72" s="9"/>
    </row>
    <row r="73" spans="1:9" ht="17" thickBot="1" x14ac:dyDescent="0.25">
      <c r="A73" s="5" t="s">
        <v>7</v>
      </c>
      <c r="B73" s="17">
        <v>1270</v>
      </c>
      <c r="C73" s="5">
        <f t="shared" si="5"/>
        <v>4.0195499999999995E-2</v>
      </c>
      <c r="D73" s="9">
        <f t="shared" si="6"/>
        <v>3.3438636449999996E-2</v>
      </c>
      <c r="E73" s="20">
        <f>D73/(1-E54)</f>
        <v>3.8435214310344822E-2</v>
      </c>
      <c r="F73" s="9"/>
      <c r="G73" s="9"/>
      <c r="H73" s="9"/>
      <c r="I73" s="9"/>
    </row>
    <row r="74" spans="1:9" ht="16" x14ac:dyDescent="0.2">
      <c r="A74" s="5"/>
      <c r="B74" s="9"/>
      <c r="C74" s="9"/>
      <c r="D74" s="9"/>
      <c r="E74" s="9"/>
      <c r="F74" s="9"/>
      <c r="G74" s="9"/>
      <c r="H74" s="9"/>
      <c r="I74" s="9"/>
    </row>
    <row r="75" spans="1:9" ht="16" x14ac:dyDescent="0.2">
      <c r="A75" s="9"/>
      <c r="B75" s="9"/>
      <c r="C75" s="9" t="s">
        <v>28</v>
      </c>
      <c r="D75" s="9"/>
      <c r="E75" s="9"/>
      <c r="F75" s="9"/>
      <c r="G75" s="9"/>
      <c r="H75" s="9"/>
      <c r="I75" s="9"/>
    </row>
    <row r="76" spans="1:9" ht="16" x14ac:dyDescent="0.2">
      <c r="A76" s="5" t="s">
        <v>26</v>
      </c>
      <c r="B76" s="15">
        <f>31.65/1000000</f>
        <v>3.1649999999999997E-5</v>
      </c>
      <c r="C76" s="9"/>
      <c r="D76" s="9"/>
      <c r="E76" s="9"/>
      <c r="F76" s="9"/>
      <c r="G76" s="9"/>
      <c r="H76" s="9"/>
      <c r="I76" s="9"/>
    </row>
    <row r="77" spans="1:9" ht="16" x14ac:dyDescent="0.2">
      <c r="A77" s="5" t="s">
        <v>27</v>
      </c>
      <c r="B77" s="16">
        <v>0.83189999999999997</v>
      </c>
      <c r="C77" s="9" t="s">
        <v>29</v>
      </c>
      <c r="D77" s="9"/>
      <c r="E77" s="9"/>
      <c r="F77" s="9"/>
      <c r="G77" s="9"/>
      <c r="H77" s="9"/>
      <c r="I77" s="9"/>
    </row>
    <row r="78" spans="1:9" ht="16" x14ac:dyDescent="0.2">
      <c r="A78" s="9"/>
      <c r="B78" s="9"/>
      <c r="C78" s="9"/>
      <c r="D78" s="9"/>
      <c r="E78" s="9"/>
      <c r="F78" s="9"/>
      <c r="G78" s="9"/>
      <c r="H78" s="9"/>
      <c r="I78" s="9"/>
    </row>
    <row r="79" spans="1:9" ht="16" x14ac:dyDescent="0.2">
      <c r="A79" s="9"/>
      <c r="B79" s="9"/>
      <c r="C79" s="9"/>
      <c r="D79" s="9"/>
      <c r="E79" s="9"/>
      <c r="F79" s="9"/>
      <c r="G79" s="9"/>
      <c r="H79" s="9"/>
      <c r="I79" s="9"/>
    </row>
    <row r="80" spans="1:9" ht="16" x14ac:dyDescent="0.2">
      <c r="A80" s="9"/>
      <c r="B80" s="9"/>
      <c r="C80" s="9"/>
      <c r="D80" s="9"/>
      <c r="E80" s="9"/>
      <c r="F80" s="9"/>
      <c r="G80" s="9"/>
      <c r="H80" s="9"/>
      <c r="I80" s="9"/>
    </row>
    <row r="81" spans="1:9" ht="16" x14ac:dyDescent="0.2">
      <c r="A81" s="9"/>
      <c r="B81" s="9"/>
      <c r="C81" s="9"/>
      <c r="D81" s="9"/>
      <c r="E81" s="9"/>
      <c r="F81" s="9"/>
      <c r="G81" s="9"/>
      <c r="H81" s="9"/>
      <c r="I81" s="9"/>
    </row>
    <row r="82" spans="1:9" ht="16" x14ac:dyDescent="0.2">
      <c r="A82" s="9"/>
      <c r="B82" s="9"/>
      <c r="C82" s="9"/>
      <c r="D82" s="9"/>
      <c r="E82" s="9"/>
      <c r="F82" s="9"/>
      <c r="G82" s="9"/>
      <c r="H82" s="9"/>
      <c r="I82" s="9"/>
    </row>
    <row r="83" spans="1:9" ht="16" x14ac:dyDescent="0.2">
      <c r="A83" s="9"/>
      <c r="B83" s="9"/>
      <c r="C83" s="9"/>
      <c r="D83" s="9"/>
      <c r="E83" s="9"/>
      <c r="F83" s="9"/>
      <c r="G83" s="9"/>
      <c r="H83" s="9"/>
      <c r="I83" s="9"/>
    </row>
    <row r="84" spans="1:9" ht="16" x14ac:dyDescent="0.2">
      <c r="A84" s="9"/>
      <c r="B84" s="9"/>
      <c r="C84" s="9"/>
      <c r="D84" s="9"/>
      <c r="E84" s="9"/>
      <c r="F84" s="9"/>
      <c r="G84" s="9"/>
      <c r="H84" s="9"/>
      <c r="I84" s="9"/>
    </row>
    <row r="85" spans="1:9" ht="16" x14ac:dyDescent="0.2">
      <c r="A85" s="9"/>
      <c r="B85" s="9"/>
      <c r="C85" s="9"/>
      <c r="D85" s="9"/>
      <c r="E85" s="9"/>
      <c r="F85" s="9"/>
      <c r="G85" s="9"/>
      <c r="H85" s="9"/>
      <c r="I85" s="9"/>
    </row>
    <row r="86" spans="1:9" ht="16" x14ac:dyDescent="0.2">
      <c r="A86" s="9"/>
      <c r="B86" s="9"/>
      <c r="C86" s="9"/>
      <c r="D86" s="9"/>
      <c r="E86" s="9"/>
      <c r="F86" s="9"/>
      <c r="G86" s="9"/>
      <c r="H86" s="9"/>
      <c r="I86" s="9"/>
    </row>
    <row r="87" spans="1:9" ht="16" x14ac:dyDescent="0.2">
      <c r="A87" s="9"/>
      <c r="B87" s="9"/>
      <c r="C87" s="9"/>
      <c r="D87" s="9"/>
      <c r="E87" s="9"/>
      <c r="F87" s="9"/>
      <c r="G87" s="9"/>
      <c r="H87" s="9"/>
      <c r="I87" s="9"/>
    </row>
    <row r="88" spans="1:9" ht="16" x14ac:dyDescent="0.2">
      <c r="A88" s="9"/>
      <c r="B88" s="9"/>
      <c r="C88" s="9"/>
      <c r="D88" s="9"/>
      <c r="E88" s="9"/>
      <c r="F88" s="9"/>
      <c r="G88" s="9"/>
      <c r="H88" s="9"/>
      <c r="I88" s="9"/>
    </row>
    <row r="89" spans="1:9" ht="16" x14ac:dyDescent="0.2">
      <c r="A89" s="9"/>
      <c r="B89" s="9"/>
      <c r="C89" s="9"/>
      <c r="D89" s="9"/>
      <c r="E89" s="9"/>
      <c r="F89" s="9"/>
      <c r="G89" s="9"/>
      <c r="H89" s="9"/>
      <c r="I89" s="9"/>
    </row>
    <row r="90" spans="1:9" ht="16" x14ac:dyDescent="0.2">
      <c r="A90" s="9"/>
      <c r="B90" s="9"/>
      <c r="C90" s="9"/>
      <c r="D90" s="9"/>
      <c r="E90" s="9"/>
      <c r="F90" s="9"/>
      <c r="G90" s="9"/>
      <c r="H90" s="9"/>
      <c r="I90" s="9"/>
    </row>
    <row r="91" spans="1:9" ht="16" x14ac:dyDescent="0.2">
      <c r="A91" s="9"/>
      <c r="B91" s="9"/>
      <c r="C91" s="9"/>
      <c r="D91" s="9"/>
      <c r="E91" s="9"/>
      <c r="F91" s="9"/>
      <c r="G91" s="9"/>
      <c r="H91" s="9"/>
      <c r="I91" s="9"/>
    </row>
    <row r="92" spans="1:9" ht="16" x14ac:dyDescent="0.2">
      <c r="A92" s="9"/>
      <c r="B92" s="9"/>
      <c r="C92" s="9"/>
      <c r="D92" s="9"/>
      <c r="E92" s="9"/>
      <c r="F92" s="9"/>
      <c r="G92" s="9"/>
      <c r="H92" s="9"/>
      <c r="I92" s="9"/>
    </row>
    <row r="93" spans="1:9" ht="16" x14ac:dyDescent="0.2">
      <c r="A93" s="9"/>
      <c r="B93" s="9"/>
      <c r="C93" s="9"/>
      <c r="D93" s="9"/>
      <c r="E93" s="9"/>
      <c r="F93" s="9"/>
      <c r="G93" s="9"/>
      <c r="H93" s="9"/>
      <c r="I93" s="9"/>
    </row>
    <row r="94" spans="1:9" ht="16" x14ac:dyDescent="0.2">
      <c r="A94" s="9"/>
      <c r="B94" s="9"/>
      <c r="C94" s="9"/>
      <c r="D94" s="9"/>
      <c r="E94" s="9"/>
      <c r="F94" s="9"/>
      <c r="G94" s="9"/>
      <c r="H94" s="9"/>
      <c r="I94" s="9"/>
    </row>
    <row r="95" spans="1:9" ht="16" x14ac:dyDescent="0.2">
      <c r="A95" s="9"/>
      <c r="B95" s="9"/>
      <c r="C95" s="9"/>
      <c r="D95" s="9"/>
      <c r="E95" s="9"/>
      <c r="F95" s="9"/>
      <c r="G95" s="9"/>
      <c r="H95" s="9"/>
      <c r="I95" s="9"/>
    </row>
    <row r="96" spans="1:9" ht="16" x14ac:dyDescent="0.2">
      <c r="A96" s="9"/>
      <c r="B96" s="9"/>
      <c r="C96" s="9"/>
      <c r="D96" s="9"/>
      <c r="E96" s="9"/>
      <c r="F96" s="9"/>
      <c r="G96" s="9"/>
      <c r="H96" s="9"/>
      <c r="I96" s="9"/>
    </row>
    <row r="97" spans="1:9" ht="16" x14ac:dyDescent="0.2">
      <c r="A97" s="9"/>
      <c r="B97" s="9"/>
      <c r="C97" s="9"/>
      <c r="D97" s="9"/>
      <c r="E97" s="9"/>
      <c r="F97" s="9"/>
      <c r="G97" s="9"/>
      <c r="H97" s="9"/>
      <c r="I97" s="9"/>
    </row>
    <row r="98" spans="1:9" ht="16" x14ac:dyDescent="0.2">
      <c r="A98" s="9"/>
      <c r="B98" s="9"/>
      <c r="C98" s="9"/>
      <c r="D98" s="9"/>
      <c r="E98" s="9"/>
      <c r="F98" s="9"/>
      <c r="G98" s="9"/>
      <c r="H98" s="9"/>
      <c r="I98" s="9"/>
    </row>
    <row r="99" spans="1:9" ht="16" x14ac:dyDescent="0.2">
      <c r="A99" s="9"/>
      <c r="B99" s="9"/>
      <c r="C99" s="9"/>
      <c r="D99" s="9"/>
      <c r="E99" s="9"/>
      <c r="F99" s="9"/>
      <c r="G99" s="9"/>
      <c r="H99" s="9"/>
      <c r="I99" s="9"/>
    </row>
    <row r="100" spans="1:9" ht="16" x14ac:dyDescent="0.2">
      <c r="A100" s="9"/>
      <c r="B100" s="9"/>
      <c r="C100" s="9"/>
      <c r="D100" s="9"/>
      <c r="E100" s="9"/>
      <c r="F100" s="9"/>
      <c r="G100" s="9"/>
      <c r="H100" s="9"/>
      <c r="I100" s="9"/>
    </row>
    <row r="101" spans="1:9" ht="16" x14ac:dyDescent="0.2">
      <c r="A101" s="9"/>
      <c r="B101" s="9"/>
      <c r="C101" s="9"/>
      <c r="D101" s="9"/>
      <c r="E101" s="9"/>
      <c r="F101" s="9"/>
      <c r="G101" s="9"/>
      <c r="H101" s="9"/>
      <c r="I101" s="9"/>
    </row>
  </sheetData>
  <dataValidations disablePrompts="1" count="1">
    <dataValidation type="decimal" operator="greaterThanOrEqual" allowBlank="1" showInputMessage="1" showErrorMessage="1" sqref="B37:B46" xr:uid="{D49869AA-76A4-5F44-8FCD-BEB0EEB3BADF}">
      <formula1>0</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18219-8EC2-A944-9A23-2A88731F700A}">
  <dimension ref="A24:L97"/>
  <sheetViews>
    <sheetView tabSelected="1" zoomScale="109" zoomScaleNormal="109" workbookViewId="0">
      <selection activeCell="E24" sqref="E24"/>
    </sheetView>
  </sheetViews>
  <sheetFormatPr baseColWidth="10" defaultRowHeight="16" x14ac:dyDescent="0.2"/>
  <cols>
    <col min="1" max="1" width="31.6640625" style="27" customWidth="1"/>
    <col min="2" max="2" width="20.5" style="27" customWidth="1"/>
    <col min="3" max="4" width="20.83203125" style="27" customWidth="1"/>
    <col min="5" max="5" width="23.6640625" style="27" customWidth="1"/>
    <col min="6" max="6" width="24.5" style="27" customWidth="1"/>
    <col min="7" max="7" width="28.6640625" style="27" customWidth="1"/>
    <col min="8" max="9" width="25.83203125" style="27" customWidth="1"/>
    <col min="10" max="10" width="18.1640625" style="27" customWidth="1"/>
    <col min="11" max="11" width="19.1640625" style="27" customWidth="1"/>
    <col min="12" max="12" width="24.1640625" style="27" customWidth="1"/>
    <col min="13" max="13" width="19.1640625" style="27" customWidth="1"/>
    <col min="14" max="16384" width="10.83203125" style="27"/>
  </cols>
  <sheetData>
    <row r="24" spans="1:12" x14ac:dyDescent="0.2">
      <c r="H24" s="42"/>
      <c r="J24" s="43" t="s">
        <v>77</v>
      </c>
      <c r="K24" s="44" t="s">
        <v>76</v>
      </c>
    </row>
    <row r="25" spans="1:12" x14ac:dyDescent="0.2">
      <c r="B25" s="45"/>
      <c r="C25" s="41" t="s">
        <v>144</v>
      </c>
      <c r="D25" s="41" t="s">
        <v>145</v>
      </c>
      <c r="E25" s="41" t="s">
        <v>146</v>
      </c>
      <c r="F25" s="42"/>
      <c r="H25" s="42"/>
      <c r="J25" s="43">
        <f>SUM(J27:J35)</f>
        <v>0.3252535859965181</v>
      </c>
      <c r="K25" s="43">
        <f>SUM(K27:K35)</f>
        <v>0.77630569688612194</v>
      </c>
    </row>
    <row r="26" spans="1:12" x14ac:dyDescent="0.2">
      <c r="A26" s="37" t="s">
        <v>75</v>
      </c>
      <c r="B26" s="46" t="s">
        <v>74</v>
      </c>
      <c r="C26" s="47" t="s">
        <v>73</v>
      </c>
      <c r="D26" s="47" t="s">
        <v>147</v>
      </c>
      <c r="E26" s="48" t="s">
        <v>72</v>
      </c>
      <c r="F26" s="49" t="s">
        <v>71</v>
      </c>
      <c r="G26" s="50" t="s">
        <v>148</v>
      </c>
      <c r="H26" s="49" t="s">
        <v>70</v>
      </c>
      <c r="I26" s="50" t="s">
        <v>149</v>
      </c>
      <c r="J26" s="51"/>
      <c r="K26" s="51"/>
      <c r="L26" s="41"/>
    </row>
    <row r="27" spans="1:12" x14ac:dyDescent="0.2">
      <c r="A27" s="37" t="s">
        <v>64</v>
      </c>
      <c r="B27" s="52">
        <v>0.98134403999999997</v>
      </c>
      <c r="C27" s="36">
        <v>0.77058157699999996</v>
      </c>
      <c r="D27" s="53">
        <v>0.50900000000000001</v>
      </c>
      <c r="E27" s="38">
        <v>0.14519876000000001</v>
      </c>
      <c r="F27" s="52">
        <f t="shared" ref="F27:G36" si="0">(B27-C27)/B27</f>
        <v>0.21476918838779518</v>
      </c>
      <c r="G27" s="51">
        <f>(C27-D27)/C27</f>
        <v>0.33945994143589547</v>
      </c>
      <c r="H27" s="52">
        <f t="shared" ref="H27:H35" si="1">(B27-E27)/B27</f>
        <v>0.85204092134701304</v>
      </c>
      <c r="I27" s="51">
        <f>(C27-E27)/C27</f>
        <v>0.81157250012998949</v>
      </c>
      <c r="J27" s="51">
        <f t="shared" ref="J27:J34" si="2">G27*I54</f>
        <v>5.0918991215384318E-2</v>
      </c>
      <c r="K27" s="51">
        <f t="shared" ref="K27:K35" si="3">H27*I54</f>
        <v>0.12780613820205194</v>
      </c>
    </row>
    <row r="28" spans="1:12" x14ac:dyDescent="0.2">
      <c r="A28" s="37" t="s">
        <v>63</v>
      </c>
      <c r="B28" s="52">
        <v>0.49457752599999999</v>
      </c>
      <c r="C28" s="36">
        <v>0.39202261900000002</v>
      </c>
      <c r="D28" s="53">
        <v>0.377</v>
      </c>
      <c r="E28" s="38">
        <v>0.11855899</v>
      </c>
      <c r="F28" s="52">
        <f t="shared" si="0"/>
        <v>0.20735860731366912</v>
      </c>
      <c r="G28" s="51">
        <f t="shared" si="0"/>
        <v>3.8320796484449825E-2</v>
      </c>
      <c r="H28" s="52">
        <f t="shared" si="1"/>
        <v>0.76028229394313407</v>
      </c>
      <c r="I28" s="51">
        <f t="shared" ref="I28:I35" si="4">(C28-E28)/C28</f>
        <v>0.69757104755223309</v>
      </c>
      <c r="J28" s="51">
        <f t="shared" si="2"/>
        <v>3.8320796484449826E-3</v>
      </c>
      <c r="K28" s="51">
        <f t="shared" si="3"/>
        <v>7.6028229394313418E-2</v>
      </c>
    </row>
    <row r="29" spans="1:12" x14ac:dyDescent="0.2">
      <c r="A29" s="37" t="s">
        <v>62</v>
      </c>
      <c r="B29" s="52">
        <v>1.116715465</v>
      </c>
      <c r="C29" s="36">
        <v>0.81876906599999999</v>
      </c>
      <c r="D29" s="53">
        <f>(0.905+0.553)/2</f>
        <v>0.72900000000000009</v>
      </c>
      <c r="E29" s="38">
        <v>0.2160096</v>
      </c>
      <c r="F29" s="52">
        <f t="shared" si="0"/>
        <v>0.26680601132357379</v>
      </c>
      <c r="G29" s="51">
        <f t="shared" si="0"/>
        <v>0.10963905419455588</v>
      </c>
      <c r="H29" s="52">
        <f t="shared" si="1"/>
        <v>0.80656702018539694</v>
      </c>
      <c r="I29" s="51">
        <f t="shared" si="4"/>
        <v>0.7361776244731747</v>
      </c>
      <c r="J29" s="51">
        <f t="shared" si="2"/>
        <v>9.867514877510029E-3</v>
      </c>
      <c r="K29" s="51">
        <f t="shared" si="3"/>
        <v>7.2591031816685719E-2</v>
      </c>
    </row>
    <row r="30" spans="1:12" x14ac:dyDescent="0.2">
      <c r="A30" s="37" t="s">
        <v>57</v>
      </c>
      <c r="B30" s="52">
        <v>0.72398611499999999</v>
      </c>
      <c r="C30" s="36">
        <v>0.58288601500000004</v>
      </c>
      <c r="D30" s="53">
        <v>0.54600000000000004</v>
      </c>
      <c r="E30" s="38">
        <v>0.23712773000000001</v>
      </c>
      <c r="F30" s="52">
        <f t="shared" si="0"/>
        <v>0.19489337858364861</v>
      </c>
      <c r="G30" s="51">
        <f t="shared" si="0"/>
        <v>6.3281694963980215E-2</v>
      </c>
      <c r="H30" s="52">
        <f t="shared" si="1"/>
        <v>0.67246922960670319</v>
      </c>
      <c r="I30" s="51">
        <f t="shared" si="4"/>
        <v>0.59318336021494711</v>
      </c>
      <c r="J30" s="51">
        <f t="shared" si="2"/>
        <v>5.6953525467582193E-3</v>
      </c>
      <c r="K30" s="51">
        <f t="shared" si="3"/>
        <v>6.0522230664603285E-2</v>
      </c>
    </row>
    <row r="31" spans="1:12" x14ac:dyDescent="0.2">
      <c r="A31" s="37" t="s">
        <v>60</v>
      </c>
      <c r="B31" s="52">
        <v>0.51745592299999998</v>
      </c>
      <c r="C31" s="36">
        <v>0.39044105699999998</v>
      </c>
      <c r="D31" s="53">
        <v>0.30099999999999999</v>
      </c>
      <c r="E31" s="38">
        <v>0.10760359</v>
      </c>
      <c r="F31" s="52">
        <f t="shared" si="0"/>
        <v>0.24546026116315225</v>
      </c>
      <c r="G31" s="51">
        <f t="shared" si="0"/>
        <v>0.22907697691229228</v>
      </c>
      <c r="H31" s="52">
        <f t="shared" si="1"/>
        <v>0.79205264599899072</v>
      </c>
      <c r="I31" s="51">
        <f t="shared" si="4"/>
        <v>0.72440503356182651</v>
      </c>
      <c r="J31" s="51">
        <f t="shared" si="2"/>
        <v>1.8326158152983382E-2</v>
      </c>
      <c r="K31" s="51">
        <f t="shared" si="3"/>
        <v>6.3364211679919263E-2</v>
      </c>
    </row>
    <row r="32" spans="1:12" x14ac:dyDescent="0.2">
      <c r="A32" s="37" t="s">
        <v>58</v>
      </c>
      <c r="B32" s="52">
        <v>0.415427096</v>
      </c>
      <c r="C32" s="36">
        <v>0.32311028400000003</v>
      </c>
      <c r="D32" s="53">
        <v>0.14499999999999999</v>
      </c>
      <c r="E32" s="38">
        <v>7.0784399999999997E-2</v>
      </c>
      <c r="F32" s="52">
        <f t="shared" si="0"/>
        <v>0.22222145086077863</v>
      </c>
      <c r="G32" s="51">
        <f t="shared" si="0"/>
        <v>0.55123681547691006</v>
      </c>
      <c r="H32" s="52">
        <f t="shared" si="1"/>
        <v>0.82961053652600447</v>
      </c>
      <c r="I32" s="51">
        <f t="shared" si="4"/>
        <v>0.78092804994099163</v>
      </c>
      <c r="J32" s="51">
        <f t="shared" si="2"/>
        <v>0.21498235803599494</v>
      </c>
      <c r="K32" s="51">
        <f t="shared" si="3"/>
        <v>0.32354810924514177</v>
      </c>
    </row>
    <row r="33" spans="1:11" x14ac:dyDescent="0.2">
      <c r="A33" s="40" t="s">
        <v>54</v>
      </c>
      <c r="B33" s="54">
        <v>0.56079546800000002</v>
      </c>
      <c r="C33" s="39">
        <v>0.80625868599999995</v>
      </c>
      <c r="D33" s="53">
        <v>0.27200000000000002</v>
      </c>
      <c r="E33" s="38">
        <v>3.7856840000000003E-2</v>
      </c>
      <c r="F33" s="54">
        <f t="shared" si="0"/>
        <v>-0.43770542382485861</v>
      </c>
      <c r="G33" s="51">
        <f t="shared" si="0"/>
        <v>0.66263929341407424</v>
      </c>
      <c r="H33" s="52">
        <f t="shared" si="1"/>
        <v>0.93249439027206971</v>
      </c>
      <c r="I33" s="51">
        <f t="shared" si="4"/>
        <v>0.95304628569297667</v>
      </c>
      <c r="J33" s="51">
        <f t="shared" si="2"/>
        <v>6.6263929341407422E-3</v>
      </c>
      <c r="K33" s="51">
        <f t="shared" si="3"/>
        <v>9.3249439027206973E-3</v>
      </c>
    </row>
    <row r="34" spans="1:11" x14ac:dyDescent="0.2">
      <c r="A34" s="37" t="s">
        <v>56</v>
      </c>
      <c r="B34" s="52">
        <v>0.72479149200000004</v>
      </c>
      <c r="C34" s="36">
        <v>0.54417190699999995</v>
      </c>
      <c r="D34" s="53">
        <v>0.27200000000000002</v>
      </c>
      <c r="E34" s="38">
        <v>0.16822245999999999</v>
      </c>
      <c r="F34" s="52">
        <f t="shared" si="0"/>
        <v>0.24920213191465013</v>
      </c>
      <c r="G34" s="51">
        <f t="shared" si="0"/>
        <v>0.50015795284338327</v>
      </c>
      <c r="H34" s="52">
        <f t="shared" si="1"/>
        <v>0.76790227002278344</v>
      </c>
      <c r="I34" s="51">
        <f t="shared" si="4"/>
        <v>0.69086522505837489</v>
      </c>
      <c r="J34" s="51">
        <f t="shared" si="2"/>
        <v>1.5004738585301498E-2</v>
      </c>
      <c r="K34" s="51">
        <f t="shared" si="3"/>
        <v>2.3037068100683504E-2</v>
      </c>
    </row>
    <row r="35" spans="1:11" x14ac:dyDescent="0.2">
      <c r="A35" s="37" t="s">
        <v>55</v>
      </c>
      <c r="B35" s="52">
        <v>0.227744373</v>
      </c>
      <c r="C35" s="36">
        <v>0.165521952</v>
      </c>
      <c r="D35" s="53">
        <v>0.27200000000000002</v>
      </c>
      <c r="E35" s="38">
        <v>0.15151175</v>
      </c>
      <c r="F35" s="52">
        <f t="shared" si="0"/>
        <v>0.27321167228136084</v>
      </c>
      <c r="G35" s="55">
        <f t="shared" si="0"/>
        <v>-0.64328656539768225</v>
      </c>
      <c r="H35" s="52">
        <f t="shared" si="1"/>
        <v>0.33472889800003974</v>
      </c>
      <c r="I35" s="51">
        <f t="shared" si="4"/>
        <v>8.4642561489366677E-2</v>
      </c>
      <c r="J35" s="51" t="s">
        <v>69</v>
      </c>
      <c r="K35" s="51">
        <f t="shared" si="3"/>
        <v>2.0083733880002383E-2</v>
      </c>
    </row>
    <row r="36" spans="1:11" x14ac:dyDescent="0.2">
      <c r="A36" s="37" t="s">
        <v>53</v>
      </c>
      <c r="B36" s="52">
        <v>1.174642006</v>
      </c>
      <c r="C36" s="36">
        <v>0.79722959800000004</v>
      </c>
      <c r="D36" s="56" t="s">
        <v>69</v>
      </c>
      <c r="E36" s="37" t="s">
        <v>69</v>
      </c>
      <c r="F36" s="52">
        <f t="shared" si="0"/>
        <v>0.32129994166069348</v>
      </c>
      <c r="G36" s="51" t="s">
        <v>69</v>
      </c>
      <c r="H36" s="52" t="s">
        <v>69</v>
      </c>
      <c r="I36" s="51" t="s">
        <v>69</v>
      </c>
      <c r="J36" s="51" t="s">
        <v>69</v>
      </c>
      <c r="K36" s="51" t="s">
        <v>69</v>
      </c>
    </row>
    <row r="37" spans="1:11" x14ac:dyDescent="0.2">
      <c r="B37" s="42"/>
      <c r="F37" s="42"/>
      <c r="H37" s="42"/>
    </row>
    <row r="38" spans="1:11" x14ac:dyDescent="0.2">
      <c r="A38" s="57" t="s">
        <v>150</v>
      </c>
      <c r="B38" s="42">
        <f>SUM(B39:B47)</f>
        <v>0.60675190389999989</v>
      </c>
      <c r="C38" s="57">
        <f t="shared" ref="C38:E38" si="5">SUM(C39:C47)</f>
        <v>0.47250581225000005</v>
      </c>
      <c r="D38" s="57">
        <f t="shared" si="5"/>
        <v>0.33662999999999998</v>
      </c>
      <c r="E38" s="57">
        <f t="shared" si="5"/>
        <v>0.12514822309999998</v>
      </c>
      <c r="F38" s="58">
        <f>(B38-C38)/B38</f>
        <v>0.22125368010732313</v>
      </c>
      <c r="G38" s="59">
        <f>(C38-D38)/C38</f>
        <v>0.28756431926832887</v>
      </c>
      <c r="H38" s="58">
        <f>(B38-E38)/B38</f>
        <v>0.79374069978917461</v>
      </c>
      <c r="I38" s="59">
        <f>(C38-E38)/C38</f>
        <v>0.73513929383415744</v>
      </c>
    </row>
    <row r="39" spans="1:11" x14ac:dyDescent="0.2">
      <c r="B39" s="42">
        <f t="shared" ref="B39:D47" si="6">B27*$I54</f>
        <v>0.14720160599999998</v>
      </c>
      <c r="C39" s="42">
        <f>C27*$I54</f>
        <v>0.11558723654999999</v>
      </c>
      <c r="D39" s="42">
        <f>D27*$I54</f>
        <v>7.6350000000000001E-2</v>
      </c>
      <c r="E39" s="42">
        <f t="shared" ref="E39:E47" si="7">E27*$I54</f>
        <v>2.1779814000000002E-2</v>
      </c>
      <c r="F39" s="42"/>
      <c r="H39" s="42"/>
    </row>
    <row r="40" spans="1:11" x14ac:dyDescent="0.2">
      <c r="B40" s="42">
        <f t="shared" si="6"/>
        <v>4.9457752600000002E-2</v>
      </c>
      <c r="C40" s="42">
        <f t="shared" si="6"/>
        <v>3.9202261900000007E-2</v>
      </c>
      <c r="D40" s="42">
        <f t="shared" si="6"/>
        <v>3.7700000000000004E-2</v>
      </c>
      <c r="E40" s="42">
        <f t="shared" si="7"/>
        <v>1.1855899000000001E-2</v>
      </c>
      <c r="F40" s="42"/>
      <c r="H40" s="42"/>
      <c r="K40" s="60"/>
    </row>
    <row r="41" spans="1:11" x14ac:dyDescent="0.2">
      <c r="B41" s="42">
        <f t="shared" si="6"/>
        <v>0.10050439185</v>
      </c>
      <c r="C41" s="42">
        <f t="shared" si="6"/>
        <v>7.3689215939999997E-2</v>
      </c>
      <c r="D41" s="42">
        <f t="shared" si="6"/>
        <v>6.5610000000000002E-2</v>
      </c>
      <c r="E41" s="42">
        <f t="shared" si="7"/>
        <v>1.9440863999999999E-2</v>
      </c>
      <c r="F41" s="42"/>
    </row>
    <row r="42" spans="1:11" x14ac:dyDescent="0.2">
      <c r="B42" s="42">
        <f t="shared" si="6"/>
        <v>6.5158750350000003E-2</v>
      </c>
      <c r="C42" s="42">
        <f t="shared" si="6"/>
        <v>5.2459741349999998E-2</v>
      </c>
      <c r="D42" s="42">
        <f t="shared" si="6"/>
        <v>4.9140000000000003E-2</v>
      </c>
      <c r="E42" s="42">
        <f t="shared" si="7"/>
        <v>2.1341495700000001E-2</v>
      </c>
      <c r="F42" s="42"/>
    </row>
    <row r="43" spans="1:11" x14ac:dyDescent="0.2">
      <c r="B43" s="42">
        <f t="shared" si="6"/>
        <v>4.1396473839999996E-2</v>
      </c>
      <c r="C43" s="42">
        <f t="shared" si="6"/>
        <v>3.123528456E-2</v>
      </c>
      <c r="D43" s="42">
        <f t="shared" si="6"/>
        <v>2.4080000000000001E-2</v>
      </c>
      <c r="E43" s="42">
        <f t="shared" si="7"/>
        <v>8.6082872000000001E-3</v>
      </c>
      <c r="F43" s="42"/>
    </row>
    <row r="44" spans="1:11" x14ac:dyDescent="0.2">
      <c r="B44" s="42">
        <f t="shared" si="6"/>
        <v>0.16201656744000001</v>
      </c>
      <c r="C44" s="42">
        <f t="shared" si="6"/>
        <v>0.12601301076000002</v>
      </c>
      <c r="D44" s="42">
        <f t="shared" si="6"/>
        <v>5.6549999999999996E-2</v>
      </c>
      <c r="E44" s="42">
        <f t="shared" si="7"/>
        <v>2.7605916000000001E-2</v>
      </c>
    </row>
    <row r="45" spans="1:11" x14ac:dyDescent="0.2">
      <c r="B45" s="42">
        <f t="shared" si="6"/>
        <v>5.6079546799999999E-3</v>
      </c>
      <c r="C45" s="42">
        <f t="shared" si="6"/>
        <v>8.0625868600000001E-3</v>
      </c>
      <c r="D45" s="42">
        <f t="shared" si="6"/>
        <v>2.7200000000000002E-3</v>
      </c>
      <c r="E45" s="42">
        <f t="shared" si="7"/>
        <v>3.7856840000000005E-4</v>
      </c>
    </row>
    <row r="46" spans="1:11" x14ac:dyDescent="0.2">
      <c r="B46" s="42">
        <f t="shared" si="6"/>
        <v>2.1743744759999999E-2</v>
      </c>
      <c r="C46" s="42">
        <f t="shared" si="6"/>
        <v>1.6325157209999996E-2</v>
      </c>
      <c r="D46" s="42">
        <f t="shared" si="6"/>
        <v>8.1600000000000006E-3</v>
      </c>
      <c r="E46" s="42">
        <f t="shared" si="7"/>
        <v>5.0466737999999992E-3</v>
      </c>
    </row>
    <row r="47" spans="1:11" x14ac:dyDescent="0.2">
      <c r="B47" s="42">
        <f t="shared" si="6"/>
        <v>1.366466238E-2</v>
      </c>
      <c r="C47" s="42">
        <f t="shared" si="6"/>
        <v>9.9313171199999998E-3</v>
      </c>
      <c r="D47" s="42">
        <f t="shared" si="6"/>
        <v>1.6320000000000001E-2</v>
      </c>
      <c r="E47" s="42">
        <f t="shared" si="7"/>
        <v>9.0907049999999993E-3</v>
      </c>
    </row>
    <row r="51" spans="1:11" x14ac:dyDescent="0.2">
      <c r="A51" s="27" t="s">
        <v>68</v>
      </c>
    </row>
    <row r="52" spans="1:11" x14ac:dyDescent="0.2">
      <c r="F52" s="35" t="s">
        <v>151</v>
      </c>
      <c r="G52" s="35"/>
    </row>
    <row r="53" spans="1:11" x14ac:dyDescent="0.2">
      <c r="F53" s="33" t="s">
        <v>67</v>
      </c>
      <c r="G53" s="34"/>
      <c r="H53" s="33" t="s">
        <v>66</v>
      </c>
      <c r="I53" s="32"/>
      <c r="J53" s="61" t="s">
        <v>152</v>
      </c>
      <c r="K53" s="62"/>
    </row>
    <row r="54" spans="1:11" x14ac:dyDescent="0.2">
      <c r="F54" s="28" t="s">
        <v>65</v>
      </c>
      <c r="G54" s="31">
        <v>0.39</v>
      </c>
      <c r="H54" s="28" t="s">
        <v>64</v>
      </c>
      <c r="I54" s="31">
        <f>G55</f>
        <v>0.15</v>
      </c>
      <c r="J54" s="63" t="s">
        <v>153</v>
      </c>
      <c r="K54" s="64">
        <f>G55</f>
        <v>0.15</v>
      </c>
    </row>
    <row r="55" spans="1:11" x14ac:dyDescent="0.2">
      <c r="F55" s="28" t="s">
        <v>64</v>
      </c>
      <c r="G55" s="31">
        <v>0.15</v>
      </c>
      <c r="H55" s="28" t="s">
        <v>63</v>
      </c>
      <c r="I55" s="31">
        <f>G56</f>
        <v>0.1</v>
      </c>
      <c r="J55" s="28" t="s">
        <v>154</v>
      </c>
      <c r="K55" s="31">
        <f>G56</f>
        <v>0.1</v>
      </c>
    </row>
    <row r="56" spans="1:11" x14ac:dyDescent="0.2">
      <c r="F56" s="28" t="s">
        <v>63</v>
      </c>
      <c r="G56" s="31">
        <v>0.1</v>
      </c>
      <c r="H56" s="28" t="s">
        <v>62</v>
      </c>
      <c r="I56" s="31">
        <f>G57</f>
        <v>0.09</v>
      </c>
      <c r="J56" s="28" t="s">
        <v>139</v>
      </c>
      <c r="K56" s="31">
        <f>G57/2</f>
        <v>4.4999999999999998E-2</v>
      </c>
    </row>
    <row r="57" spans="1:11" x14ac:dyDescent="0.2">
      <c r="F57" s="28" t="s">
        <v>61</v>
      </c>
      <c r="G57" s="31">
        <v>0.09</v>
      </c>
      <c r="H57" s="28" t="s">
        <v>57</v>
      </c>
      <c r="I57" s="31">
        <f>G61+G59</f>
        <v>0.09</v>
      </c>
      <c r="J57" s="28" t="s">
        <v>140</v>
      </c>
      <c r="K57" s="31">
        <f>G57/2</f>
        <v>4.4999999999999998E-2</v>
      </c>
    </row>
    <row r="58" spans="1:11" x14ac:dyDescent="0.2">
      <c r="F58" s="28" t="s">
        <v>60</v>
      </c>
      <c r="G58" s="31">
        <v>0.08</v>
      </c>
      <c r="H58" s="28" t="s">
        <v>60</v>
      </c>
      <c r="I58" s="31">
        <f>G58</f>
        <v>0.08</v>
      </c>
      <c r="J58" s="28" t="s">
        <v>60</v>
      </c>
      <c r="K58" s="31">
        <f>G58</f>
        <v>0.08</v>
      </c>
    </row>
    <row r="59" spans="1:11" x14ac:dyDescent="0.2">
      <c r="F59" s="28" t="s">
        <v>59</v>
      </c>
      <c r="G59" s="31">
        <v>0.06</v>
      </c>
      <c r="H59" s="28" t="s">
        <v>58</v>
      </c>
      <c r="I59" s="31">
        <f>G54</f>
        <v>0.39</v>
      </c>
      <c r="J59" s="28" t="s">
        <v>141</v>
      </c>
      <c r="K59" s="31">
        <v>0</v>
      </c>
    </row>
    <row r="60" spans="1:11" x14ac:dyDescent="0.2">
      <c r="F60" s="28" t="s">
        <v>55</v>
      </c>
      <c r="G60" s="31">
        <v>0.06</v>
      </c>
      <c r="H60" s="28" t="s">
        <v>54</v>
      </c>
      <c r="I60" s="31">
        <f>G63</f>
        <v>0.01</v>
      </c>
      <c r="J60" s="28" t="s">
        <v>142</v>
      </c>
      <c r="K60" s="31">
        <f>G54</f>
        <v>0.39</v>
      </c>
    </row>
    <row r="61" spans="1:11" x14ac:dyDescent="0.2">
      <c r="F61" s="28" t="s">
        <v>57</v>
      </c>
      <c r="G61" s="31">
        <v>0.03</v>
      </c>
      <c r="H61" s="28" t="s">
        <v>56</v>
      </c>
      <c r="I61" s="31">
        <f>G62</f>
        <v>0.03</v>
      </c>
      <c r="J61" s="28" t="s">
        <v>59</v>
      </c>
      <c r="K61" s="31">
        <f>G59</f>
        <v>0.06</v>
      </c>
    </row>
    <row r="62" spans="1:11" x14ac:dyDescent="0.2">
      <c r="F62" s="28" t="s">
        <v>56</v>
      </c>
      <c r="G62" s="31">
        <v>0.03</v>
      </c>
      <c r="H62" s="28" t="s">
        <v>55</v>
      </c>
      <c r="I62" s="31">
        <f>G60</f>
        <v>0.06</v>
      </c>
      <c r="J62" s="28" t="s">
        <v>155</v>
      </c>
      <c r="K62" s="65">
        <f>1-SUM(K54:K61)</f>
        <v>0.12999999999999989</v>
      </c>
    </row>
    <row r="63" spans="1:11" x14ac:dyDescent="0.2">
      <c r="F63" s="30" t="s">
        <v>54</v>
      </c>
      <c r="G63" s="29">
        <v>0.01</v>
      </c>
      <c r="H63" s="30" t="s">
        <v>53</v>
      </c>
      <c r="I63" s="29">
        <v>0</v>
      </c>
      <c r="J63" s="30"/>
      <c r="K63" s="29"/>
    </row>
    <row r="64" spans="1:11" x14ac:dyDescent="0.2">
      <c r="F64" s="66" t="s">
        <v>52</v>
      </c>
      <c r="H64" s="35" t="s">
        <v>51</v>
      </c>
      <c r="J64" s="35" t="s">
        <v>156</v>
      </c>
    </row>
    <row r="65" spans="3:10" x14ac:dyDescent="0.2">
      <c r="F65" s="35"/>
      <c r="H65" s="35" t="s">
        <v>50</v>
      </c>
      <c r="J65" s="35" t="s">
        <v>157</v>
      </c>
    </row>
    <row r="66" spans="3:10" x14ac:dyDescent="0.2">
      <c r="F66" s="35"/>
      <c r="H66" s="35" t="s">
        <v>158</v>
      </c>
      <c r="J66" s="35"/>
    </row>
    <row r="67" spans="3:10" x14ac:dyDescent="0.2">
      <c r="F67" s="35"/>
      <c r="G67" s="35"/>
      <c r="H67" s="35"/>
      <c r="I67" s="35"/>
    </row>
    <row r="73" spans="3:10" x14ac:dyDescent="0.2">
      <c r="F73" s="35" t="s">
        <v>159</v>
      </c>
      <c r="G73" s="35"/>
    </row>
    <row r="74" spans="3:10" x14ac:dyDescent="0.2">
      <c r="F74" s="33" t="s">
        <v>67</v>
      </c>
      <c r="G74" s="34"/>
      <c r="H74" s="61" t="s">
        <v>152</v>
      </c>
      <c r="I74" s="62"/>
    </row>
    <row r="75" spans="3:10" x14ac:dyDescent="0.2">
      <c r="F75" s="28" t="s">
        <v>65</v>
      </c>
      <c r="G75" s="31">
        <v>0.22</v>
      </c>
      <c r="H75" s="63" t="s">
        <v>153</v>
      </c>
      <c r="I75" s="64">
        <f>G76</f>
        <v>0.15</v>
      </c>
    </row>
    <row r="76" spans="3:10" x14ac:dyDescent="0.2">
      <c r="F76" s="28" t="s">
        <v>64</v>
      </c>
      <c r="G76" s="31">
        <v>0.15</v>
      </c>
      <c r="H76" s="28" t="s">
        <v>154</v>
      </c>
      <c r="I76" s="31">
        <f>G77</f>
        <v>0.23</v>
      </c>
    </row>
    <row r="77" spans="3:10" x14ac:dyDescent="0.2">
      <c r="F77" s="28" t="s">
        <v>63</v>
      </c>
      <c r="G77" s="31">
        <v>0.23</v>
      </c>
      <c r="H77" s="28" t="s">
        <v>139</v>
      </c>
      <c r="I77" s="31">
        <f>G78/2</f>
        <v>0.04</v>
      </c>
    </row>
    <row r="78" spans="3:10" x14ac:dyDescent="0.2">
      <c r="F78" s="28" t="s">
        <v>61</v>
      </c>
      <c r="G78" s="31">
        <v>0.08</v>
      </c>
      <c r="H78" s="28" t="s">
        <v>140</v>
      </c>
      <c r="I78" s="31">
        <f>G78/2</f>
        <v>0.04</v>
      </c>
    </row>
    <row r="79" spans="3:10" x14ac:dyDescent="0.2">
      <c r="C79" s="28"/>
      <c r="D79" s="67"/>
      <c r="F79" s="28" t="s">
        <v>60</v>
      </c>
      <c r="G79" s="31">
        <v>0.03</v>
      </c>
      <c r="H79" s="28" t="s">
        <v>60</v>
      </c>
      <c r="I79" s="31">
        <f>G79</f>
        <v>0.03</v>
      </c>
    </row>
    <row r="80" spans="3:10" x14ac:dyDescent="0.2">
      <c r="F80" s="28" t="s">
        <v>59</v>
      </c>
      <c r="G80" s="31">
        <v>0.18</v>
      </c>
      <c r="H80" s="28" t="s">
        <v>141</v>
      </c>
      <c r="I80" s="31">
        <v>0</v>
      </c>
    </row>
    <row r="81" spans="1:10" x14ac:dyDescent="0.2">
      <c r="F81" s="28" t="s">
        <v>55</v>
      </c>
      <c r="G81" s="31">
        <v>0.06</v>
      </c>
      <c r="H81" s="28" t="s">
        <v>142</v>
      </c>
      <c r="I81" s="31">
        <f>G75</f>
        <v>0.22</v>
      </c>
    </row>
    <row r="82" spans="1:10" x14ac:dyDescent="0.2">
      <c r="F82" s="28" t="s">
        <v>57</v>
      </c>
      <c r="G82" s="31">
        <v>0.02</v>
      </c>
      <c r="H82" s="28" t="s">
        <v>59</v>
      </c>
      <c r="I82" s="31">
        <f>G80</f>
        <v>0.18</v>
      </c>
      <c r="J82" s="35"/>
    </row>
    <row r="83" spans="1:10" x14ac:dyDescent="0.2">
      <c r="F83" s="28" t="s">
        <v>56</v>
      </c>
      <c r="G83" s="31">
        <v>0.02</v>
      </c>
      <c r="H83" s="28" t="s">
        <v>155</v>
      </c>
      <c r="I83" s="65">
        <f>1-SUM(I75:I82)</f>
        <v>0.1100000000000001</v>
      </c>
    </row>
    <row r="84" spans="1:10" x14ac:dyDescent="0.2">
      <c r="F84" s="30" t="s">
        <v>54</v>
      </c>
      <c r="G84" s="29">
        <v>0.01</v>
      </c>
      <c r="H84" s="30"/>
      <c r="I84" s="29"/>
    </row>
    <row r="85" spans="1:10" x14ac:dyDescent="0.2">
      <c r="G85" s="66" t="s">
        <v>52</v>
      </c>
      <c r="H85" s="35" t="s">
        <v>156</v>
      </c>
    </row>
    <row r="86" spans="1:10" x14ac:dyDescent="0.2">
      <c r="F86" s="35"/>
      <c r="G86" s="27">
        <f>SUM(G75:G84)</f>
        <v>1</v>
      </c>
      <c r="H86" s="35" t="s">
        <v>157</v>
      </c>
    </row>
    <row r="93" spans="1:10" x14ac:dyDescent="0.2">
      <c r="A93" s="68" t="s">
        <v>160</v>
      </c>
    </row>
    <row r="94" spans="1:10" x14ac:dyDescent="0.2">
      <c r="A94" s="35" t="s">
        <v>161</v>
      </c>
    </row>
    <row r="95" spans="1:10" x14ac:dyDescent="0.2">
      <c r="B95" s="60" t="s">
        <v>162</v>
      </c>
    </row>
    <row r="96" spans="1:10" x14ac:dyDescent="0.2">
      <c r="B96" s="60" t="s">
        <v>163</v>
      </c>
    </row>
    <row r="97" spans="2:2" x14ac:dyDescent="0.2">
      <c r="B97" s="60" t="s">
        <v>164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17"/>
  <sheetViews>
    <sheetView workbookViewId="0">
      <selection activeCell="D16" sqref="D16"/>
    </sheetView>
  </sheetViews>
  <sheetFormatPr baseColWidth="10" defaultColWidth="8.83203125" defaultRowHeight="15" x14ac:dyDescent="0.2"/>
  <cols>
    <col min="1" max="1" width="24.5" customWidth="1"/>
    <col min="2" max="2" width="10.1640625" customWidth="1"/>
    <col min="3" max="3" width="10.83203125" customWidth="1"/>
  </cols>
  <sheetData>
    <row r="1" spans="1:3" ht="16" x14ac:dyDescent="0.2">
      <c r="A1" s="5"/>
      <c r="B1" s="5" t="s">
        <v>0</v>
      </c>
      <c r="C1" s="5" t="s">
        <v>1</v>
      </c>
    </row>
    <row r="2" spans="1:3" ht="16" x14ac:dyDescent="0.2">
      <c r="A2" s="5" t="s">
        <v>3</v>
      </c>
      <c r="B2" s="5">
        <f>AVERAGE(18.5,13.9,24.8)</f>
        <v>19.066666666666666</v>
      </c>
      <c r="C2" s="5">
        <f>B2*0.000001</f>
        <v>1.9066666666666665E-5</v>
      </c>
    </row>
    <row r="3" spans="1:3" ht="16" x14ac:dyDescent="0.2">
      <c r="A3" s="5" t="s">
        <v>4</v>
      </c>
      <c r="B3" s="5">
        <v>33.299999999999997</v>
      </c>
      <c r="C3" s="5">
        <f t="shared" ref="C3:C6" si="0">B3*0.000001</f>
        <v>3.3299999999999996E-5</v>
      </c>
    </row>
    <row r="4" spans="1:3" ht="16" x14ac:dyDescent="0.2">
      <c r="A4" s="5" t="s">
        <v>5</v>
      </c>
      <c r="B4" s="5">
        <v>61.7</v>
      </c>
      <c r="C4" s="5">
        <f t="shared" si="0"/>
        <v>6.1699999999999995E-5</v>
      </c>
    </row>
    <row r="5" spans="1:3" ht="16" x14ac:dyDescent="0.2">
      <c r="A5" s="5" t="s">
        <v>6</v>
      </c>
      <c r="B5" s="5">
        <v>45.8</v>
      </c>
      <c r="C5" s="5">
        <f t="shared" si="0"/>
        <v>4.5799999999999995E-5</v>
      </c>
    </row>
    <row r="6" spans="1:3" ht="16" x14ac:dyDescent="0.2">
      <c r="A6" s="5" t="s">
        <v>7</v>
      </c>
      <c r="B6" s="5">
        <v>32.5</v>
      </c>
      <c r="C6" s="5">
        <f t="shared" si="0"/>
        <v>3.2499999999999997E-5</v>
      </c>
    </row>
    <row r="7" spans="1:3" ht="16" x14ac:dyDescent="0.2">
      <c r="A7" s="5"/>
    </row>
    <row r="8" spans="1:3" ht="16" x14ac:dyDescent="0.2">
      <c r="A8" s="5"/>
    </row>
    <row r="9" spans="1:3" ht="16" x14ac:dyDescent="0.2">
      <c r="A9" s="4" t="s">
        <v>2</v>
      </c>
    </row>
    <row r="10" spans="1:3" ht="16" x14ac:dyDescent="0.2">
      <c r="A10" s="5" t="s">
        <v>8</v>
      </c>
    </row>
    <row r="11" spans="1:3" ht="16" x14ac:dyDescent="0.2">
      <c r="A11" s="5"/>
    </row>
    <row r="12" spans="1:3" ht="16" x14ac:dyDescent="0.2">
      <c r="A12" s="5"/>
    </row>
    <row r="13" spans="1:3" ht="16" x14ac:dyDescent="0.2">
      <c r="A13" s="5"/>
    </row>
    <row r="14" spans="1:3" ht="16" x14ac:dyDescent="0.2">
      <c r="A14" s="5"/>
    </row>
    <row r="15" spans="1:3" ht="16" x14ac:dyDescent="0.2">
      <c r="A15" s="5"/>
    </row>
    <row r="16" spans="1:3" x14ac:dyDescent="0.2">
      <c r="A16" s="1"/>
    </row>
    <row r="17" spans="1:1" x14ac:dyDescent="0.2">
      <c r="A17" s="1"/>
    </row>
    <row r="18" spans="1:1" x14ac:dyDescent="0.2">
      <c r="A18" s="1"/>
    </row>
    <row r="19" spans="1:1" x14ac:dyDescent="0.2">
      <c r="A19" s="1"/>
    </row>
    <row r="20" spans="1:1" x14ac:dyDescent="0.2">
      <c r="A20" s="1"/>
    </row>
    <row r="21" spans="1:1" x14ac:dyDescent="0.2">
      <c r="A21" s="1"/>
    </row>
    <row r="22" spans="1:1" x14ac:dyDescent="0.2">
      <c r="A22" s="1"/>
    </row>
    <row r="23" spans="1:1" x14ac:dyDescent="0.2">
      <c r="A23" s="1"/>
    </row>
    <row r="24" spans="1:1" x14ac:dyDescent="0.2">
      <c r="A24" s="1"/>
    </row>
    <row r="25" spans="1:1" x14ac:dyDescent="0.2">
      <c r="A25" s="1"/>
    </row>
    <row r="26" spans="1:1" x14ac:dyDescent="0.2">
      <c r="A26" s="1"/>
    </row>
    <row r="27" spans="1:1" x14ac:dyDescent="0.2">
      <c r="A27" s="1"/>
    </row>
    <row r="28" spans="1:1" x14ac:dyDescent="0.2">
      <c r="A28" s="1"/>
    </row>
    <row r="29" spans="1:1" x14ac:dyDescent="0.2">
      <c r="A29" s="1"/>
    </row>
    <row r="30" spans="1:1" x14ac:dyDescent="0.2">
      <c r="A30" s="1"/>
    </row>
    <row r="31" spans="1:1" x14ac:dyDescent="0.2">
      <c r="A31" s="1"/>
    </row>
    <row r="32" spans="1:1" x14ac:dyDescent="0.2">
      <c r="A32" s="1"/>
    </row>
    <row r="33" spans="1:1" x14ac:dyDescent="0.2">
      <c r="A33" s="1"/>
    </row>
    <row r="34" spans="1:1" x14ac:dyDescent="0.2">
      <c r="A34" s="1"/>
    </row>
    <row r="35" spans="1:1" x14ac:dyDescent="0.2">
      <c r="A35" s="1"/>
    </row>
    <row r="36" spans="1:1" x14ac:dyDescent="0.2">
      <c r="A36" s="1"/>
    </row>
    <row r="37" spans="1:1" x14ac:dyDescent="0.2">
      <c r="A37" s="1"/>
    </row>
    <row r="38" spans="1:1" x14ac:dyDescent="0.2">
      <c r="A38" s="1"/>
    </row>
    <row r="39" spans="1:1" x14ac:dyDescent="0.2">
      <c r="A39" s="1"/>
    </row>
    <row r="40" spans="1:1" x14ac:dyDescent="0.2">
      <c r="A40" s="1"/>
    </row>
    <row r="41" spans="1:1" x14ac:dyDescent="0.2">
      <c r="A41" s="1"/>
    </row>
    <row r="42" spans="1:1" x14ac:dyDescent="0.2">
      <c r="A42" s="1"/>
    </row>
    <row r="43" spans="1:1" x14ac:dyDescent="0.2">
      <c r="A43" s="1"/>
    </row>
    <row r="44" spans="1:1" ht="16" x14ac:dyDescent="0.2">
      <c r="A44" s="4" t="s">
        <v>9</v>
      </c>
    </row>
    <row r="45" spans="1:1" x14ac:dyDescent="0.2">
      <c r="A45" s="1"/>
    </row>
    <row r="46" spans="1:1" x14ac:dyDescent="0.2">
      <c r="A46" s="1"/>
    </row>
    <row r="47" spans="1:1" x14ac:dyDescent="0.2">
      <c r="A47" s="1"/>
    </row>
    <row r="48" spans="1:1" x14ac:dyDescent="0.2">
      <c r="A48" s="1"/>
    </row>
    <row r="49" spans="1:1" x14ac:dyDescent="0.2">
      <c r="A49" s="1"/>
    </row>
    <row r="50" spans="1:1" x14ac:dyDescent="0.2">
      <c r="A50" s="1"/>
    </row>
    <row r="51" spans="1:1" x14ac:dyDescent="0.2">
      <c r="A51" s="1"/>
    </row>
    <row r="52" spans="1:1" x14ac:dyDescent="0.2">
      <c r="A52" s="1"/>
    </row>
    <row r="53" spans="1:1" x14ac:dyDescent="0.2">
      <c r="A53" s="1"/>
    </row>
    <row r="54" spans="1:1" x14ac:dyDescent="0.2">
      <c r="A54" s="1"/>
    </row>
    <row r="55" spans="1:1" x14ac:dyDescent="0.2">
      <c r="A55" s="1"/>
    </row>
    <row r="56" spans="1:1" x14ac:dyDescent="0.2">
      <c r="A56" s="1"/>
    </row>
    <row r="57" spans="1:1" x14ac:dyDescent="0.2">
      <c r="A57" s="1"/>
    </row>
    <row r="58" spans="1:1" x14ac:dyDescent="0.2">
      <c r="A58" s="1"/>
    </row>
    <row r="59" spans="1:1" x14ac:dyDescent="0.2">
      <c r="A59" s="1"/>
    </row>
    <row r="60" spans="1:1" x14ac:dyDescent="0.2">
      <c r="A60" s="1"/>
    </row>
    <row r="61" spans="1:1" x14ac:dyDescent="0.2">
      <c r="A61" s="1"/>
    </row>
    <row r="62" spans="1:1" x14ac:dyDescent="0.2">
      <c r="A62" s="1"/>
    </row>
    <row r="63" spans="1:1" x14ac:dyDescent="0.2">
      <c r="A63" s="1"/>
    </row>
    <row r="64" spans="1:1" x14ac:dyDescent="0.2">
      <c r="A64" s="1"/>
    </row>
    <row r="65" spans="1:1" x14ac:dyDescent="0.2">
      <c r="A65" s="1"/>
    </row>
    <row r="66" spans="1:1" x14ac:dyDescent="0.2">
      <c r="A66" s="1"/>
    </row>
    <row r="67" spans="1:1" x14ac:dyDescent="0.2">
      <c r="A67" s="1"/>
    </row>
    <row r="68" spans="1:1" x14ac:dyDescent="0.2">
      <c r="A68" s="1"/>
    </row>
    <row r="69" spans="1:1" x14ac:dyDescent="0.2">
      <c r="A69" s="1"/>
    </row>
    <row r="70" spans="1:1" x14ac:dyDescent="0.2">
      <c r="A70" s="1"/>
    </row>
    <row r="71" spans="1:1" x14ac:dyDescent="0.2">
      <c r="A71" s="1"/>
    </row>
    <row r="72" spans="1:1" x14ac:dyDescent="0.2">
      <c r="A72" s="1"/>
    </row>
    <row r="73" spans="1:1" x14ac:dyDescent="0.2">
      <c r="A73" s="1"/>
    </row>
    <row r="74" spans="1:1" x14ac:dyDescent="0.2">
      <c r="A74" s="1"/>
    </row>
    <row r="75" spans="1:1" x14ac:dyDescent="0.2">
      <c r="A75" s="1"/>
    </row>
    <row r="76" spans="1:1" x14ac:dyDescent="0.2">
      <c r="A76" s="1"/>
    </row>
    <row r="77" spans="1:1" x14ac:dyDescent="0.2">
      <c r="A77" s="1"/>
    </row>
    <row r="78" spans="1:1" x14ac:dyDescent="0.2">
      <c r="A78" s="1"/>
    </row>
    <row r="79" spans="1:1" x14ac:dyDescent="0.2">
      <c r="A79" s="1"/>
    </row>
    <row r="80" spans="1:1" x14ac:dyDescent="0.2">
      <c r="A80" s="3"/>
    </row>
    <row r="81" spans="1:2" x14ac:dyDescent="0.2">
      <c r="A81" s="1"/>
    </row>
    <row r="82" spans="1:2" x14ac:dyDescent="0.2">
      <c r="A82" s="1"/>
    </row>
    <row r="83" spans="1:2" x14ac:dyDescent="0.2">
      <c r="A83" s="1"/>
    </row>
    <row r="84" spans="1:2" x14ac:dyDescent="0.2">
      <c r="A84" s="1"/>
    </row>
    <row r="85" spans="1:2" x14ac:dyDescent="0.2">
      <c r="A85" s="1"/>
    </row>
    <row r="86" spans="1:2" x14ac:dyDescent="0.2">
      <c r="A86" s="1"/>
    </row>
    <row r="87" spans="1:2" x14ac:dyDescent="0.2">
      <c r="A87" s="1"/>
    </row>
    <row r="88" spans="1:2" x14ac:dyDescent="0.2">
      <c r="A88" s="1"/>
    </row>
    <row r="89" spans="1:2" x14ac:dyDescent="0.2">
      <c r="A89" s="1"/>
      <c r="B89" s="3"/>
    </row>
    <row r="90" spans="1:2" x14ac:dyDescent="0.2">
      <c r="A90" s="1"/>
    </row>
    <row r="91" spans="1:2" x14ac:dyDescent="0.2">
      <c r="A91" s="1"/>
    </row>
    <row r="92" spans="1:2" x14ac:dyDescent="0.2">
      <c r="A92" s="1"/>
    </row>
    <row r="93" spans="1:2" x14ac:dyDescent="0.2">
      <c r="A93" s="1"/>
    </row>
    <row r="94" spans="1:2" x14ac:dyDescent="0.2">
      <c r="A94" s="1"/>
    </row>
    <row r="95" spans="1:2" x14ac:dyDescent="0.2">
      <c r="A95" s="1"/>
    </row>
    <row r="96" spans="1:2" x14ac:dyDescent="0.2">
      <c r="A96" s="1"/>
    </row>
    <row r="97" spans="1:1" x14ac:dyDescent="0.2">
      <c r="A97" s="1"/>
    </row>
    <row r="98" spans="1:1" x14ac:dyDescent="0.2">
      <c r="A98" s="2"/>
    </row>
    <row r="99" spans="1:1" x14ac:dyDescent="0.2">
      <c r="A99" s="1"/>
    </row>
    <row r="100" spans="1:1" x14ac:dyDescent="0.2">
      <c r="A100" s="2"/>
    </row>
    <row r="101" spans="1:1" x14ac:dyDescent="0.2">
      <c r="A101" s="1"/>
    </row>
    <row r="102" spans="1:1" x14ac:dyDescent="0.2">
      <c r="A102" s="2"/>
    </row>
    <row r="103" spans="1:1" x14ac:dyDescent="0.2">
      <c r="A103" s="1"/>
    </row>
    <row r="104" spans="1:1" x14ac:dyDescent="0.2">
      <c r="A104" s="2"/>
    </row>
    <row r="105" spans="1:1" x14ac:dyDescent="0.2">
      <c r="A105" s="1"/>
    </row>
    <row r="106" spans="1:1" x14ac:dyDescent="0.2">
      <c r="A106" s="2"/>
    </row>
    <row r="107" spans="1:1" x14ac:dyDescent="0.2">
      <c r="A107" s="1"/>
    </row>
    <row r="108" spans="1:1" x14ac:dyDescent="0.2">
      <c r="A108" s="2"/>
    </row>
    <row r="109" spans="1:1" x14ac:dyDescent="0.2">
      <c r="A109" s="1"/>
    </row>
    <row r="110" spans="1:1" x14ac:dyDescent="0.2">
      <c r="A110" s="2"/>
    </row>
    <row r="111" spans="1:1" x14ac:dyDescent="0.2">
      <c r="A111" s="1"/>
    </row>
    <row r="112" spans="1:1" x14ac:dyDescent="0.2">
      <c r="A112" s="1"/>
    </row>
    <row r="113" spans="1:1" x14ac:dyDescent="0.2">
      <c r="A113" s="1"/>
    </row>
    <row r="114" spans="1:1" x14ac:dyDescent="0.2">
      <c r="A114" s="2"/>
    </row>
    <row r="115" spans="1:1" x14ac:dyDescent="0.2">
      <c r="A115" s="1"/>
    </row>
    <row r="116" spans="1:1" x14ac:dyDescent="0.2">
      <c r="A116" s="2"/>
    </row>
    <row r="117" spans="1:1" x14ac:dyDescent="0.2">
      <c r="A117" s="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063E7-D13F-7A41-80DB-197FE8EEB724}">
  <dimension ref="A1:AM61"/>
  <sheetViews>
    <sheetView workbookViewId="0">
      <selection activeCell="A6" sqref="A6"/>
    </sheetView>
  </sheetViews>
  <sheetFormatPr baseColWidth="10" defaultRowHeight="15" x14ac:dyDescent="0.2"/>
  <cols>
    <col min="1" max="1" width="18.5" customWidth="1"/>
    <col min="19" max="19" width="12.1640625" customWidth="1"/>
  </cols>
  <sheetData>
    <row r="1" spans="1:39" x14ac:dyDescent="0.2">
      <c r="A1" t="s">
        <v>78</v>
      </c>
      <c r="B1" t="s">
        <v>79</v>
      </c>
      <c r="C1" t="s">
        <v>80</v>
      </c>
      <c r="D1" t="s">
        <v>81</v>
      </c>
      <c r="E1" t="s">
        <v>82</v>
      </c>
      <c r="F1" t="s">
        <v>83</v>
      </c>
      <c r="G1" t="s">
        <v>84</v>
      </c>
      <c r="H1" t="s">
        <v>85</v>
      </c>
      <c r="I1" t="s">
        <v>86</v>
      </c>
      <c r="J1" t="s">
        <v>87</v>
      </c>
      <c r="K1" t="s">
        <v>88</v>
      </c>
      <c r="L1" t="s">
        <v>89</v>
      </c>
      <c r="M1" t="s">
        <v>90</v>
      </c>
      <c r="N1" t="s">
        <v>91</v>
      </c>
      <c r="O1" t="s">
        <v>92</v>
      </c>
      <c r="P1" t="s">
        <v>93</v>
      </c>
      <c r="Q1" t="s">
        <v>94</v>
      </c>
      <c r="R1" t="s">
        <v>95</v>
      </c>
      <c r="S1" t="s">
        <v>96</v>
      </c>
      <c r="T1" t="s">
        <v>97</v>
      </c>
      <c r="U1" t="s">
        <v>98</v>
      </c>
      <c r="Y1" t="s">
        <v>99</v>
      </c>
      <c r="Z1" t="s">
        <v>100</v>
      </c>
      <c r="AA1" t="s">
        <v>101</v>
      </c>
      <c r="AB1" t="s">
        <v>102</v>
      </c>
      <c r="AC1" t="s">
        <v>103</v>
      </c>
      <c r="AD1" t="s">
        <v>104</v>
      </c>
      <c r="AE1" t="s">
        <v>105</v>
      </c>
      <c r="AF1" t="s">
        <v>106</v>
      </c>
      <c r="AG1" t="s">
        <v>107</v>
      </c>
      <c r="AH1" t="s">
        <v>108</v>
      </c>
      <c r="AI1" t="s">
        <v>109</v>
      </c>
      <c r="AJ1" t="s">
        <v>110</v>
      </c>
      <c r="AK1" t="s">
        <v>111</v>
      </c>
      <c r="AL1" t="s">
        <v>112</v>
      </c>
      <c r="AM1" t="s">
        <v>113</v>
      </c>
    </row>
    <row r="2" spans="1:39" x14ac:dyDescent="0.2">
      <c r="A2" t="s">
        <v>64</v>
      </c>
      <c r="B2" t="s">
        <v>114</v>
      </c>
      <c r="C2" t="s">
        <v>115</v>
      </c>
      <c r="D2">
        <v>3.7767740000000001E-3</v>
      </c>
      <c r="E2">
        <v>0.72</v>
      </c>
      <c r="F2">
        <v>1</v>
      </c>
      <c r="G2" t="s">
        <v>116</v>
      </c>
      <c r="H2">
        <v>0.98134403999999997</v>
      </c>
      <c r="I2">
        <v>1.008E-2</v>
      </c>
      <c r="J2">
        <v>1</v>
      </c>
      <c r="K2">
        <v>0.83479999999999999</v>
      </c>
      <c r="L2">
        <v>1</v>
      </c>
      <c r="M2" t="s">
        <v>116</v>
      </c>
      <c r="N2">
        <v>8.6802003000000003E-2</v>
      </c>
      <c r="O2">
        <v>1.56</v>
      </c>
      <c r="P2">
        <v>0.45400000000000001</v>
      </c>
      <c r="Q2">
        <v>1</v>
      </c>
      <c r="S2" t="s">
        <v>117</v>
      </c>
      <c r="T2">
        <v>0.11</v>
      </c>
      <c r="U2">
        <v>0</v>
      </c>
      <c r="V2" t="s">
        <v>118</v>
      </c>
      <c r="Y2">
        <v>0.21002870900000001</v>
      </c>
      <c r="Z2">
        <v>0</v>
      </c>
      <c r="AA2">
        <v>100.81081810000001</v>
      </c>
      <c r="AB2">
        <v>144.13719649999999</v>
      </c>
      <c r="AC2">
        <v>0.14702009599999999</v>
      </c>
      <c r="AD2">
        <v>0</v>
      </c>
      <c r="AE2">
        <v>135.43605600000001</v>
      </c>
      <c r="AF2">
        <v>214.85971380000001</v>
      </c>
      <c r="AG2">
        <v>0.14702009599999999</v>
      </c>
      <c r="AH2">
        <v>0</v>
      </c>
      <c r="AI2">
        <v>34.625237970000001</v>
      </c>
      <c r="AJ2">
        <v>70.72251722</v>
      </c>
      <c r="AK2">
        <v>1.07</v>
      </c>
      <c r="AL2">
        <v>7.1775440689999996</v>
      </c>
      <c r="AM2">
        <v>7.1775440689999996</v>
      </c>
    </row>
    <row r="3" spans="1:39" x14ac:dyDescent="0.2">
      <c r="A3" t="s">
        <v>63</v>
      </c>
      <c r="B3" t="s">
        <v>114</v>
      </c>
      <c r="C3" t="s">
        <v>115</v>
      </c>
      <c r="D3">
        <v>3.7767740000000001E-3</v>
      </c>
      <c r="E3">
        <v>0.72</v>
      </c>
      <c r="F3">
        <v>1</v>
      </c>
      <c r="G3" t="s">
        <v>116</v>
      </c>
      <c r="H3">
        <v>0.49457752599999999</v>
      </c>
      <c r="I3">
        <v>1.008E-2</v>
      </c>
      <c r="J3">
        <v>1</v>
      </c>
      <c r="K3">
        <v>0.83091428599999995</v>
      </c>
      <c r="L3">
        <v>1</v>
      </c>
      <c r="M3" t="s">
        <v>116</v>
      </c>
      <c r="N3">
        <v>3.5278813999999999E-2</v>
      </c>
      <c r="O3">
        <v>1.56</v>
      </c>
      <c r="P3">
        <v>0.56699999999999995</v>
      </c>
      <c r="Q3">
        <v>1</v>
      </c>
      <c r="S3" t="s">
        <v>117</v>
      </c>
      <c r="T3">
        <v>0.13009999999999999</v>
      </c>
      <c r="U3">
        <v>0</v>
      </c>
      <c r="Y3">
        <v>0.21002870900000001</v>
      </c>
      <c r="Z3">
        <v>0</v>
      </c>
      <c r="AA3">
        <v>100.3750364</v>
      </c>
      <c r="AB3">
        <v>143.48836610000001</v>
      </c>
      <c r="AC3">
        <v>0.14702009599999999</v>
      </c>
      <c r="AD3">
        <v>0</v>
      </c>
      <c r="AE3">
        <v>135.00089510000001</v>
      </c>
      <c r="AF3">
        <v>214.21088330000001</v>
      </c>
      <c r="AG3">
        <v>0.14702009599999999</v>
      </c>
      <c r="AH3">
        <v>0</v>
      </c>
      <c r="AI3">
        <v>34.625858690000001</v>
      </c>
      <c r="AJ3">
        <v>70.72251722</v>
      </c>
      <c r="AK3">
        <v>1.07</v>
      </c>
      <c r="AL3">
        <v>7.1775440689999996</v>
      </c>
      <c r="AM3">
        <v>7.1775440689999996</v>
      </c>
    </row>
    <row r="4" spans="1:39" x14ac:dyDescent="0.2">
      <c r="A4" t="s">
        <v>62</v>
      </c>
      <c r="B4" t="s">
        <v>114</v>
      </c>
      <c r="C4" t="s">
        <v>115</v>
      </c>
      <c r="D4">
        <v>3.8334258000000003E-2</v>
      </c>
      <c r="E4">
        <v>0.72</v>
      </c>
      <c r="F4">
        <v>1</v>
      </c>
      <c r="G4" t="s">
        <v>116</v>
      </c>
      <c r="H4">
        <v>1.116715465</v>
      </c>
      <c r="I4">
        <v>1.008E-2</v>
      </c>
      <c r="J4">
        <v>1</v>
      </c>
      <c r="K4">
        <v>0.83</v>
      </c>
      <c r="L4">
        <v>1</v>
      </c>
      <c r="M4" t="s">
        <v>116</v>
      </c>
      <c r="N4">
        <v>3.2290344999999998E-2</v>
      </c>
      <c r="O4">
        <v>1.56</v>
      </c>
      <c r="P4">
        <v>0.23200000000000001</v>
      </c>
      <c r="Q4">
        <v>1</v>
      </c>
      <c r="S4" t="s">
        <v>117</v>
      </c>
      <c r="T4">
        <v>0.13</v>
      </c>
      <c r="U4">
        <v>0</v>
      </c>
      <c r="Y4">
        <v>0.21002870900000001</v>
      </c>
      <c r="Z4">
        <v>0</v>
      </c>
      <c r="AA4">
        <v>92.656859479999994</v>
      </c>
      <c r="AB4">
        <v>138.51077140000001</v>
      </c>
      <c r="AC4">
        <v>0.14702009599999999</v>
      </c>
      <c r="AD4">
        <v>0</v>
      </c>
      <c r="AE4">
        <v>127.28940609999999</v>
      </c>
      <c r="AF4">
        <v>209.2332887</v>
      </c>
      <c r="AG4">
        <v>0.14702009599999999</v>
      </c>
      <c r="AH4">
        <v>0</v>
      </c>
      <c r="AI4">
        <v>34.632546570000002</v>
      </c>
      <c r="AJ4">
        <v>70.72251722</v>
      </c>
      <c r="AK4">
        <v>1.07</v>
      </c>
      <c r="AL4">
        <v>7.1775440689999996</v>
      </c>
      <c r="AM4">
        <v>7.1775440689999996</v>
      </c>
    </row>
    <row r="5" spans="1:39" x14ac:dyDescent="0.2">
      <c r="A5" t="s">
        <v>57</v>
      </c>
      <c r="B5" t="s">
        <v>114</v>
      </c>
      <c r="C5" t="s">
        <v>115</v>
      </c>
      <c r="D5">
        <v>3.7453010000000002E-2</v>
      </c>
      <c r="E5">
        <v>0.72</v>
      </c>
      <c r="F5">
        <v>1</v>
      </c>
      <c r="G5" t="s">
        <v>116</v>
      </c>
      <c r="H5">
        <v>0.72398611499999999</v>
      </c>
      <c r="I5">
        <v>1.008E-2</v>
      </c>
      <c r="J5">
        <v>1</v>
      </c>
      <c r="K5">
        <v>0.83479999999999999</v>
      </c>
      <c r="L5">
        <v>1</v>
      </c>
      <c r="M5" t="s">
        <v>116</v>
      </c>
      <c r="N5">
        <v>0.15584679600000001</v>
      </c>
      <c r="O5">
        <v>1.56</v>
      </c>
      <c r="P5">
        <v>8.8999999999999996E-2</v>
      </c>
      <c r="Q5">
        <v>1</v>
      </c>
      <c r="S5" t="s">
        <v>117</v>
      </c>
      <c r="T5">
        <v>0.13780000000000001</v>
      </c>
      <c r="U5">
        <v>0</v>
      </c>
      <c r="Y5">
        <v>0.21002870900000001</v>
      </c>
      <c r="Z5">
        <v>0</v>
      </c>
      <c r="AA5">
        <v>90.63289589</v>
      </c>
      <c r="AB5">
        <v>135.28598729999999</v>
      </c>
      <c r="AC5">
        <v>0.14702009599999999</v>
      </c>
      <c r="AD5">
        <v>0</v>
      </c>
      <c r="AE5">
        <v>125.2597717</v>
      </c>
      <c r="AF5">
        <v>206.00850460000001</v>
      </c>
      <c r="AG5">
        <v>0.14702009599999999</v>
      </c>
      <c r="AH5">
        <v>0</v>
      </c>
      <c r="AI5">
        <v>34.626875769999998</v>
      </c>
      <c r="AJ5">
        <v>70.72251722</v>
      </c>
      <c r="AK5">
        <v>1.07</v>
      </c>
      <c r="AL5">
        <v>7.1775440689999996</v>
      </c>
      <c r="AM5">
        <v>7.1775440689999996</v>
      </c>
    </row>
    <row r="6" spans="1:39" x14ac:dyDescent="0.2">
      <c r="A6" t="s">
        <v>60</v>
      </c>
      <c r="B6" t="s">
        <v>114</v>
      </c>
      <c r="C6" t="s">
        <v>115</v>
      </c>
      <c r="D6">
        <v>4.6160569999999998E-3</v>
      </c>
      <c r="E6">
        <v>0.72</v>
      </c>
      <c r="F6">
        <v>1</v>
      </c>
      <c r="G6" t="s">
        <v>116</v>
      </c>
      <c r="H6">
        <v>0.51745592299999998</v>
      </c>
      <c r="I6">
        <v>1.008E-2</v>
      </c>
      <c r="J6">
        <v>1</v>
      </c>
      <c r="K6">
        <v>0.83</v>
      </c>
      <c r="L6">
        <v>1</v>
      </c>
      <c r="M6" t="s">
        <v>116</v>
      </c>
      <c r="N6">
        <v>4.1334290000000001E-3</v>
      </c>
      <c r="O6">
        <v>1.56</v>
      </c>
      <c r="P6">
        <v>0.151</v>
      </c>
      <c r="Q6">
        <v>1</v>
      </c>
      <c r="S6" t="s">
        <v>117</v>
      </c>
      <c r="T6">
        <v>0.19</v>
      </c>
      <c r="U6">
        <v>0</v>
      </c>
      <c r="Y6">
        <v>0.21002870900000001</v>
      </c>
      <c r="Z6">
        <v>0</v>
      </c>
      <c r="AA6">
        <v>86.555916600000003</v>
      </c>
      <c r="AB6">
        <v>132.3226722</v>
      </c>
      <c r="AC6">
        <v>0.14702009599999999</v>
      </c>
      <c r="AD6">
        <v>0</v>
      </c>
      <c r="AE6">
        <v>121.1864467</v>
      </c>
      <c r="AF6">
        <v>203.04518949999999</v>
      </c>
      <c r="AG6">
        <v>0.14702009599999999</v>
      </c>
      <c r="AH6">
        <v>0</v>
      </c>
      <c r="AI6">
        <v>34.630530069999999</v>
      </c>
      <c r="AJ6">
        <v>70.72251722</v>
      </c>
      <c r="AK6">
        <v>1.07</v>
      </c>
      <c r="AL6">
        <v>7.1775440689999996</v>
      </c>
      <c r="AM6">
        <v>7.1775440689999996</v>
      </c>
    </row>
    <row r="7" spans="1:39" x14ac:dyDescent="0.2">
      <c r="A7" t="s">
        <v>58</v>
      </c>
      <c r="B7" t="s">
        <v>114</v>
      </c>
      <c r="C7" t="s">
        <v>115</v>
      </c>
      <c r="D7">
        <v>3.7767740000000001E-3</v>
      </c>
      <c r="E7">
        <v>0.72</v>
      </c>
      <c r="F7">
        <v>1</v>
      </c>
      <c r="G7" t="s">
        <v>116</v>
      </c>
      <c r="H7">
        <v>0.415427096</v>
      </c>
      <c r="I7">
        <v>1.008E-2</v>
      </c>
      <c r="J7">
        <v>1</v>
      </c>
      <c r="K7">
        <v>0.83479999999999999</v>
      </c>
      <c r="L7">
        <v>1</v>
      </c>
      <c r="M7" t="s">
        <v>116</v>
      </c>
      <c r="N7">
        <v>1.2400286E-2</v>
      </c>
      <c r="O7">
        <v>1.56</v>
      </c>
      <c r="P7">
        <v>8.5999999999999993E-2</v>
      </c>
      <c r="Q7">
        <v>1</v>
      </c>
      <c r="S7" t="s">
        <v>117</v>
      </c>
      <c r="T7">
        <v>0.11</v>
      </c>
      <c r="U7">
        <v>0</v>
      </c>
      <c r="Y7">
        <v>0.21870838300000001</v>
      </c>
      <c r="Z7">
        <v>0</v>
      </c>
      <c r="AA7">
        <v>92.124237480000005</v>
      </c>
      <c r="AB7">
        <v>137.06784999999999</v>
      </c>
      <c r="AC7">
        <v>0.153095868</v>
      </c>
      <c r="AD7">
        <v>0</v>
      </c>
      <c r="AE7">
        <v>126.7534845</v>
      </c>
      <c r="AF7">
        <v>207.7806832</v>
      </c>
      <c r="AG7">
        <v>0.153095868</v>
      </c>
      <c r="AH7">
        <v>0</v>
      </c>
      <c r="AI7">
        <v>34.629247040000003</v>
      </c>
      <c r="AJ7">
        <v>70.712833189999998</v>
      </c>
      <c r="AK7">
        <v>1.07</v>
      </c>
      <c r="AL7">
        <v>7.1775440689999996</v>
      </c>
      <c r="AM7">
        <v>7.1775440689999996</v>
      </c>
    </row>
    <row r="8" spans="1:39" x14ac:dyDescent="0.2">
      <c r="A8" t="s">
        <v>54</v>
      </c>
      <c r="B8" t="s">
        <v>114</v>
      </c>
      <c r="C8" t="s">
        <v>115</v>
      </c>
      <c r="D8">
        <v>3.3487398000000002E-2</v>
      </c>
      <c r="E8">
        <v>0.72</v>
      </c>
      <c r="F8">
        <v>1</v>
      </c>
      <c r="G8" t="s">
        <v>116</v>
      </c>
      <c r="H8">
        <v>0.56079546800000002</v>
      </c>
      <c r="I8">
        <v>1.008E-2</v>
      </c>
      <c r="J8">
        <v>1</v>
      </c>
      <c r="K8">
        <v>0.83</v>
      </c>
      <c r="L8">
        <v>1</v>
      </c>
      <c r="M8" t="s">
        <v>116</v>
      </c>
      <c r="N8">
        <v>0.17608406300000001</v>
      </c>
      <c r="O8">
        <v>1.56</v>
      </c>
      <c r="P8">
        <v>0.129</v>
      </c>
      <c r="Q8">
        <v>1</v>
      </c>
      <c r="S8" t="s">
        <v>117</v>
      </c>
      <c r="T8">
        <v>0.13400000000000001</v>
      </c>
      <c r="U8">
        <v>0</v>
      </c>
      <c r="Y8">
        <v>0.105826531</v>
      </c>
      <c r="Z8">
        <v>0</v>
      </c>
      <c r="AA8">
        <v>118.9490181</v>
      </c>
      <c r="AB8">
        <v>174.6128588</v>
      </c>
      <c r="AC8">
        <v>7.4078571999999995E-2</v>
      </c>
      <c r="AD8">
        <v>0</v>
      </c>
      <c r="AE8">
        <v>157.1719094</v>
      </c>
      <c r="AF8">
        <v>260.4424727</v>
      </c>
      <c r="AG8">
        <v>7.4078571999999995E-2</v>
      </c>
      <c r="AH8">
        <v>0</v>
      </c>
      <c r="AI8">
        <v>38.222891339999997</v>
      </c>
      <c r="AJ8">
        <v>85.829613879999997</v>
      </c>
      <c r="AK8">
        <v>1.07</v>
      </c>
      <c r="AL8">
        <v>7.1775440689999996</v>
      </c>
      <c r="AM8">
        <v>7.1775440689999996</v>
      </c>
    </row>
    <row r="9" spans="1:39" x14ac:dyDescent="0.2">
      <c r="A9" t="s">
        <v>56</v>
      </c>
      <c r="B9" t="s">
        <v>114</v>
      </c>
      <c r="C9" t="s">
        <v>115</v>
      </c>
      <c r="D9">
        <v>3.7767740000000001E-3</v>
      </c>
      <c r="E9">
        <v>0.72</v>
      </c>
      <c r="F9">
        <v>1</v>
      </c>
      <c r="G9" t="s">
        <v>116</v>
      </c>
      <c r="H9">
        <v>0.72479149200000004</v>
      </c>
      <c r="I9">
        <v>1.008E-2</v>
      </c>
      <c r="J9">
        <v>1</v>
      </c>
      <c r="K9">
        <v>0.83</v>
      </c>
      <c r="L9">
        <v>1</v>
      </c>
      <c r="M9" t="s">
        <v>116</v>
      </c>
      <c r="N9">
        <v>8.6802003000000003E-2</v>
      </c>
      <c r="O9">
        <v>1.56</v>
      </c>
      <c r="P9">
        <v>0.45400000000000001</v>
      </c>
      <c r="Q9">
        <v>1</v>
      </c>
      <c r="S9" t="s">
        <v>117</v>
      </c>
      <c r="T9">
        <v>0.11</v>
      </c>
      <c r="U9">
        <v>0</v>
      </c>
      <c r="Y9">
        <v>0.106281874</v>
      </c>
      <c r="Z9">
        <v>0</v>
      </c>
      <c r="AA9">
        <v>118.4841843</v>
      </c>
      <c r="AB9">
        <v>173.84782000000001</v>
      </c>
      <c r="AC9">
        <v>7.4397311999999993E-2</v>
      </c>
      <c r="AD9">
        <v>0</v>
      </c>
      <c r="AE9">
        <v>156.70707569999999</v>
      </c>
      <c r="AF9">
        <v>259.67743380000002</v>
      </c>
      <c r="AG9">
        <v>7.4397311999999993E-2</v>
      </c>
      <c r="AH9">
        <v>0</v>
      </c>
      <c r="AI9">
        <v>38.222891339999997</v>
      </c>
      <c r="AJ9">
        <v>85.829613879999997</v>
      </c>
      <c r="AK9">
        <v>1.07</v>
      </c>
      <c r="AL9">
        <v>7.1775440689999996</v>
      </c>
      <c r="AM9">
        <v>7.1775440689999996</v>
      </c>
    </row>
    <row r="10" spans="1:39" x14ac:dyDescent="0.2">
      <c r="A10" t="s">
        <v>55</v>
      </c>
      <c r="B10" t="s">
        <v>114</v>
      </c>
      <c r="C10" t="s">
        <v>115</v>
      </c>
      <c r="D10">
        <v>3.7767740000000001E-3</v>
      </c>
      <c r="E10">
        <v>0.72</v>
      </c>
      <c r="F10">
        <v>1</v>
      </c>
      <c r="G10" t="s">
        <v>116</v>
      </c>
      <c r="H10">
        <v>0.227744373</v>
      </c>
      <c r="I10">
        <v>1.008E-2</v>
      </c>
      <c r="J10">
        <v>1</v>
      </c>
      <c r="K10">
        <v>0.83</v>
      </c>
      <c r="L10">
        <v>1</v>
      </c>
      <c r="M10" t="s">
        <v>116</v>
      </c>
      <c r="N10">
        <v>8.6802003000000003E-2</v>
      </c>
      <c r="O10">
        <v>1.56</v>
      </c>
      <c r="P10">
        <v>0.45400000000000001</v>
      </c>
      <c r="Q10">
        <v>1</v>
      </c>
      <c r="S10" t="s">
        <v>117</v>
      </c>
      <c r="T10">
        <v>0.11</v>
      </c>
      <c r="U10">
        <v>0</v>
      </c>
      <c r="Y10">
        <v>0.10625751</v>
      </c>
      <c r="Z10">
        <v>0</v>
      </c>
      <c r="AA10">
        <v>107.88984859999999</v>
      </c>
      <c r="AB10">
        <v>167.4854081</v>
      </c>
      <c r="AC10">
        <v>7.4380257000000005E-2</v>
      </c>
      <c r="AD10">
        <v>0</v>
      </c>
      <c r="AE10">
        <v>146.11273990000001</v>
      </c>
      <c r="AF10">
        <v>253.315022</v>
      </c>
      <c r="AG10">
        <v>7.4380257000000005E-2</v>
      </c>
      <c r="AH10">
        <v>0</v>
      </c>
      <c r="AI10">
        <v>38.222891339999997</v>
      </c>
      <c r="AJ10">
        <v>85.829613879999997</v>
      </c>
      <c r="AK10">
        <v>1.07</v>
      </c>
      <c r="AL10">
        <v>7.1775440689999996</v>
      </c>
      <c r="AM10">
        <v>7.1775440689999996</v>
      </c>
    </row>
    <row r="11" spans="1:39" x14ac:dyDescent="0.2">
      <c r="A11" t="s">
        <v>53</v>
      </c>
      <c r="B11" t="s">
        <v>114</v>
      </c>
      <c r="C11" t="s">
        <v>115</v>
      </c>
      <c r="D11">
        <v>3.7767740000000001E-3</v>
      </c>
      <c r="E11">
        <v>0.72</v>
      </c>
      <c r="F11">
        <v>1</v>
      </c>
      <c r="G11" t="s">
        <v>116</v>
      </c>
      <c r="H11">
        <v>1.174642006</v>
      </c>
      <c r="I11">
        <v>1.008E-2</v>
      </c>
      <c r="J11">
        <v>1</v>
      </c>
      <c r="K11">
        <v>0.83</v>
      </c>
      <c r="L11">
        <v>1</v>
      </c>
      <c r="M11" t="s">
        <v>116</v>
      </c>
      <c r="N11">
        <v>8.6802003000000003E-2</v>
      </c>
      <c r="O11">
        <v>1.56</v>
      </c>
      <c r="P11">
        <v>0.45400000000000001</v>
      </c>
      <c r="Q11">
        <v>1</v>
      </c>
      <c r="S11" t="s">
        <v>117</v>
      </c>
      <c r="T11">
        <v>0.11</v>
      </c>
      <c r="U11">
        <v>0</v>
      </c>
      <c r="Y11">
        <v>0.10684669500000001</v>
      </c>
      <c r="Z11">
        <v>0</v>
      </c>
      <c r="AA11">
        <v>105.78841269999999</v>
      </c>
      <c r="AB11">
        <v>163.71831800000001</v>
      </c>
      <c r="AC11">
        <v>7.4792686999999997E-2</v>
      </c>
      <c r="AD11">
        <v>0</v>
      </c>
      <c r="AE11">
        <v>144.01130409999999</v>
      </c>
      <c r="AF11">
        <v>249.54793179999999</v>
      </c>
      <c r="AG11">
        <v>7.4792686999999997E-2</v>
      </c>
      <c r="AH11">
        <v>0</v>
      </c>
      <c r="AI11">
        <v>38.222891339999997</v>
      </c>
      <c r="AJ11">
        <v>85.829613879999997</v>
      </c>
      <c r="AK11">
        <v>1.07</v>
      </c>
      <c r="AL11">
        <v>7.1775440689999996</v>
      </c>
      <c r="AM11">
        <v>7.1775440689999996</v>
      </c>
    </row>
    <row r="12" spans="1:39" x14ac:dyDescent="0.2">
      <c r="A12" t="s">
        <v>64</v>
      </c>
      <c r="B12" t="s">
        <v>119</v>
      </c>
      <c r="C12" t="s">
        <v>115</v>
      </c>
      <c r="D12">
        <v>3.7767740000000001E-3</v>
      </c>
      <c r="E12">
        <v>0.72</v>
      </c>
      <c r="F12">
        <v>1</v>
      </c>
      <c r="G12" t="s">
        <v>116</v>
      </c>
      <c r="H12">
        <v>0.77058157699999996</v>
      </c>
      <c r="I12">
        <v>1.008E-2</v>
      </c>
      <c r="J12">
        <v>1</v>
      </c>
      <c r="K12">
        <v>0.94059999999999999</v>
      </c>
      <c r="L12">
        <v>1</v>
      </c>
      <c r="M12" t="s">
        <v>116</v>
      </c>
      <c r="N12">
        <v>8.6802003000000003E-2</v>
      </c>
      <c r="O12">
        <v>1.56</v>
      </c>
      <c r="P12">
        <v>0.45400000000000001</v>
      </c>
      <c r="Q12">
        <v>1</v>
      </c>
      <c r="S12" t="s">
        <v>120</v>
      </c>
      <c r="T12">
        <v>0.11</v>
      </c>
      <c r="U12">
        <v>0</v>
      </c>
      <c r="Y12">
        <v>0.105942251</v>
      </c>
      <c r="Z12">
        <v>0</v>
      </c>
      <c r="AA12">
        <v>100.25882799999999</v>
      </c>
      <c r="AB12">
        <v>160.08680440000001</v>
      </c>
      <c r="AC12">
        <v>7.4159575000000005E-2</v>
      </c>
      <c r="AD12">
        <v>0</v>
      </c>
      <c r="AE12">
        <v>138.48171930000001</v>
      </c>
      <c r="AF12">
        <v>245.91641820000001</v>
      </c>
      <c r="AG12">
        <v>7.4159575000000005E-2</v>
      </c>
      <c r="AH12">
        <v>0</v>
      </c>
      <c r="AI12">
        <v>38.222891339999997</v>
      </c>
      <c r="AJ12">
        <v>85.829613879999997</v>
      </c>
      <c r="AK12">
        <v>1.07</v>
      </c>
      <c r="AL12">
        <v>7.1775440689999996</v>
      </c>
      <c r="AM12">
        <v>7.1775440689999996</v>
      </c>
    </row>
    <row r="13" spans="1:39" x14ac:dyDescent="0.2">
      <c r="A13" t="s">
        <v>63</v>
      </c>
      <c r="B13" t="s">
        <v>119</v>
      </c>
      <c r="C13" t="s">
        <v>115</v>
      </c>
      <c r="D13">
        <v>3.7767740000000001E-3</v>
      </c>
      <c r="E13">
        <v>0.72</v>
      </c>
      <c r="F13">
        <v>1</v>
      </c>
      <c r="G13" t="s">
        <v>116</v>
      </c>
      <c r="H13">
        <v>0.39202261900000002</v>
      </c>
      <c r="I13">
        <v>1.008E-2</v>
      </c>
      <c r="J13">
        <v>1</v>
      </c>
      <c r="K13">
        <v>0.93080476199999995</v>
      </c>
      <c r="L13">
        <v>1</v>
      </c>
      <c r="M13" t="s">
        <v>116</v>
      </c>
      <c r="N13">
        <v>3.5278813999999999E-2</v>
      </c>
      <c r="O13">
        <v>1.56</v>
      </c>
      <c r="P13">
        <v>0.56699999999999995</v>
      </c>
      <c r="Q13">
        <v>1</v>
      </c>
      <c r="S13" t="s">
        <v>120</v>
      </c>
      <c r="T13">
        <v>0.13009999999999999</v>
      </c>
      <c r="U13">
        <v>0</v>
      </c>
      <c r="Y13">
        <v>0.110901412</v>
      </c>
      <c r="Z13">
        <v>0</v>
      </c>
      <c r="AA13">
        <v>110.02033659999999</v>
      </c>
      <c r="AB13">
        <v>167.77592920000001</v>
      </c>
      <c r="AC13">
        <v>7.7630987999999998E-2</v>
      </c>
      <c r="AD13">
        <v>0</v>
      </c>
      <c r="AE13">
        <v>148.25291200000001</v>
      </c>
      <c r="AF13">
        <v>253.6152271</v>
      </c>
      <c r="AG13">
        <v>7.7630987999999998E-2</v>
      </c>
      <c r="AH13">
        <v>0</v>
      </c>
      <c r="AI13">
        <v>38.23257538</v>
      </c>
      <c r="AJ13">
        <v>85.839297909999999</v>
      </c>
      <c r="AK13">
        <v>1.07</v>
      </c>
      <c r="AL13">
        <v>7.1775440689999996</v>
      </c>
      <c r="AM13">
        <v>7.1775440689999996</v>
      </c>
    </row>
    <row r="14" spans="1:39" x14ac:dyDescent="0.2">
      <c r="A14" t="s">
        <v>62</v>
      </c>
      <c r="B14" t="s">
        <v>119</v>
      </c>
      <c r="C14" t="s">
        <v>115</v>
      </c>
      <c r="D14">
        <v>3.8334258000000003E-2</v>
      </c>
      <c r="E14">
        <v>0.72</v>
      </c>
      <c r="F14">
        <v>1</v>
      </c>
      <c r="G14" t="s">
        <v>116</v>
      </c>
      <c r="H14">
        <v>0.81876906599999999</v>
      </c>
      <c r="I14">
        <v>1.008E-2</v>
      </c>
      <c r="J14">
        <v>1</v>
      </c>
      <c r="K14">
        <v>0.87455952400000003</v>
      </c>
      <c r="L14">
        <v>1</v>
      </c>
      <c r="M14" t="s">
        <v>116</v>
      </c>
      <c r="N14">
        <v>3.2290344999999998E-2</v>
      </c>
      <c r="O14">
        <v>1.56</v>
      </c>
      <c r="P14">
        <v>0.23200000000000001</v>
      </c>
      <c r="Q14">
        <v>1</v>
      </c>
      <c r="S14" t="s">
        <v>120</v>
      </c>
      <c r="T14">
        <v>0.13</v>
      </c>
      <c r="U14">
        <v>0</v>
      </c>
      <c r="Y14">
        <v>0.275409927</v>
      </c>
      <c r="Z14">
        <v>0</v>
      </c>
      <c r="AA14">
        <v>116.0922274</v>
      </c>
      <c r="AB14">
        <v>171.8044883</v>
      </c>
      <c r="AC14">
        <v>0.19278694900000001</v>
      </c>
      <c r="AD14">
        <v>0</v>
      </c>
      <c r="AE14">
        <v>158.0628408</v>
      </c>
      <c r="AF14">
        <v>251.1167457</v>
      </c>
      <c r="AG14">
        <v>0.19278694900000001</v>
      </c>
      <c r="AH14">
        <v>0</v>
      </c>
      <c r="AI14">
        <v>41.970613399999998</v>
      </c>
      <c r="AJ14">
        <v>79.312257439999996</v>
      </c>
      <c r="AK14">
        <v>1.07</v>
      </c>
      <c r="AL14">
        <v>7.1775440689999996</v>
      </c>
      <c r="AM14">
        <v>7.1775440689999996</v>
      </c>
    </row>
    <row r="15" spans="1:39" x14ac:dyDescent="0.2">
      <c r="A15" t="s">
        <v>57</v>
      </c>
      <c r="B15" t="s">
        <v>119</v>
      </c>
      <c r="C15" t="s">
        <v>115</v>
      </c>
      <c r="D15">
        <v>3.7453010000000002E-2</v>
      </c>
      <c r="E15">
        <v>0.72</v>
      </c>
      <c r="F15">
        <v>1</v>
      </c>
      <c r="G15" t="s">
        <v>116</v>
      </c>
      <c r="H15">
        <v>0.58288601500000004</v>
      </c>
      <c r="I15">
        <v>1.008E-2</v>
      </c>
      <c r="J15">
        <v>1</v>
      </c>
      <c r="K15">
        <v>0.94059999999999999</v>
      </c>
      <c r="L15">
        <v>1</v>
      </c>
      <c r="M15" t="s">
        <v>116</v>
      </c>
      <c r="N15">
        <v>0.15584679600000001</v>
      </c>
      <c r="O15">
        <v>1.56</v>
      </c>
      <c r="P15">
        <v>8.8999999999999996E-2</v>
      </c>
      <c r="Q15">
        <v>1</v>
      </c>
      <c r="S15" t="s">
        <v>120</v>
      </c>
      <c r="T15">
        <v>0.13780000000000001</v>
      </c>
      <c r="U15">
        <v>0</v>
      </c>
      <c r="Y15">
        <v>0.27312968199999998</v>
      </c>
      <c r="Z15">
        <v>0</v>
      </c>
      <c r="AA15">
        <v>115.5983415</v>
      </c>
      <c r="AB15">
        <v>171.0394494</v>
      </c>
      <c r="AC15">
        <v>0.19119077800000001</v>
      </c>
      <c r="AD15">
        <v>0</v>
      </c>
      <c r="AE15">
        <v>157.56895489999999</v>
      </c>
      <c r="AF15">
        <v>250.35170690000001</v>
      </c>
      <c r="AG15">
        <v>0.19119077800000001</v>
      </c>
      <c r="AH15">
        <v>0</v>
      </c>
      <c r="AI15">
        <v>41.970613399999998</v>
      </c>
      <c r="AJ15">
        <v>79.312257439999996</v>
      </c>
      <c r="AK15">
        <v>1.07</v>
      </c>
      <c r="AL15">
        <v>7.1775440689999996</v>
      </c>
      <c r="AM15">
        <v>7.1775440689999996</v>
      </c>
    </row>
    <row r="16" spans="1:39" x14ac:dyDescent="0.2">
      <c r="A16" t="s">
        <v>60</v>
      </c>
      <c r="B16" t="s">
        <v>119</v>
      </c>
      <c r="C16" t="s">
        <v>115</v>
      </c>
      <c r="D16">
        <v>4.6160569999999998E-3</v>
      </c>
      <c r="E16">
        <v>0.72</v>
      </c>
      <c r="F16">
        <v>1</v>
      </c>
      <c r="G16" t="s">
        <v>116</v>
      </c>
      <c r="H16">
        <v>0.39044105699999998</v>
      </c>
      <c r="I16">
        <v>1.008E-2</v>
      </c>
      <c r="J16">
        <v>1</v>
      </c>
      <c r="K16">
        <v>0.90620000000000001</v>
      </c>
      <c r="L16">
        <v>1</v>
      </c>
      <c r="M16" t="s">
        <v>116</v>
      </c>
      <c r="N16">
        <v>4.1334290000000001E-3</v>
      </c>
      <c r="O16">
        <v>1.56</v>
      </c>
      <c r="P16">
        <v>0.151</v>
      </c>
      <c r="Q16">
        <v>1</v>
      </c>
      <c r="S16" t="s">
        <v>120</v>
      </c>
      <c r="T16">
        <v>0.19</v>
      </c>
      <c r="U16">
        <v>0</v>
      </c>
      <c r="Y16">
        <v>0.27328801800000002</v>
      </c>
      <c r="Z16">
        <v>0</v>
      </c>
      <c r="AA16">
        <v>105.8271489</v>
      </c>
      <c r="AB16">
        <v>165.0450309</v>
      </c>
      <c r="AC16">
        <v>0.19130161300000001</v>
      </c>
      <c r="AD16">
        <v>0</v>
      </c>
      <c r="AE16">
        <v>147.79776229999999</v>
      </c>
      <c r="AF16">
        <v>244.35728839999999</v>
      </c>
      <c r="AG16">
        <v>0.19130161300000001</v>
      </c>
      <c r="AH16">
        <v>0</v>
      </c>
      <c r="AI16">
        <v>41.970613399999998</v>
      </c>
      <c r="AJ16">
        <v>79.312257439999996</v>
      </c>
      <c r="AK16">
        <v>1.07</v>
      </c>
      <c r="AL16">
        <v>7.1775440689999996</v>
      </c>
      <c r="AM16">
        <v>7.1775440689999996</v>
      </c>
    </row>
    <row r="17" spans="1:39" x14ac:dyDescent="0.2">
      <c r="A17" t="s">
        <v>58</v>
      </c>
      <c r="B17" t="s">
        <v>119</v>
      </c>
      <c r="C17" t="s">
        <v>115</v>
      </c>
      <c r="D17">
        <v>3.7767740000000001E-3</v>
      </c>
      <c r="E17">
        <v>0.72</v>
      </c>
      <c r="F17">
        <v>1</v>
      </c>
      <c r="G17" t="s">
        <v>116</v>
      </c>
      <c r="H17">
        <v>0.32311028400000003</v>
      </c>
      <c r="I17">
        <v>1.008E-2</v>
      </c>
      <c r="J17">
        <v>1</v>
      </c>
      <c r="K17">
        <v>0.94059999999999999</v>
      </c>
      <c r="L17">
        <v>1</v>
      </c>
      <c r="M17" t="s">
        <v>116</v>
      </c>
      <c r="N17">
        <v>1.2400286E-2</v>
      </c>
      <c r="O17">
        <v>1.56</v>
      </c>
      <c r="P17">
        <v>8.5999999999999993E-2</v>
      </c>
      <c r="Q17">
        <v>1</v>
      </c>
      <c r="S17" t="s">
        <v>120</v>
      </c>
      <c r="T17">
        <v>0.11</v>
      </c>
      <c r="U17">
        <v>0</v>
      </c>
      <c r="Y17">
        <v>0.27516543799999998</v>
      </c>
      <c r="Z17">
        <v>0</v>
      </c>
      <c r="AA17">
        <v>103.5417163</v>
      </c>
      <c r="AB17">
        <v>161.23920469999999</v>
      </c>
      <c r="AC17">
        <v>0.192615807</v>
      </c>
      <c r="AD17">
        <v>0</v>
      </c>
      <c r="AE17">
        <v>145.51232970000001</v>
      </c>
      <c r="AF17">
        <v>240.55146210000001</v>
      </c>
      <c r="AG17">
        <v>0.192615807</v>
      </c>
      <c r="AH17">
        <v>0</v>
      </c>
      <c r="AI17">
        <v>41.970613399999998</v>
      </c>
      <c r="AJ17">
        <v>79.312257439999996</v>
      </c>
      <c r="AK17">
        <v>1.07</v>
      </c>
      <c r="AL17">
        <v>7.1775440689999996</v>
      </c>
      <c r="AM17">
        <v>7.1775440689999996</v>
      </c>
    </row>
    <row r="18" spans="1:39" x14ac:dyDescent="0.2">
      <c r="A18" t="s">
        <v>54</v>
      </c>
      <c r="B18" t="s">
        <v>119</v>
      </c>
      <c r="C18" t="s">
        <v>115</v>
      </c>
      <c r="D18">
        <v>3.3487398000000002E-2</v>
      </c>
      <c r="E18">
        <v>0.72</v>
      </c>
      <c r="F18">
        <v>1</v>
      </c>
      <c r="G18" t="s">
        <v>116</v>
      </c>
      <c r="H18">
        <v>0.80625868599999995</v>
      </c>
      <c r="I18">
        <v>1.008E-2</v>
      </c>
      <c r="J18">
        <v>1</v>
      </c>
      <c r="K18">
        <v>0.912926554</v>
      </c>
      <c r="L18">
        <v>1</v>
      </c>
      <c r="M18" t="s">
        <v>116</v>
      </c>
      <c r="N18">
        <v>0.17608406300000001</v>
      </c>
      <c r="O18">
        <v>1.56</v>
      </c>
      <c r="P18">
        <v>0.129</v>
      </c>
      <c r="Q18">
        <v>1</v>
      </c>
      <c r="S18" t="s">
        <v>120</v>
      </c>
      <c r="T18">
        <v>0.13400000000000001</v>
      </c>
      <c r="U18">
        <v>0</v>
      </c>
      <c r="Y18">
        <v>0.27924019999999999</v>
      </c>
      <c r="Z18">
        <v>0</v>
      </c>
      <c r="AA18">
        <v>98.409177049999997</v>
      </c>
      <c r="AB18">
        <v>157.66579530000001</v>
      </c>
      <c r="AC18">
        <v>0.19546814000000001</v>
      </c>
      <c r="AD18">
        <v>0</v>
      </c>
      <c r="AE18">
        <v>140.37979039999999</v>
      </c>
      <c r="AF18">
        <v>236.97805270000001</v>
      </c>
      <c r="AG18">
        <v>0.19546814000000001</v>
      </c>
      <c r="AH18">
        <v>0</v>
      </c>
      <c r="AI18">
        <v>41.970613399999998</v>
      </c>
      <c r="AJ18">
        <v>79.312257439999996</v>
      </c>
      <c r="AK18">
        <v>1.07</v>
      </c>
      <c r="AL18">
        <v>7.1775440689999996</v>
      </c>
      <c r="AM18">
        <v>7.1775440689999996</v>
      </c>
    </row>
    <row r="19" spans="1:39" x14ac:dyDescent="0.2">
      <c r="A19" t="s">
        <v>56</v>
      </c>
      <c r="B19" t="s">
        <v>119</v>
      </c>
      <c r="C19" t="s">
        <v>115</v>
      </c>
      <c r="D19">
        <v>3.7767740000000001E-3</v>
      </c>
      <c r="E19">
        <v>0.72</v>
      </c>
      <c r="F19">
        <v>1</v>
      </c>
      <c r="G19" t="s">
        <v>116</v>
      </c>
      <c r="H19">
        <v>0.54417190699999995</v>
      </c>
      <c r="I19">
        <v>1.008E-2</v>
      </c>
      <c r="J19">
        <v>1</v>
      </c>
      <c r="K19">
        <v>0.85399999999999998</v>
      </c>
      <c r="L19">
        <v>1</v>
      </c>
      <c r="M19" t="s">
        <v>116</v>
      </c>
      <c r="N19">
        <v>8.6802003000000003E-2</v>
      </c>
      <c r="O19">
        <v>1.56</v>
      </c>
      <c r="P19">
        <v>0.45400000000000001</v>
      </c>
      <c r="Q19">
        <v>1</v>
      </c>
      <c r="S19" t="s">
        <v>120</v>
      </c>
      <c r="T19">
        <v>0.11</v>
      </c>
      <c r="U19">
        <v>0</v>
      </c>
      <c r="Y19">
        <v>0.28825350599999999</v>
      </c>
      <c r="Z19">
        <v>0</v>
      </c>
      <c r="AA19">
        <v>106.6890281</v>
      </c>
      <c r="AB19">
        <v>164.40588460000001</v>
      </c>
      <c r="AC19">
        <v>0.20177745399999999</v>
      </c>
      <c r="AD19">
        <v>0</v>
      </c>
      <c r="AE19">
        <v>148.65964149999999</v>
      </c>
      <c r="AF19">
        <v>243.718142</v>
      </c>
      <c r="AG19">
        <v>0.20177745399999999</v>
      </c>
      <c r="AH19">
        <v>0</v>
      </c>
      <c r="AI19">
        <v>41.970613399999998</v>
      </c>
      <c r="AJ19">
        <v>79.312257439999996</v>
      </c>
      <c r="AK19">
        <v>1.07</v>
      </c>
      <c r="AL19">
        <v>7.1775440689999996</v>
      </c>
      <c r="AM19">
        <v>7.1775440689999996</v>
      </c>
    </row>
    <row r="20" spans="1:39" x14ac:dyDescent="0.2">
      <c r="A20" t="s">
        <v>55</v>
      </c>
      <c r="B20" t="s">
        <v>119</v>
      </c>
      <c r="C20" t="s">
        <v>115</v>
      </c>
      <c r="D20">
        <v>3.7767740000000001E-3</v>
      </c>
      <c r="E20">
        <v>0.72</v>
      </c>
      <c r="F20">
        <v>1</v>
      </c>
      <c r="G20" t="s">
        <v>116</v>
      </c>
      <c r="H20">
        <v>0.165521952</v>
      </c>
      <c r="I20">
        <v>1.008E-2</v>
      </c>
      <c r="J20">
        <v>1</v>
      </c>
      <c r="K20">
        <v>0.85399999999999998</v>
      </c>
      <c r="L20">
        <v>1</v>
      </c>
      <c r="M20" t="s">
        <v>116</v>
      </c>
      <c r="N20">
        <v>8.6802003000000003E-2</v>
      </c>
      <c r="O20">
        <v>1.56</v>
      </c>
      <c r="P20">
        <v>0.45400000000000001</v>
      </c>
      <c r="Q20">
        <v>1</v>
      </c>
      <c r="S20" t="s">
        <v>120</v>
      </c>
      <c r="T20">
        <v>0.11</v>
      </c>
      <c r="U20">
        <v>0</v>
      </c>
      <c r="Y20">
        <v>0.19822415199999999</v>
      </c>
      <c r="Z20">
        <v>0</v>
      </c>
      <c r="AA20">
        <v>113.4484855</v>
      </c>
      <c r="AB20">
        <v>160.72595079999999</v>
      </c>
      <c r="AC20">
        <v>0.13875690600000001</v>
      </c>
      <c r="AD20">
        <v>0</v>
      </c>
      <c r="AE20">
        <v>152.14589459999999</v>
      </c>
      <c r="AF20">
        <v>225.55088989999999</v>
      </c>
      <c r="AG20">
        <v>0.13875690600000001</v>
      </c>
      <c r="AH20">
        <v>0</v>
      </c>
      <c r="AI20">
        <v>38.697409120000003</v>
      </c>
      <c r="AJ20">
        <v>64.824939110000003</v>
      </c>
      <c r="AK20">
        <v>1.07</v>
      </c>
      <c r="AL20">
        <v>7.1775440689999996</v>
      </c>
      <c r="AM20">
        <v>7.1775440689999996</v>
      </c>
    </row>
    <row r="21" spans="1:39" x14ac:dyDescent="0.2">
      <c r="A21" t="s">
        <v>53</v>
      </c>
      <c r="B21" t="s">
        <v>119</v>
      </c>
      <c r="C21" t="s">
        <v>115</v>
      </c>
      <c r="D21">
        <v>3.7767740000000001E-3</v>
      </c>
      <c r="E21">
        <v>0.72</v>
      </c>
      <c r="F21">
        <v>1</v>
      </c>
      <c r="G21" t="s">
        <v>116</v>
      </c>
      <c r="H21">
        <v>0.79722959800000004</v>
      </c>
      <c r="I21">
        <v>1.008E-2</v>
      </c>
      <c r="J21">
        <v>1</v>
      </c>
      <c r="K21">
        <v>0.83</v>
      </c>
      <c r="L21">
        <v>1</v>
      </c>
      <c r="M21" t="s">
        <v>116</v>
      </c>
      <c r="N21">
        <v>8.6802003000000003E-2</v>
      </c>
      <c r="O21">
        <v>1.56</v>
      </c>
      <c r="P21">
        <v>0.45400000000000001</v>
      </c>
      <c r="Q21">
        <v>1</v>
      </c>
      <c r="S21" t="s">
        <v>120</v>
      </c>
      <c r="T21">
        <v>0.11</v>
      </c>
      <c r="U21">
        <v>0</v>
      </c>
      <c r="Y21">
        <v>0.19822415199999999</v>
      </c>
      <c r="Z21">
        <v>0</v>
      </c>
      <c r="AA21">
        <v>112.9739677</v>
      </c>
      <c r="AB21">
        <v>160.02870010000001</v>
      </c>
      <c r="AC21">
        <v>0.13875690600000001</v>
      </c>
      <c r="AD21">
        <v>0</v>
      </c>
      <c r="AE21">
        <v>151.67137679999999</v>
      </c>
      <c r="AF21">
        <v>224.8536392</v>
      </c>
      <c r="AG21">
        <v>0.13875690600000001</v>
      </c>
      <c r="AH21">
        <v>0</v>
      </c>
      <c r="AI21">
        <v>38.697409120000003</v>
      </c>
      <c r="AJ21">
        <v>64.824939110000003</v>
      </c>
      <c r="AK21">
        <v>1.07</v>
      </c>
      <c r="AL21">
        <v>7.1775440689999996</v>
      </c>
      <c r="AM21">
        <v>7.1775440689999996</v>
      </c>
    </row>
    <row r="22" spans="1:39" x14ac:dyDescent="0.2">
      <c r="A22" t="s">
        <v>64</v>
      </c>
      <c r="B22" t="s">
        <v>69</v>
      </c>
      <c r="C22" t="s">
        <v>115</v>
      </c>
      <c r="D22">
        <v>3.7767740000000001E-3</v>
      </c>
      <c r="E22">
        <v>0.72</v>
      </c>
      <c r="F22">
        <v>1</v>
      </c>
      <c r="G22" t="s">
        <v>116</v>
      </c>
      <c r="H22">
        <v>0.49328772999999998</v>
      </c>
      <c r="I22">
        <v>1.008E-2</v>
      </c>
      <c r="J22">
        <v>1</v>
      </c>
      <c r="K22">
        <v>1.0058893419999999</v>
      </c>
      <c r="L22">
        <v>1</v>
      </c>
      <c r="M22" t="s">
        <v>116</v>
      </c>
      <c r="N22">
        <v>8.6802003000000003E-2</v>
      </c>
      <c r="O22">
        <v>1.56</v>
      </c>
      <c r="P22">
        <v>0.45400000000000001</v>
      </c>
      <c r="Q22">
        <v>1</v>
      </c>
      <c r="S22" t="s">
        <v>121</v>
      </c>
      <c r="T22">
        <v>0.11</v>
      </c>
      <c r="U22">
        <v>0</v>
      </c>
      <c r="V22" t="s">
        <v>122</v>
      </c>
      <c r="Y22">
        <v>0.19822415199999999</v>
      </c>
      <c r="Z22">
        <v>0</v>
      </c>
      <c r="AA22">
        <v>104.7328528</v>
      </c>
      <c r="AB22">
        <v>154.6734281</v>
      </c>
      <c r="AC22">
        <v>0.13875690600000001</v>
      </c>
      <c r="AD22">
        <v>0</v>
      </c>
      <c r="AE22">
        <v>143.4399459</v>
      </c>
      <c r="AF22">
        <v>219.49836719999999</v>
      </c>
      <c r="AG22">
        <v>0.13875690600000001</v>
      </c>
      <c r="AH22">
        <v>0</v>
      </c>
      <c r="AI22">
        <v>38.707093159999999</v>
      </c>
      <c r="AJ22">
        <v>64.824939110000003</v>
      </c>
      <c r="AK22">
        <v>1.07</v>
      </c>
      <c r="AL22">
        <v>7.1775440689999996</v>
      </c>
      <c r="AM22">
        <v>7.1775440689999996</v>
      </c>
    </row>
    <row r="23" spans="1:39" x14ac:dyDescent="0.2">
      <c r="A23" t="s">
        <v>63</v>
      </c>
      <c r="B23" t="s">
        <v>69</v>
      </c>
      <c r="C23" t="s">
        <v>115</v>
      </c>
      <c r="D23">
        <v>3.7767740000000001E-3</v>
      </c>
      <c r="E23">
        <v>0.72</v>
      </c>
      <c r="F23">
        <v>1</v>
      </c>
      <c r="G23" t="s">
        <v>116</v>
      </c>
      <c r="H23">
        <v>0.29009077700000002</v>
      </c>
      <c r="I23">
        <v>1.008E-2</v>
      </c>
      <c r="J23">
        <v>1</v>
      </c>
      <c r="K23">
        <v>0.98813759400000001</v>
      </c>
      <c r="L23">
        <v>1</v>
      </c>
      <c r="M23" t="s">
        <v>116</v>
      </c>
      <c r="N23">
        <v>3.5278813999999999E-2</v>
      </c>
      <c r="O23">
        <v>1.56</v>
      </c>
      <c r="P23">
        <v>0.56699999999999995</v>
      </c>
      <c r="Q23">
        <v>1</v>
      </c>
      <c r="S23" t="s">
        <v>121</v>
      </c>
      <c r="T23">
        <v>0.13009999999999999</v>
      </c>
      <c r="U23">
        <v>0</v>
      </c>
      <c r="Y23">
        <v>0.19822415199999999</v>
      </c>
      <c r="Z23">
        <v>0</v>
      </c>
      <c r="AA23">
        <v>102.5152085</v>
      </c>
      <c r="AB23">
        <v>151.187175</v>
      </c>
      <c r="AC23">
        <v>0.13875690600000001</v>
      </c>
      <c r="AD23">
        <v>0</v>
      </c>
      <c r="AE23">
        <v>141.22230160000001</v>
      </c>
      <c r="AF23">
        <v>216.01211409999999</v>
      </c>
      <c r="AG23">
        <v>0.13875690600000001</v>
      </c>
      <c r="AH23">
        <v>0</v>
      </c>
      <c r="AI23">
        <v>38.707093159999999</v>
      </c>
      <c r="AJ23">
        <v>64.824939110000003</v>
      </c>
      <c r="AK23">
        <v>1.07</v>
      </c>
      <c r="AL23">
        <v>7.1775440689999996</v>
      </c>
      <c r="AM23">
        <v>7.1775440689999996</v>
      </c>
    </row>
    <row r="24" spans="1:39" x14ac:dyDescent="0.2">
      <c r="A24" t="s">
        <v>62</v>
      </c>
      <c r="B24" t="s">
        <v>69</v>
      </c>
      <c r="C24" t="s">
        <v>115</v>
      </c>
      <c r="D24">
        <v>3.8334258000000003E-2</v>
      </c>
      <c r="E24">
        <v>0.72</v>
      </c>
      <c r="F24">
        <v>1</v>
      </c>
      <c r="G24" t="s">
        <v>116</v>
      </c>
      <c r="H24">
        <v>0.61983012299999996</v>
      </c>
      <c r="I24">
        <v>1.008E-2</v>
      </c>
      <c r="J24">
        <v>1</v>
      </c>
      <c r="K24">
        <v>0.97185126799999999</v>
      </c>
      <c r="L24">
        <v>1</v>
      </c>
      <c r="M24" t="s">
        <v>116</v>
      </c>
      <c r="N24">
        <v>3.2290344999999998E-2</v>
      </c>
      <c r="O24">
        <v>1.56</v>
      </c>
      <c r="P24">
        <v>0.23200000000000001</v>
      </c>
      <c r="Q24">
        <v>1</v>
      </c>
      <c r="S24" t="s">
        <v>121</v>
      </c>
      <c r="T24">
        <v>0.13</v>
      </c>
      <c r="U24">
        <v>0</v>
      </c>
      <c r="Y24">
        <v>0.19822415199999999</v>
      </c>
      <c r="Z24">
        <v>0</v>
      </c>
      <c r="AA24">
        <v>98.157392110000004</v>
      </c>
      <c r="AB24">
        <v>147.991443</v>
      </c>
      <c r="AC24">
        <v>0.13875690600000001</v>
      </c>
      <c r="AD24">
        <v>0</v>
      </c>
      <c r="AE24">
        <v>136.86448530000001</v>
      </c>
      <c r="AF24">
        <v>212.8163821</v>
      </c>
      <c r="AG24">
        <v>0.13875690600000001</v>
      </c>
      <c r="AH24">
        <v>0</v>
      </c>
      <c r="AI24">
        <v>38.707093159999999</v>
      </c>
      <c r="AJ24">
        <v>64.824939110000003</v>
      </c>
      <c r="AK24">
        <v>1.07</v>
      </c>
      <c r="AL24">
        <v>7.1775440689999996</v>
      </c>
      <c r="AM24">
        <v>7.1775440689999996</v>
      </c>
    </row>
    <row r="25" spans="1:39" x14ac:dyDescent="0.2">
      <c r="A25" t="s">
        <v>57</v>
      </c>
      <c r="B25" t="s">
        <v>69</v>
      </c>
      <c r="C25" t="s">
        <v>115</v>
      </c>
      <c r="D25">
        <v>3.7453010000000002E-2</v>
      </c>
      <c r="E25">
        <v>0.72</v>
      </c>
      <c r="F25">
        <v>1</v>
      </c>
      <c r="G25" t="s">
        <v>116</v>
      </c>
      <c r="H25">
        <v>0.400588267</v>
      </c>
      <c r="I25">
        <v>1.008E-2</v>
      </c>
      <c r="J25">
        <v>1</v>
      </c>
      <c r="K25">
        <v>1.003822942</v>
      </c>
      <c r="L25">
        <v>1</v>
      </c>
      <c r="M25" t="s">
        <v>116</v>
      </c>
      <c r="N25">
        <v>0.15584679600000001</v>
      </c>
      <c r="O25">
        <v>1.56</v>
      </c>
      <c r="P25">
        <v>8.8999999999999996E-2</v>
      </c>
      <c r="Q25">
        <v>1</v>
      </c>
      <c r="S25" t="s">
        <v>121</v>
      </c>
      <c r="T25">
        <v>0.13780000000000001</v>
      </c>
      <c r="U25">
        <v>0</v>
      </c>
      <c r="Y25">
        <v>0.20503360500000001</v>
      </c>
      <c r="Z25">
        <v>0</v>
      </c>
      <c r="AA25">
        <v>104.4423317</v>
      </c>
      <c r="AB25">
        <v>153.2401907</v>
      </c>
      <c r="AC25">
        <v>0.14352352400000001</v>
      </c>
      <c r="AD25">
        <v>0</v>
      </c>
      <c r="AE25">
        <v>143.1397408</v>
      </c>
      <c r="AF25">
        <v>218.06512979999999</v>
      </c>
      <c r="AG25">
        <v>0.14352352400000001</v>
      </c>
      <c r="AH25">
        <v>0</v>
      </c>
      <c r="AI25">
        <v>38.697409120000003</v>
      </c>
      <c r="AJ25">
        <v>64.824939110000003</v>
      </c>
      <c r="AK25">
        <v>1.07</v>
      </c>
      <c r="AL25">
        <v>7.1775440689999996</v>
      </c>
      <c r="AM25">
        <v>7.1775440689999996</v>
      </c>
    </row>
    <row r="26" spans="1:39" x14ac:dyDescent="0.2">
      <c r="A26" t="s">
        <v>60</v>
      </c>
      <c r="B26" t="s">
        <v>69</v>
      </c>
      <c r="C26" t="s">
        <v>115</v>
      </c>
      <c r="D26">
        <v>4.6160569999999998E-3</v>
      </c>
      <c r="E26">
        <v>0.72</v>
      </c>
      <c r="F26">
        <v>1</v>
      </c>
      <c r="G26" t="s">
        <v>116</v>
      </c>
      <c r="H26">
        <v>0.28099795500000002</v>
      </c>
      <c r="I26">
        <v>1.008E-2</v>
      </c>
      <c r="J26">
        <v>1</v>
      </c>
      <c r="K26">
        <v>0.98469024699999996</v>
      </c>
      <c r="L26">
        <v>1</v>
      </c>
      <c r="M26" t="s">
        <v>116</v>
      </c>
      <c r="N26">
        <v>4.1334290000000001E-3</v>
      </c>
      <c r="O26">
        <v>1.56</v>
      </c>
      <c r="P26">
        <v>0.151</v>
      </c>
      <c r="Q26">
        <v>1</v>
      </c>
      <c r="S26" t="s">
        <v>121</v>
      </c>
      <c r="T26">
        <v>0.19</v>
      </c>
      <c r="U26">
        <v>0</v>
      </c>
      <c r="Y26">
        <v>0.11187142899999999</v>
      </c>
      <c r="Z26">
        <v>0</v>
      </c>
      <c r="AA26">
        <v>110.0687568</v>
      </c>
      <c r="AB26">
        <v>174.74843530000001</v>
      </c>
      <c r="AC26">
        <v>7.8310000000000005E-2</v>
      </c>
      <c r="AD26">
        <v>0</v>
      </c>
      <c r="AE26">
        <v>147.88491859999999</v>
      </c>
      <c r="AF26">
        <v>271.91805570000002</v>
      </c>
      <c r="AG26">
        <v>7.8310000000000005E-2</v>
      </c>
      <c r="AH26">
        <v>0</v>
      </c>
      <c r="AI26">
        <v>37.816161819999998</v>
      </c>
      <c r="AJ26">
        <v>97.169620399999999</v>
      </c>
      <c r="AK26">
        <v>1.07</v>
      </c>
      <c r="AL26">
        <v>7.1775440689999996</v>
      </c>
      <c r="AM26">
        <v>7.1775440689999996</v>
      </c>
    </row>
    <row r="27" spans="1:39" x14ac:dyDescent="0.2">
      <c r="A27" t="s">
        <v>58</v>
      </c>
      <c r="B27" t="s">
        <v>69</v>
      </c>
      <c r="C27" t="s">
        <v>115</v>
      </c>
      <c r="D27">
        <v>3.7767740000000001E-3</v>
      </c>
      <c r="E27">
        <v>0.72</v>
      </c>
      <c r="F27">
        <v>1</v>
      </c>
      <c r="G27" t="s">
        <v>116</v>
      </c>
      <c r="H27">
        <v>0.21313684499999999</v>
      </c>
      <c r="I27">
        <v>1.008E-2</v>
      </c>
      <c r="J27">
        <v>1</v>
      </c>
      <c r="K27">
        <v>1.00335661</v>
      </c>
      <c r="L27">
        <v>1</v>
      </c>
      <c r="M27" t="s">
        <v>116</v>
      </c>
      <c r="N27">
        <v>1.2400286E-2</v>
      </c>
      <c r="O27">
        <v>1.56</v>
      </c>
      <c r="P27">
        <v>8.5999999999999993E-2</v>
      </c>
      <c r="Q27">
        <v>1</v>
      </c>
      <c r="S27" t="s">
        <v>121</v>
      </c>
      <c r="T27">
        <v>0.11</v>
      </c>
      <c r="U27">
        <v>0</v>
      </c>
      <c r="Y27">
        <v>0.11188519500000001</v>
      </c>
      <c r="Z27">
        <v>0</v>
      </c>
      <c r="AA27">
        <v>109.6136071</v>
      </c>
      <c r="AB27">
        <v>173.97371240000001</v>
      </c>
      <c r="AC27">
        <v>7.8319635999999998E-2</v>
      </c>
      <c r="AD27">
        <v>0</v>
      </c>
      <c r="AE27">
        <v>147.43945289999999</v>
      </c>
      <c r="AF27">
        <v>271.1433328</v>
      </c>
      <c r="AG27">
        <v>7.8319635999999998E-2</v>
      </c>
      <c r="AH27">
        <v>0</v>
      </c>
      <c r="AI27">
        <v>37.82584585</v>
      </c>
      <c r="AJ27">
        <v>97.169620399999999</v>
      </c>
      <c r="AK27">
        <v>1.07</v>
      </c>
      <c r="AL27">
        <v>7.1775440689999996</v>
      </c>
      <c r="AM27">
        <v>7.1775440689999996</v>
      </c>
    </row>
    <row r="28" spans="1:39" x14ac:dyDescent="0.2">
      <c r="A28" t="s">
        <v>54</v>
      </c>
      <c r="B28" t="s">
        <v>69</v>
      </c>
      <c r="C28" t="s">
        <v>115</v>
      </c>
      <c r="D28">
        <v>3.3487398000000002E-2</v>
      </c>
      <c r="E28">
        <v>0.72</v>
      </c>
      <c r="F28">
        <v>1</v>
      </c>
      <c r="G28" t="s">
        <v>116</v>
      </c>
      <c r="H28">
        <v>0.63228014600000004</v>
      </c>
      <c r="I28">
        <v>1.008E-2</v>
      </c>
      <c r="J28">
        <v>1</v>
      </c>
      <c r="K28">
        <v>0.96093191899999997</v>
      </c>
      <c r="L28">
        <v>1</v>
      </c>
      <c r="M28" t="s">
        <v>116</v>
      </c>
      <c r="N28">
        <v>0.17608406300000001</v>
      </c>
      <c r="O28">
        <v>1.56</v>
      </c>
      <c r="P28">
        <v>0.129</v>
      </c>
      <c r="Q28">
        <v>1</v>
      </c>
      <c r="S28" t="s">
        <v>121</v>
      </c>
      <c r="T28">
        <v>0.13400000000000001</v>
      </c>
      <c r="U28">
        <v>0</v>
      </c>
      <c r="Y28">
        <v>0.11193255100000001</v>
      </c>
      <c r="Z28">
        <v>0</v>
      </c>
      <c r="AA28">
        <v>97.760346620000007</v>
      </c>
      <c r="AB28">
        <v>167.53382830000001</v>
      </c>
      <c r="AC28">
        <v>7.8352784999999994E-2</v>
      </c>
      <c r="AD28">
        <v>0</v>
      </c>
      <c r="AE28">
        <v>135.57650839999999</v>
      </c>
      <c r="AF28">
        <v>264.70344870000002</v>
      </c>
      <c r="AG28">
        <v>7.8352784999999994E-2</v>
      </c>
      <c r="AH28">
        <v>0</v>
      </c>
      <c r="AI28">
        <v>37.816161819999998</v>
      </c>
      <c r="AJ28">
        <v>97.169620399999999</v>
      </c>
      <c r="AK28">
        <v>1.07</v>
      </c>
      <c r="AL28">
        <v>7.1775440689999996</v>
      </c>
      <c r="AM28">
        <v>7.1775440689999996</v>
      </c>
    </row>
    <row r="29" spans="1:39" x14ac:dyDescent="0.2">
      <c r="A29" t="s">
        <v>56</v>
      </c>
      <c r="B29" t="s">
        <v>69</v>
      </c>
      <c r="C29" t="s">
        <v>115</v>
      </c>
      <c r="D29">
        <v>3.7767740000000001E-3</v>
      </c>
      <c r="E29">
        <v>0.72</v>
      </c>
      <c r="F29">
        <v>1</v>
      </c>
      <c r="G29" t="s">
        <v>116</v>
      </c>
      <c r="H29">
        <v>0.38990735300000001</v>
      </c>
      <c r="I29">
        <v>1.008E-2</v>
      </c>
      <c r="J29">
        <v>1</v>
      </c>
      <c r="K29">
        <v>0.97705793699999999</v>
      </c>
      <c r="L29">
        <v>1</v>
      </c>
      <c r="M29" t="s">
        <v>116</v>
      </c>
      <c r="N29">
        <v>8.6802003000000003E-2</v>
      </c>
      <c r="O29">
        <v>1.56</v>
      </c>
      <c r="P29">
        <v>0.45400000000000001</v>
      </c>
      <c r="Q29">
        <v>1</v>
      </c>
      <c r="S29" t="s">
        <v>121</v>
      </c>
      <c r="T29">
        <v>0.11</v>
      </c>
      <c r="U29">
        <v>0</v>
      </c>
      <c r="Y29">
        <v>0.11194224999999999</v>
      </c>
      <c r="Z29">
        <v>0</v>
      </c>
      <c r="AA29">
        <v>95.813855320000002</v>
      </c>
      <c r="AB29">
        <v>163.6989499</v>
      </c>
      <c r="AC29">
        <v>7.8359575000000001E-2</v>
      </c>
      <c r="AD29">
        <v>0</v>
      </c>
      <c r="AE29">
        <v>133.6300171</v>
      </c>
      <c r="AF29">
        <v>260.85888629999999</v>
      </c>
      <c r="AG29">
        <v>7.8359575000000001E-2</v>
      </c>
      <c r="AH29">
        <v>0</v>
      </c>
      <c r="AI29">
        <v>37.816161819999998</v>
      </c>
      <c r="AJ29">
        <v>97.159936369999997</v>
      </c>
      <c r="AK29">
        <v>1.07</v>
      </c>
      <c r="AL29">
        <v>7.1775440689999996</v>
      </c>
      <c r="AM29">
        <v>7.1775440689999996</v>
      </c>
    </row>
    <row r="30" spans="1:39" x14ac:dyDescent="0.2">
      <c r="A30" t="s">
        <v>55</v>
      </c>
      <c r="B30" t="s">
        <v>69</v>
      </c>
      <c r="C30" t="s">
        <v>115</v>
      </c>
      <c r="D30">
        <v>3.7767740000000001E-3</v>
      </c>
      <c r="E30">
        <v>0.72</v>
      </c>
      <c r="F30">
        <v>1</v>
      </c>
      <c r="G30" t="s">
        <v>116</v>
      </c>
      <c r="H30">
        <v>0.112344219</v>
      </c>
      <c r="I30">
        <v>1.008E-2</v>
      </c>
      <c r="J30">
        <v>1</v>
      </c>
      <c r="K30">
        <v>0.98532083299999995</v>
      </c>
      <c r="L30">
        <v>1</v>
      </c>
      <c r="M30" t="s">
        <v>116</v>
      </c>
      <c r="N30">
        <v>8.6802003000000003E-2</v>
      </c>
      <c r="O30">
        <v>1.56</v>
      </c>
      <c r="P30">
        <v>0.45400000000000001</v>
      </c>
      <c r="Q30">
        <v>1</v>
      </c>
      <c r="S30" t="s">
        <v>121</v>
      </c>
      <c r="T30">
        <v>0.11</v>
      </c>
      <c r="U30">
        <v>0</v>
      </c>
      <c r="Y30">
        <v>0.11197111</v>
      </c>
      <c r="Z30">
        <v>0</v>
      </c>
      <c r="AA30">
        <v>89.654808220000007</v>
      </c>
      <c r="AB30">
        <v>159.8931236</v>
      </c>
      <c r="AC30">
        <v>7.8379776999999998E-2</v>
      </c>
      <c r="AD30">
        <v>0</v>
      </c>
      <c r="AE30">
        <v>127.4806541</v>
      </c>
      <c r="AF30">
        <v>257.06274400000001</v>
      </c>
      <c r="AG30">
        <v>7.8379776999999998E-2</v>
      </c>
      <c r="AH30">
        <v>0</v>
      </c>
      <c r="AI30">
        <v>37.82584585</v>
      </c>
      <c r="AJ30">
        <v>97.169620399999999</v>
      </c>
      <c r="AK30">
        <v>1.07</v>
      </c>
      <c r="AL30">
        <v>7.1775440689999996</v>
      </c>
      <c r="AM30">
        <v>7.1775440689999996</v>
      </c>
    </row>
    <row r="31" spans="1:39" x14ac:dyDescent="0.2">
      <c r="A31" t="s">
        <v>53</v>
      </c>
      <c r="B31" t="s">
        <v>69</v>
      </c>
      <c r="C31" t="s">
        <v>115</v>
      </c>
      <c r="D31">
        <v>3.7767740000000001E-3</v>
      </c>
      <c r="E31">
        <v>0.72</v>
      </c>
      <c r="F31">
        <v>1</v>
      </c>
      <c r="G31" t="s">
        <v>116</v>
      </c>
      <c r="H31">
        <v>0.63662689299999997</v>
      </c>
      <c r="I31">
        <v>1.008E-2</v>
      </c>
      <c r="J31">
        <v>1</v>
      </c>
      <c r="K31">
        <v>0.97105554400000005</v>
      </c>
      <c r="L31">
        <v>1</v>
      </c>
      <c r="M31" t="s">
        <v>116</v>
      </c>
      <c r="N31">
        <v>8.6802003000000003E-2</v>
      </c>
      <c r="O31">
        <v>1.56</v>
      </c>
      <c r="P31">
        <v>0.45400000000000001</v>
      </c>
      <c r="Q31">
        <v>1</v>
      </c>
      <c r="S31" t="s">
        <v>121</v>
      </c>
      <c r="T31">
        <v>0.11</v>
      </c>
      <c r="U31">
        <v>0</v>
      </c>
      <c r="Y31">
        <v>0.11631965800000001</v>
      </c>
      <c r="Z31">
        <v>0</v>
      </c>
      <c r="AA31">
        <v>99.910202679999998</v>
      </c>
      <c r="AB31">
        <v>167.59193250000001</v>
      </c>
      <c r="AC31">
        <v>8.1423759999999998E-2</v>
      </c>
      <c r="AD31">
        <v>0</v>
      </c>
      <c r="AE31">
        <v>137.73604850000001</v>
      </c>
      <c r="AF31">
        <v>264.76155290000003</v>
      </c>
      <c r="AG31">
        <v>8.1423759999999998E-2</v>
      </c>
      <c r="AH31">
        <v>0</v>
      </c>
      <c r="AI31">
        <v>37.82584585</v>
      </c>
      <c r="AJ31">
        <v>97.169620399999999</v>
      </c>
      <c r="AK31">
        <v>1.07</v>
      </c>
      <c r="AL31">
        <v>7.1775440689999996</v>
      </c>
      <c r="AM31">
        <v>7.1775440689999996</v>
      </c>
    </row>
    <row r="32" spans="1:39" x14ac:dyDescent="0.2">
      <c r="A32" t="s">
        <v>64</v>
      </c>
      <c r="B32" t="s">
        <v>123</v>
      </c>
      <c r="C32" t="s">
        <v>115</v>
      </c>
      <c r="D32">
        <v>3.7767740000000001E-3</v>
      </c>
      <c r="E32">
        <v>0.72</v>
      </c>
      <c r="F32">
        <v>1</v>
      </c>
      <c r="G32" t="s">
        <v>116</v>
      </c>
      <c r="H32">
        <v>0.39301649399999999</v>
      </c>
      <c r="I32">
        <v>1.008E-2</v>
      </c>
      <c r="J32">
        <v>1</v>
      </c>
      <c r="K32">
        <v>1</v>
      </c>
      <c r="L32">
        <v>1</v>
      </c>
      <c r="M32" t="s">
        <v>116</v>
      </c>
      <c r="N32">
        <v>8.6802003000000003E-2</v>
      </c>
      <c r="O32">
        <v>1.56</v>
      </c>
      <c r="P32">
        <v>0.45400000000000001</v>
      </c>
      <c r="Q32">
        <v>1</v>
      </c>
      <c r="S32" t="s">
        <v>124</v>
      </c>
      <c r="T32">
        <v>0.11</v>
      </c>
      <c r="U32">
        <v>0</v>
      </c>
      <c r="V32" t="s">
        <v>125</v>
      </c>
      <c r="Y32">
        <v>8.8671269999999996E-2</v>
      </c>
      <c r="Z32">
        <v>0</v>
      </c>
      <c r="AA32">
        <v>75.835688399999995</v>
      </c>
      <c r="AB32">
        <v>104.5585401</v>
      </c>
      <c r="AC32">
        <v>6.2069889000000003E-2</v>
      </c>
      <c r="AD32">
        <v>0</v>
      </c>
      <c r="AE32">
        <v>101.0141828</v>
      </c>
      <c r="AF32">
        <v>156.53276299999999</v>
      </c>
      <c r="AG32">
        <v>6.2069889000000003E-2</v>
      </c>
      <c r="AH32">
        <v>0</v>
      </c>
      <c r="AI32">
        <v>25.17849442</v>
      </c>
      <c r="AJ32">
        <v>51.974222910000002</v>
      </c>
      <c r="AK32">
        <v>1.07</v>
      </c>
      <c r="AL32">
        <v>7.1775440689999996</v>
      </c>
      <c r="AM32">
        <v>7.1775440689999996</v>
      </c>
    </row>
    <row r="33" spans="1:39" x14ac:dyDescent="0.2">
      <c r="A33" t="s">
        <v>63</v>
      </c>
      <c r="B33" t="s">
        <v>123</v>
      </c>
      <c r="C33" t="s">
        <v>115</v>
      </c>
      <c r="D33">
        <v>3.7767740000000001E-3</v>
      </c>
      <c r="E33">
        <v>0.72</v>
      </c>
      <c r="F33">
        <v>1</v>
      </c>
      <c r="G33" t="s">
        <v>116</v>
      </c>
      <c r="H33">
        <v>0.20177555</v>
      </c>
      <c r="I33">
        <v>1.008E-2</v>
      </c>
      <c r="J33">
        <v>1</v>
      </c>
      <c r="K33">
        <v>1.0147333329999999</v>
      </c>
      <c r="L33">
        <v>1</v>
      </c>
      <c r="M33" t="s">
        <v>116</v>
      </c>
      <c r="N33">
        <v>3.5278813999999999E-2</v>
      </c>
      <c r="O33">
        <v>1.56</v>
      </c>
      <c r="P33">
        <v>0.56699999999999995</v>
      </c>
      <c r="Q33">
        <v>1</v>
      </c>
      <c r="S33" t="s">
        <v>124</v>
      </c>
      <c r="T33">
        <v>0.13009999999999999</v>
      </c>
      <c r="U33">
        <v>0</v>
      </c>
      <c r="Y33">
        <v>8.8861185999999995E-2</v>
      </c>
      <c r="Z33">
        <v>0</v>
      </c>
      <c r="AA33">
        <v>75.525799239999998</v>
      </c>
      <c r="AB33">
        <v>104.10339039999999</v>
      </c>
      <c r="AC33">
        <v>6.2202830000000001E-2</v>
      </c>
      <c r="AD33">
        <v>0</v>
      </c>
      <c r="AE33">
        <v>100.69460960000001</v>
      </c>
      <c r="AF33">
        <v>156.0679293</v>
      </c>
      <c r="AG33">
        <v>6.2202830000000001E-2</v>
      </c>
      <c r="AH33">
        <v>0</v>
      </c>
      <c r="AI33">
        <v>25.168810390000001</v>
      </c>
      <c r="AJ33">
        <v>51.964538879999999</v>
      </c>
      <c r="AK33">
        <v>1.07</v>
      </c>
      <c r="AL33">
        <v>7.1775440689999996</v>
      </c>
      <c r="AM33">
        <v>7.1775440689999996</v>
      </c>
    </row>
    <row r="34" spans="1:39" x14ac:dyDescent="0.2">
      <c r="A34" t="s">
        <v>62</v>
      </c>
      <c r="B34" t="s">
        <v>123</v>
      </c>
      <c r="C34" t="s">
        <v>115</v>
      </c>
      <c r="D34">
        <v>3.8334258000000003E-2</v>
      </c>
      <c r="E34">
        <v>0.72</v>
      </c>
      <c r="F34">
        <v>1</v>
      </c>
      <c r="G34" t="s">
        <v>116</v>
      </c>
      <c r="H34">
        <v>0.460581719</v>
      </c>
      <c r="I34">
        <v>1.008E-2</v>
      </c>
      <c r="J34">
        <v>1</v>
      </c>
      <c r="K34">
        <v>0.97098809500000005</v>
      </c>
      <c r="L34">
        <v>1</v>
      </c>
      <c r="M34" t="s">
        <v>116</v>
      </c>
      <c r="N34">
        <v>3.2290344999999998E-2</v>
      </c>
      <c r="O34">
        <v>1.56</v>
      </c>
      <c r="P34">
        <v>0.23200000000000001</v>
      </c>
      <c r="Q34">
        <v>1</v>
      </c>
      <c r="S34" t="s">
        <v>124</v>
      </c>
      <c r="T34">
        <v>0.13</v>
      </c>
      <c r="U34">
        <v>0</v>
      </c>
      <c r="Y34">
        <v>8.9416217000000006E-2</v>
      </c>
      <c r="Z34">
        <v>0</v>
      </c>
      <c r="AA34">
        <v>70.199579259999993</v>
      </c>
      <c r="AB34">
        <v>100.4815608</v>
      </c>
      <c r="AC34">
        <v>6.2591352000000003E-2</v>
      </c>
      <c r="AD34">
        <v>0</v>
      </c>
      <c r="AE34">
        <v>95.368389649999997</v>
      </c>
      <c r="AF34">
        <v>152.45578370000001</v>
      </c>
      <c r="AG34">
        <v>6.2591352000000003E-2</v>
      </c>
      <c r="AH34">
        <v>0</v>
      </c>
      <c r="AI34">
        <v>25.168810390000001</v>
      </c>
      <c r="AJ34">
        <v>51.974222910000002</v>
      </c>
      <c r="AK34">
        <v>1.07</v>
      </c>
      <c r="AL34">
        <v>7.1775440689999996</v>
      </c>
      <c r="AM34">
        <v>7.1775440689999996</v>
      </c>
    </row>
    <row r="35" spans="1:39" x14ac:dyDescent="0.2">
      <c r="A35" t="s">
        <v>57</v>
      </c>
      <c r="B35" t="s">
        <v>123</v>
      </c>
      <c r="C35" t="s">
        <v>115</v>
      </c>
      <c r="D35">
        <v>3.7453010000000002E-2</v>
      </c>
      <c r="E35">
        <v>0.72</v>
      </c>
      <c r="F35">
        <v>1</v>
      </c>
      <c r="G35" t="s">
        <v>116</v>
      </c>
      <c r="H35">
        <v>0.32353914900000003</v>
      </c>
      <c r="I35">
        <v>1.008E-2</v>
      </c>
      <c r="J35">
        <v>1</v>
      </c>
      <c r="K35">
        <v>1</v>
      </c>
      <c r="L35">
        <v>1</v>
      </c>
      <c r="M35" t="s">
        <v>116</v>
      </c>
      <c r="N35">
        <v>0.15584679600000001</v>
      </c>
      <c r="O35">
        <v>1.56</v>
      </c>
      <c r="P35">
        <v>8.8999999999999996E-2</v>
      </c>
      <c r="Q35">
        <v>1</v>
      </c>
      <c r="S35" t="s">
        <v>124</v>
      </c>
      <c r="T35">
        <v>0.13780000000000001</v>
      </c>
      <c r="U35">
        <v>0</v>
      </c>
      <c r="Y35">
        <v>8.9535937999999995E-2</v>
      </c>
      <c r="Z35">
        <v>0</v>
      </c>
      <c r="AA35">
        <v>68.698553630000006</v>
      </c>
      <c r="AB35">
        <v>98.167076140000006</v>
      </c>
      <c r="AC35">
        <v>6.2675156999999995E-2</v>
      </c>
      <c r="AD35">
        <v>0</v>
      </c>
      <c r="AE35">
        <v>93.877048060000007</v>
      </c>
      <c r="AF35">
        <v>150.1412991</v>
      </c>
      <c r="AG35">
        <v>6.2675156999999995E-2</v>
      </c>
      <c r="AH35">
        <v>0</v>
      </c>
      <c r="AI35">
        <v>25.17849442</v>
      </c>
      <c r="AJ35">
        <v>51.974222910000002</v>
      </c>
      <c r="AK35">
        <v>1.07</v>
      </c>
      <c r="AL35">
        <v>7.1775440689999996</v>
      </c>
      <c r="AM35">
        <v>7.1775440689999996</v>
      </c>
    </row>
    <row r="36" spans="1:39" x14ac:dyDescent="0.2">
      <c r="A36" t="s">
        <v>60</v>
      </c>
      <c r="B36" t="s">
        <v>123</v>
      </c>
      <c r="C36" t="s">
        <v>115</v>
      </c>
      <c r="D36">
        <v>4.6160569999999998E-3</v>
      </c>
      <c r="E36">
        <v>0.72</v>
      </c>
      <c r="F36">
        <v>1</v>
      </c>
      <c r="G36" t="s">
        <v>116</v>
      </c>
      <c r="H36">
        <v>0.20894164600000001</v>
      </c>
      <c r="I36">
        <v>1.008E-2</v>
      </c>
      <c r="J36">
        <v>1</v>
      </c>
      <c r="K36">
        <v>1</v>
      </c>
      <c r="L36">
        <v>1</v>
      </c>
      <c r="M36" t="s">
        <v>116</v>
      </c>
      <c r="N36">
        <v>4.1334290000000001E-3</v>
      </c>
      <c r="O36">
        <v>1.56</v>
      </c>
      <c r="P36">
        <v>0.151</v>
      </c>
      <c r="Q36">
        <v>1</v>
      </c>
      <c r="S36" t="s">
        <v>124</v>
      </c>
      <c r="T36">
        <v>0.19</v>
      </c>
      <c r="U36">
        <v>0</v>
      </c>
      <c r="Y36">
        <v>8.9889987000000005E-2</v>
      </c>
      <c r="Z36">
        <v>0</v>
      </c>
      <c r="AA36">
        <v>65.880499060000005</v>
      </c>
      <c r="AB36">
        <v>96.065640259999995</v>
      </c>
      <c r="AC36">
        <v>6.2922990999999998E-2</v>
      </c>
      <c r="AD36">
        <v>0</v>
      </c>
      <c r="AE36">
        <v>91.049309449999996</v>
      </c>
      <c r="AF36">
        <v>148.03986320000001</v>
      </c>
      <c r="AG36">
        <v>6.2922990999999998E-2</v>
      </c>
      <c r="AH36">
        <v>0</v>
      </c>
      <c r="AI36">
        <v>25.168810390000001</v>
      </c>
      <c r="AJ36">
        <v>51.974222910000002</v>
      </c>
      <c r="AK36">
        <v>1.07</v>
      </c>
      <c r="AL36">
        <v>7.1775440689999996</v>
      </c>
      <c r="AM36">
        <v>7.1775440689999996</v>
      </c>
    </row>
    <row r="37" spans="1:39" x14ac:dyDescent="0.2">
      <c r="A37" t="s">
        <v>58</v>
      </c>
      <c r="B37" t="s">
        <v>123</v>
      </c>
      <c r="C37" t="s">
        <v>115</v>
      </c>
      <c r="D37">
        <v>3.7767740000000001E-3</v>
      </c>
      <c r="E37">
        <v>0.72</v>
      </c>
      <c r="F37">
        <v>1</v>
      </c>
      <c r="G37" t="s">
        <v>116</v>
      </c>
      <c r="H37">
        <v>0.16764362899999999</v>
      </c>
      <c r="I37">
        <v>1.008E-2</v>
      </c>
      <c r="J37">
        <v>1</v>
      </c>
      <c r="K37">
        <v>1</v>
      </c>
      <c r="L37">
        <v>1</v>
      </c>
      <c r="M37" t="s">
        <v>116</v>
      </c>
      <c r="N37">
        <v>1.2400286E-2</v>
      </c>
      <c r="O37">
        <v>1.56</v>
      </c>
      <c r="P37">
        <v>8.5999999999999993E-2</v>
      </c>
      <c r="Q37">
        <v>1</v>
      </c>
      <c r="S37" t="s">
        <v>124</v>
      </c>
      <c r="T37">
        <v>0.11</v>
      </c>
      <c r="U37">
        <v>0</v>
      </c>
      <c r="Y37">
        <v>9.2315794000000007E-2</v>
      </c>
      <c r="Z37">
        <v>0</v>
      </c>
      <c r="AA37">
        <v>70.160843119999996</v>
      </c>
      <c r="AB37">
        <v>99.784310210000001</v>
      </c>
      <c r="AC37">
        <v>6.4621055999999996E-2</v>
      </c>
      <c r="AD37">
        <v>0</v>
      </c>
      <c r="AE37">
        <v>95.329653500000006</v>
      </c>
      <c r="AF37">
        <v>151.75853309999999</v>
      </c>
      <c r="AG37">
        <v>6.4621055999999996E-2</v>
      </c>
      <c r="AH37">
        <v>0</v>
      </c>
      <c r="AI37">
        <v>25.168810390000001</v>
      </c>
      <c r="AJ37">
        <v>51.974222910000002</v>
      </c>
      <c r="AK37">
        <v>1.07</v>
      </c>
      <c r="AL37">
        <v>7.1775440689999996</v>
      </c>
      <c r="AM37">
        <v>7.1775440689999996</v>
      </c>
    </row>
    <row r="38" spans="1:39" x14ac:dyDescent="0.2">
      <c r="A38" t="s">
        <v>54</v>
      </c>
      <c r="B38" t="s">
        <v>123</v>
      </c>
      <c r="C38" t="s">
        <v>115</v>
      </c>
      <c r="D38">
        <v>3.3487398000000002E-2</v>
      </c>
      <c r="E38">
        <v>0.72</v>
      </c>
      <c r="F38">
        <v>1</v>
      </c>
      <c r="G38" t="s">
        <v>116</v>
      </c>
      <c r="H38">
        <v>0.61019772800000005</v>
      </c>
      <c r="I38">
        <v>1.008E-2</v>
      </c>
      <c r="J38">
        <v>1</v>
      </c>
      <c r="K38">
        <v>1.00910678</v>
      </c>
      <c r="L38">
        <v>1</v>
      </c>
      <c r="M38" t="s">
        <v>116</v>
      </c>
      <c r="N38">
        <v>0.17608406300000001</v>
      </c>
      <c r="O38">
        <v>1.56</v>
      </c>
      <c r="P38">
        <v>0.129</v>
      </c>
      <c r="Q38">
        <v>1</v>
      </c>
      <c r="S38" t="s">
        <v>124</v>
      </c>
      <c r="T38">
        <v>0.13400000000000001</v>
      </c>
      <c r="U38">
        <v>0</v>
      </c>
      <c r="Y38">
        <v>0.15136760499999999</v>
      </c>
      <c r="Z38">
        <v>0</v>
      </c>
      <c r="AA38">
        <v>102.4474202</v>
      </c>
      <c r="AB38">
        <v>147.11019569999999</v>
      </c>
      <c r="AC38">
        <v>0.10595732400000001</v>
      </c>
      <c r="AD38">
        <v>0</v>
      </c>
      <c r="AE38">
        <v>139.84716850000001</v>
      </c>
      <c r="AF38">
        <v>210.20169229999999</v>
      </c>
      <c r="AG38">
        <v>0.10595732400000001</v>
      </c>
      <c r="AH38">
        <v>0</v>
      </c>
      <c r="AI38">
        <v>37.399748260000003</v>
      </c>
      <c r="AJ38">
        <v>63.091496599999999</v>
      </c>
      <c r="AK38">
        <v>1.07</v>
      </c>
      <c r="AL38">
        <v>7.1775440689999996</v>
      </c>
      <c r="AM38">
        <v>7.1775440689999996</v>
      </c>
    </row>
    <row r="39" spans="1:39" x14ac:dyDescent="0.2">
      <c r="A39" t="s">
        <v>56</v>
      </c>
      <c r="B39" t="s">
        <v>123</v>
      </c>
      <c r="C39" t="s">
        <v>115</v>
      </c>
      <c r="D39">
        <v>3.7767740000000001E-3</v>
      </c>
      <c r="E39">
        <v>0.72</v>
      </c>
      <c r="F39">
        <v>1</v>
      </c>
      <c r="G39" t="s">
        <v>116</v>
      </c>
      <c r="H39">
        <v>0.329260473</v>
      </c>
      <c r="I39">
        <v>1.008E-2</v>
      </c>
      <c r="J39">
        <v>1</v>
      </c>
      <c r="K39">
        <v>0.97470000000000001</v>
      </c>
      <c r="L39">
        <v>1</v>
      </c>
      <c r="M39" t="s">
        <v>116</v>
      </c>
      <c r="N39">
        <v>8.6802003000000003E-2</v>
      </c>
      <c r="O39">
        <v>1.56</v>
      </c>
      <c r="P39">
        <v>0.45400000000000001</v>
      </c>
      <c r="Q39">
        <v>1</v>
      </c>
      <c r="S39" t="s">
        <v>124</v>
      </c>
      <c r="T39">
        <v>0.11</v>
      </c>
      <c r="U39">
        <v>0</v>
      </c>
      <c r="Y39">
        <v>0.27342519599999998</v>
      </c>
      <c r="Z39">
        <v>0</v>
      </c>
      <c r="AA39">
        <v>102.0116386</v>
      </c>
      <c r="AB39">
        <v>146.4419972</v>
      </c>
      <c r="AC39">
        <v>0.19139763700000001</v>
      </c>
      <c r="AD39">
        <v>0</v>
      </c>
      <c r="AE39">
        <v>139.4113868</v>
      </c>
      <c r="AF39">
        <v>209.5334938</v>
      </c>
      <c r="AG39">
        <v>0.19139763700000001</v>
      </c>
      <c r="AH39">
        <v>0</v>
      </c>
      <c r="AI39">
        <v>37.399748260000003</v>
      </c>
      <c r="AJ39">
        <v>63.091496599999999</v>
      </c>
      <c r="AK39">
        <v>1.07</v>
      </c>
      <c r="AL39">
        <v>7.1775440689999996</v>
      </c>
      <c r="AM39">
        <v>7.1775440689999996</v>
      </c>
    </row>
    <row r="40" spans="1:39" x14ac:dyDescent="0.2">
      <c r="A40" t="s">
        <v>55</v>
      </c>
      <c r="B40" t="s">
        <v>123</v>
      </c>
      <c r="C40" t="s">
        <v>115</v>
      </c>
      <c r="D40">
        <v>3.7767740000000001E-3</v>
      </c>
      <c r="E40">
        <v>0.72</v>
      </c>
      <c r="F40">
        <v>1</v>
      </c>
      <c r="G40" t="s">
        <v>116</v>
      </c>
      <c r="H40">
        <v>8.9303509000000003E-2</v>
      </c>
      <c r="I40">
        <v>1.008E-2</v>
      </c>
      <c r="J40">
        <v>1</v>
      </c>
      <c r="K40">
        <v>0.97470000000000001</v>
      </c>
      <c r="L40">
        <v>1</v>
      </c>
      <c r="M40" t="s">
        <v>116</v>
      </c>
      <c r="N40">
        <v>8.6802003000000003E-2</v>
      </c>
      <c r="O40">
        <v>1.56</v>
      </c>
      <c r="P40">
        <v>0.45400000000000001</v>
      </c>
      <c r="Q40">
        <v>1</v>
      </c>
      <c r="S40" t="s">
        <v>124</v>
      </c>
      <c r="T40">
        <v>0.11</v>
      </c>
      <c r="U40">
        <v>0</v>
      </c>
      <c r="Y40">
        <v>0.36684244100000002</v>
      </c>
      <c r="Z40">
        <v>0</v>
      </c>
      <c r="AA40">
        <v>93.780207689999997</v>
      </c>
      <c r="AB40">
        <v>141.19324950000001</v>
      </c>
      <c r="AC40">
        <v>0.25678970899999998</v>
      </c>
      <c r="AD40">
        <v>0</v>
      </c>
      <c r="AE40">
        <v>131.17995590000001</v>
      </c>
      <c r="AF40">
        <v>204.28474610000001</v>
      </c>
      <c r="AG40">
        <v>0.25678970899999998</v>
      </c>
      <c r="AH40">
        <v>0</v>
      </c>
      <c r="AI40">
        <v>37.399748260000003</v>
      </c>
      <c r="AJ40">
        <v>63.091496599999999</v>
      </c>
      <c r="AK40">
        <v>1.07</v>
      </c>
      <c r="AL40">
        <v>7.1775440689999996</v>
      </c>
      <c r="AM40">
        <v>7.1775440689999996</v>
      </c>
    </row>
    <row r="41" spans="1:39" x14ac:dyDescent="0.2">
      <c r="A41" t="s">
        <v>53</v>
      </c>
      <c r="B41" t="s">
        <v>123</v>
      </c>
      <c r="C41" t="s">
        <v>115</v>
      </c>
      <c r="D41">
        <v>3.7767740000000001E-3</v>
      </c>
      <c r="E41">
        <v>0.72</v>
      </c>
      <c r="F41">
        <v>1</v>
      </c>
      <c r="G41" t="s">
        <v>116</v>
      </c>
      <c r="H41">
        <v>0.47231235300000002</v>
      </c>
      <c r="I41">
        <v>1.008E-2</v>
      </c>
      <c r="J41">
        <v>1</v>
      </c>
      <c r="K41">
        <v>0.95789999999999997</v>
      </c>
      <c r="L41">
        <v>1</v>
      </c>
      <c r="M41" t="s">
        <v>116</v>
      </c>
      <c r="N41">
        <v>8.6802003000000003E-2</v>
      </c>
      <c r="O41">
        <v>1.56</v>
      </c>
      <c r="P41">
        <v>0.45400000000000001</v>
      </c>
      <c r="Q41">
        <v>1</v>
      </c>
      <c r="S41" t="s">
        <v>124</v>
      </c>
      <c r="T41">
        <v>0.11</v>
      </c>
      <c r="U41">
        <v>0</v>
      </c>
      <c r="Y41">
        <v>0.384339176</v>
      </c>
      <c r="Z41">
        <v>0</v>
      </c>
      <c r="AA41">
        <v>91.746560070000001</v>
      </c>
      <c r="AB41">
        <v>137.87162499999999</v>
      </c>
      <c r="AC41">
        <v>0.269037423</v>
      </c>
      <c r="AD41">
        <v>0</v>
      </c>
      <c r="AE41">
        <v>129.13662429999999</v>
      </c>
      <c r="AF41">
        <v>200.97280570000001</v>
      </c>
      <c r="AG41">
        <v>0.269037423</v>
      </c>
      <c r="AH41">
        <v>0</v>
      </c>
      <c r="AI41">
        <v>37.390064219999999</v>
      </c>
      <c r="AJ41">
        <v>63.101180640000003</v>
      </c>
      <c r="AK41">
        <v>1.07</v>
      </c>
      <c r="AL41">
        <v>7.1775440689999996</v>
      </c>
      <c r="AM41">
        <v>7.1775440689999996</v>
      </c>
    </row>
    <row r="42" spans="1:39" x14ac:dyDescent="0.2">
      <c r="A42" t="s">
        <v>64</v>
      </c>
      <c r="B42" t="s">
        <v>126</v>
      </c>
      <c r="C42" t="s">
        <v>115</v>
      </c>
      <c r="D42">
        <v>3.7767740000000001E-3</v>
      </c>
      <c r="E42">
        <v>0.72</v>
      </c>
      <c r="F42">
        <v>1</v>
      </c>
      <c r="G42" t="s">
        <v>116</v>
      </c>
      <c r="H42">
        <v>0.36140655399999999</v>
      </c>
      <c r="I42">
        <v>1.008E-2</v>
      </c>
      <c r="J42">
        <v>1</v>
      </c>
      <c r="K42">
        <v>1.0167999999999999</v>
      </c>
      <c r="L42">
        <v>1</v>
      </c>
      <c r="M42" t="s">
        <v>116</v>
      </c>
      <c r="N42">
        <v>8.6802003000000003E-2</v>
      </c>
      <c r="O42">
        <v>1.56</v>
      </c>
      <c r="P42">
        <v>0.45400000000000001</v>
      </c>
      <c r="Q42">
        <v>1</v>
      </c>
      <c r="S42" t="s">
        <v>127</v>
      </c>
      <c r="T42">
        <v>0.11</v>
      </c>
      <c r="U42">
        <v>0</v>
      </c>
      <c r="V42" t="s">
        <v>128</v>
      </c>
      <c r="Y42">
        <v>0.33090556999999998</v>
      </c>
      <c r="Z42">
        <v>0</v>
      </c>
      <c r="AA42">
        <v>87.4081118</v>
      </c>
      <c r="AB42">
        <v>134.7921015</v>
      </c>
      <c r="AC42">
        <v>0.231633899</v>
      </c>
      <c r="AD42">
        <v>0</v>
      </c>
      <c r="AE42">
        <v>124.8078601</v>
      </c>
      <c r="AF42">
        <v>197.89328209999999</v>
      </c>
      <c r="AG42">
        <v>0.231633899</v>
      </c>
      <c r="AH42">
        <v>0</v>
      </c>
      <c r="AI42">
        <v>37.399748260000003</v>
      </c>
      <c r="AJ42">
        <v>63.101180640000003</v>
      </c>
      <c r="AK42">
        <v>1.07</v>
      </c>
      <c r="AL42">
        <v>7.1775440689999996</v>
      </c>
      <c r="AM42">
        <v>7.1775440689999996</v>
      </c>
    </row>
    <row r="43" spans="1:39" x14ac:dyDescent="0.2">
      <c r="A43" t="s">
        <v>64</v>
      </c>
      <c r="B43" t="s">
        <v>129</v>
      </c>
      <c r="C43" t="s">
        <v>115</v>
      </c>
      <c r="D43">
        <v>3.7767740000000001E-3</v>
      </c>
      <c r="E43">
        <v>0.72</v>
      </c>
      <c r="F43">
        <v>1</v>
      </c>
      <c r="G43" t="s">
        <v>116</v>
      </c>
      <c r="H43">
        <v>0.295927522</v>
      </c>
      <c r="I43">
        <v>1.008E-2</v>
      </c>
      <c r="J43">
        <v>1</v>
      </c>
      <c r="K43">
        <v>1.07</v>
      </c>
      <c r="L43">
        <v>1</v>
      </c>
      <c r="M43" t="s">
        <v>116</v>
      </c>
      <c r="N43">
        <v>8.6802003000000003E-2</v>
      </c>
      <c r="O43">
        <v>1.56</v>
      </c>
      <c r="P43">
        <v>0.45400000000000001</v>
      </c>
      <c r="Q43">
        <v>1</v>
      </c>
      <c r="S43" t="s">
        <v>127</v>
      </c>
      <c r="T43">
        <v>0.11</v>
      </c>
      <c r="U43">
        <v>0</v>
      </c>
      <c r="V43" t="s">
        <v>130</v>
      </c>
      <c r="Y43">
        <v>0.26353326900000001</v>
      </c>
      <c r="Z43">
        <v>0</v>
      </c>
      <c r="AA43">
        <v>96.433633639999996</v>
      </c>
      <c r="AB43">
        <v>142.22944140000001</v>
      </c>
      <c r="AC43">
        <v>0.18447328800000001</v>
      </c>
      <c r="AD43">
        <v>0</v>
      </c>
      <c r="AE43">
        <v>133.82369790000001</v>
      </c>
      <c r="AF43">
        <v>205.32093800000001</v>
      </c>
      <c r="AG43">
        <v>0.18447328800000001</v>
      </c>
      <c r="AH43">
        <v>0</v>
      </c>
      <c r="AI43">
        <v>37.390064219999999</v>
      </c>
      <c r="AJ43">
        <v>63.091496599999999</v>
      </c>
      <c r="AK43">
        <v>1.07</v>
      </c>
      <c r="AL43">
        <v>7.1775440689999996</v>
      </c>
      <c r="AM43">
        <v>7.1775440689999996</v>
      </c>
    </row>
    <row r="44" spans="1:39" x14ac:dyDescent="0.2">
      <c r="A44" t="s">
        <v>63</v>
      </c>
      <c r="B44" t="s">
        <v>126</v>
      </c>
      <c r="C44" t="s">
        <v>115</v>
      </c>
      <c r="D44">
        <v>3.7767740000000001E-3</v>
      </c>
      <c r="E44">
        <v>0.72</v>
      </c>
      <c r="F44">
        <v>1</v>
      </c>
      <c r="G44" t="s">
        <v>116</v>
      </c>
      <c r="H44">
        <v>0.19066847000000001</v>
      </c>
      <c r="I44">
        <v>1.008E-2</v>
      </c>
      <c r="J44">
        <v>1</v>
      </c>
      <c r="K44">
        <v>1.0598666670000001</v>
      </c>
      <c r="L44">
        <v>1</v>
      </c>
      <c r="M44" t="s">
        <v>116</v>
      </c>
      <c r="N44">
        <v>3.5278813999999999E-2</v>
      </c>
      <c r="O44">
        <v>1.56</v>
      </c>
      <c r="P44">
        <v>0.56699999999999995</v>
      </c>
      <c r="Q44">
        <v>1</v>
      </c>
      <c r="S44" t="s">
        <v>127</v>
      </c>
      <c r="T44">
        <v>0.13009999999999999</v>
      </c>
      <c r="U44">
        <v>0</v>
      </c>
      <c r="Y44">
        <v>0.21491143099999999</v>
      </c>
      <c r="Z44">
        <v>0</v>
      </c>
      <c r="AA44">
        <v>166.0037505</v>
      </c>
      <c r="AB44">
        <v>240.8613513</v>
      </c>
      <c r="AC44">
        <v>0.15043800199999999</v>
      </c>
      <c r="AD44">
        <v>0</v>
      </c>
      <c r="AE44">
        <v>233.47243159999999</v>
      </c>
      <c r="AF44">
        <v>358.29965970000001</v>
      </c>
      <c r="AG44">
        <v>0.15043800199999999</v>
      </c>
      <c r="AH44">
        <v>0</v>
      </c>
      <c r="AI44">
        <v>67.468681020000005</v>
      </c>
      <c r="AJ44">
        <v>117.4383084</v>
      </c>
      <c r="AK44">
        <v>1.07</v>
      </c>
      <c r="AL44">
        <v>7.1775440689999996</v>
      </c>
      <c r="AM44">
        <v>7.1775440689999996</v>
      </c>
    </row>
    <row r="45" spans="1:39" x14ac:dyDescent="0.2">
      <c r="A45" t="s">
        <v>63</v>
      </c>
      <c r="B45" t="s">
        <v>129</v>
      </c>
      <c r="C45" t="s">
        <v>115</v>
      </c>
      <c r="D45">
        <v>3.7767740000000001E-3</v>
      </c>
      <c r="E45">
        <v>0.72</v>
      </c>
      <c r="F45">
        <v>1</v>
      </c>
      <c r="G45" t="s">
        <v>116</v>
      </c>
      <c r="H45">
        <v>0.14946806200000001</v>
      </c>
      <c r="I45">
        <v>1.008E-2</v>
      </c>
      <c r="J45">
        <v>1</v>
      </c>
      <c r="K45">
        <v>1.07</v>
      </c>
      <c r="L45">
        <v>1</v>
      </c>
      <c r="M45" t="s">
        <v>116</v>
      </c>
      <c r="N45">
        <v>3.5278813999999999E-2</v>
      </c>
      <c r="O45">
        <v>1.56</v>
      </c>
      <c r="P45">
        <v>0.56699999999999995</v>
      </c>
      <c r="Q45">
        <v>1</v>
      </c>
      <c r="S45" t="s">
        <v>127</v>
      </c>
      <c r="T45">
        <v>0.13009999999999999</v>
      </c>
      <c r="U45">
        <v>0</v>
      </c>
      <c r="Y45">
        <v>0.21491143099999999</v>
      </c>
      <c r="Z45">
        <v>0</v>
      </c>
      <c r="AA45">
        <v>165.12250320000001</v>
      </c>
      <c r="AB45">
        <v>239.53463830000001</v>
      </c>
      <c r="AC45">
        <v>0.15043800199999999</v>
      </c>
      <c r="AD45">
        <v>0</v>
      </c>
      <c r="AE45">
        <v>232.59118430000001</v>
      </c>
      <c r="AF45">
        <v>356.98263070000002</v>
      </c>
      <c r="AG45">
        <v>0.15043800199999999</v>
      </c>
      <c r="AH45">
        <v>0</v>
      </c>
      <c r="AI45">
        <v>67.468681020000005</v>
      </c>
      <c r="AJ45">
        <v>117.4479925</v>
      </c>
      <c r="AK45">
        <v>1.07</v>
      </c>
      <c r="AL45">
        <v>7.1775440689999996</v>
      </c>
      <c r="AM45">
        <v>7.1775440689999996</v>
      </c>
    </row>
    <row r="46" spans="1:39" x14ac:dyDescent="0.2">
      <c r="A46" t="s">
        <v>62</v>
      </c>
      <c r="B46" t="s">
        <v>126</v>
      </c>
      <c r="C46" t="s">
        <v>115</v>
      </c>
      <c r="D46">
        <v>3.8334258000000003E-2</v>
      </c>
      <c r="E46">
        <v>0.72</v>
      </c>
      <c r="F46">
        <v>1</v>
      </c>
      <c r="G46" t="s">
        <v>116</v>
      </c>
      <c r="H46">
        <v>0.45311601899999998</v>
      </c>
      <c r="I46">
        <v>1.008E-2</v>
      </c>
      <c r="J46">
        <v>1</v>
      </c>
      <c r="K46">
        <v>1.0406642859999999</v>
      </c>
      <c r="L46">
        <v>1</v>
      </c>
      <c r="M46" t="s">
        <v>116</v>
      </c>
      <c r="N46">
        <v>3.2290344999999998E-2</v>
      </c>
      <c r="O46">
        <v>1.56</v>
      </c>
      <c r="P46">
        <v>0.23200000000000001</v>
      </c>
      <c r="Q46">
        <v>1</v>
      </c>
      <c r="S46" t="s">
        <v>127</v>
      </c>
      <c r="T46">
        <v>0.13</v>
      </c>
      <c r="U46">
        <v>0</v>
      </c>
      <c r="Y46">
        <v>0.21491143099999999</v>
      </c>
      <c r="Z46">
        <v>0</v>
      </c>
      <c r="AA46">
        <v>149.13415929999999</v>
      </c>
      <c r="AB46">
        <v>228.80472610000001</v>
      </c>
      <c r="AC46">
        <v>0.15043800199999999</v>
      </c>
      <c r="AD46">
        <v>0</v>
      </c>
      <c r="AE46">
        <v>216.5931563</v>
      </c>
      <c r="AF46">
        <v>346.25271850000001</v>
      </c>
      <c r="AG46">
        <v>0.15043800199999999</v>
      </c>
      <c r="AH46">
        <v>0</v>
      </c>
      <c r="AI46">
        <v>67.458996979999995</v>
      </c>
      <c r="AJ46">
        <v>117.4479925</v>
      </c>
      <c r="AK46">
        <v>1.07</v>
      </c>
      <c r="AL46">
        <v>7.1775440689999996</v>
      </c>
      <c r="AM46">
        <v>7.1775440689999996</v>
      </c>
    </row>
    <row r="47" spans="1:39" x14ac:dyDescent="0.2">
      <c r="A47" t="s">
        <v>62</v>
      </c>
      <c r="B47" t="s">
        <v>129</v>
      </c>
      <c r="C47" t="s">
        <v>115</v>
      </c>
      <c r="D47">
        <v>3.8334258000000003E-2</v>
      </c>
      <c r="E47">
        <v>0.72</v>
      </c>
      <c r="F47">
        <v>1</v>
      </c>
      <c r="G47" t="s">
        <v>116</v>
      </c>
      <c r="H47">
        <v>0.37729641600000002</v>
      </c>
      <c r="I47">
        <v>1.008E-2</v>
      </c>
      <c r="J47">
        <v>1</v>
      </c>
      <c r="K47">
        <v>1.07</v>
      </c>
      <c r="L47">
        <v>1</v>
      </c>
      <c r="M47" t="s">
        <v>116</v>
      </c>
      <c r="N47">
        <v>3.2290344999999998E-2</v>
      </c>
      <c r="O47">
        <v>1.56</v>
      </c>
      <c r="P47">
        <v>0.23200000000000001</v>
      </c>
      <c r="Q47">
        <v>1</v>
      </c>
      <c r="S47" t="s">
        <v>127</v>
      </c>
      <c r="T47">
        <v>0.13</v>
      </c>
      <c r="U47">
        <v>0</v>
      </c>
      <c r="Y47">
        <v>0.21491143099999999</v>
      </c>
      <c r="Z47">
        <v>0</v>
      </c>
      <c r="AA47">
        <v>145.02812789999999</v>
      </c>
      <c r="AB47">
        <v>222.21958140000001</v>
      </c>
      <c r="AC47">
        <v>0.15043800199999999</v>
      </c>
      <c r="AD47">
        <v>0</v>
      </c>
      <c r="AE47">
        <v>212.4871249</v>
      </c>
      <c r="AF47">
        <v>339.66757380000001</v>
      </c>
      <c r="AG47">
        <v>0.15043800199999999</v>
      </c>
      <c r="AH47">
        <v>0</v>
      </c>
      <c r="AI47">
        <v>67.458996979999995</v>
      </c>
      <c r="AJ47">
        <v>117.4479925</v>
      </c>
      <c r="AK47">
        <v>1.07</v>
      </c>
      <c r="AL47">
        <v>7.1775440689999996</v>
      </c>
      <c r="AM47">
        <v>7.1775440689999996</v>
      </c>
    </row>
    <row r="48" spans="1:39" x14ac:dyDescent="0.2">
      <c r="A48" t="s">
        <v>57</v>
      </c>
      <c r="B48" t="s">
        <v>126</v>
      </c>
      <c r="C48" t="s">
        <v>115</v>
      </c>
      <c r="D48">
        <v>3.7453010000000002E-2</v>
      </c>
      <c r="E48">
        <v>0.72</v>
      </c>
      <c r="F48">
        <v>1</v>
      </c>
      <c r="G48" t="s">
        <v>116</v>
      </c>
      <c r="H48">
        <v>0.30242220800000003</v>
      </c>
      <c r="I48">
        <v>1.008E-2</v>
      </c>
      <c r="J48">
        <v>1</v>
      </c>
      <c r="K48">
        <v>1.0167999999999999</v>
      </c>
      <c r="L48">
        <v>1</v>
      </c>
      <c r="M48" t="s">
        <v>116</v>
      </c>
      <c r="N48">
        <v>0.15584679600000001</v>
      </c>
      <c r="O48">
        <v>1.56</v>
      </c>
      <c r="P48">
        <v>8.8999999999999996E-2</v>
      </c>
      <c r="Q48">
        <v>1</v>
      </c>
      <c r="S48" t="s">
        <v>127</v>
      </c>
      <c r="T48">
        <v>0.13780000000000001</v>
      </c>
      <c r="U48">
        <v>0</v>
      </c>
      <c r="Y48">
        <v>0.21491143099999999</v>
      </c>
      <c r="Z48">
        <v>0</v>
      </c>
      <c r="AA48">
        <v>136.59333219999999</v>
      </c>
      <c r="AB48">
        <v>216.13800660000001</v>
      </c>
      <c r="AC48">
        <v>0.15043800199999999</v>
      </c>
      <c r="AD48">
        <v>0</v>
      </c>
      <c r="AE48">
        <v>204.0523292</v>
      </c>
      <c r="AF48">
        <v>333.58599900000002</v>
      </c>
      <c r="AG48">
        <v>0.15043800199999999</v>
      </c>
      <c r="AH48">
        <v>0</v>
      </c>
      <c r="AI48">
        <v>67.458996979999995</v>
      </c>
      <c r="AJ48">
        <v>117.4479925</v>
      </c>
      <c r="AK48">
        <v>1.07</v>
      </c>
      <c r="AL48">
        <v>7.1775440689999996</v>
      </c>
      <c r="AM48">
        <v>7.1775440689999996</v>
      </c>
    </row>
    <row r="49" spans="1:39" x14ac:dyDescent="0.2">
      <c r="A49" t="s">
        <v>57</v>
      </c>
      <c r="B49" t="s">
        <v>129</v>
      </c>
      <c r="C49" t="s">
        <v>115</v>
      </c>
      <c r="D49">
        <v>3.7453010000000002E-2</v>
      </c>
      <c r="E49">
        <v>0.72</v>
      </c>
      <c r="F49">
        <v>1</v>
      </c>
      <c r="G49" t="s">
        <v>116</v>
      </c>
      <c r="H49">
        <v>0.25961548299999998</v>
      </c>
      <c r="I49">
        <v>1.008E-2</v>
      </c>
      <c r="J49">
        <v>1</v>
      </c>
      <c r="K49">
        <v>1.07</v>
      </c>
      <c r="L49">
        <v>1</v>
      </c>
      <c r="M49" t="s">
        <v>116</v>
      </c>
      <c r="N49">
        <v>0.15584679600000001</v>
      </c>
      <c r="O49">
        <v>1.56</v>
      </c>
      <c r="P49">
        <v>8.8999999999999996E-2</v>
      </c>
      <c r="Q49">
        <v>1</v>
      </c>
      <c r="S49" t="s">
        <v>127</v>
      </c>
      <c r="T49">
        <v>0.13780000000000001</v>
      </c>
      <c r="U49">
        <v>0</v>
      </c>
      <c r="Y49">
        <v>0.222799623</v>
      </c>
      <c r="Z49">
        <v>0</v>
      </c>
      <c r="AA49">
        <v>149.23099959999999</v>
      </c>
      <c r="AB49">
        <v>227.18749199999999</v>
      </c>
      <c r="AC49">
        <v>0.15595973599999999</v>
      </c>
      <c r="AD49">
        <v>0</v>
      </c>
      <c r="AE49">
        <v>216.6899966</v>
      </c>
      <c r="AF49">
        <v>344.6354844</v>
      </c>
      <c r="AG49">
        <v>0.15595973599999999</v>
      </c>
      <c r="AH49">
        <v>0</v>
      </c>
      <c r="AI49">
        <v>67.458996979999995</v>
      </c>
      <c r="AJ49">
        <v>117.4479925</v>
      </c>
      <c r="AK49">
        <v>1.07</v>
      </c>
      <c r="AL49">
        <v>7.1775440689999996</v>
      </c>
      <c r="AM49">
        <v>7.1775440689999996</v>
      </c>
    </row>
    <row r="50" spans="1:39" x14ac:dyDescent="0.2">
      <c r="A50" t="s">
        <v>60</v>
      </c>
      <c r="B50" t="s">
        <v>126</v>
      </c>
      <c r="C50" t="s">
        <v>115</v>
      </c>
      <c r="D50">
        <v>4.6160569999999998E-3</v>
      </c>
      <c r="E50">
        <v>0.72</v>
      </c>
      <c r="F50">
        <v>1</v>
      </c>
      <c r="G50" t="s">
        <v>116</v>
      </c>
      <c r="H50">
        <v>0.201582601</v>
      </c>
      <c r="I50">
        <v>1.008E-2</v>
      </c>
      <c r="J50">
        <v>1</v>
      </c>
      <c r="K50">
        <v>1.0665</v>
      </c>
      <c r="L50">
        <v>1</v>
      </c>
      <c r="M50" t="s">
        <v>116</v>
      </c>
      <c r="N50">
        <v>4.1334290000000001E-3</v>
      </c>
      <c r="O50">
        <v>1.56</v>
      </c>
      <c r="P50">
        <v>0.151</v>
      </c>
      <c r="Q50">
        <v>1</v>
      </c>
      <c r="S50" t="s">
        <v>127</v>
      </c>
      <c r="T50">
        <v>0.19</v>
      </c>
      <c r="U50">
        <v>0</v>
      </c>
      <c r="Y50">
        <v>4.8814225000000003E-2</v>
      </c>
      <c r="Z50">
        <v>0</v>
      </c>
      <c r="AA50">
        <v>104.6166443</v>
      </c>
      <c r="AB50">
        <v>167.0399424</v>
      </c>
      <c r="AC50">
        <v>3.4169957000000001E-2</v>
      </c>
      <c r="AD50">
        <v>0</v>
      </c>
      <c r="AE50">
        <v>151.62295660000001</v>
      </c>
      <c r="AF50">
        <v>259.49343709999999</v>
      </c>
      <c r="AG50">
        <v>3.4169957000000001E-2</v>
      </c>
      <c r="AH50">
        <v>0</v>
      </c>
      <c r="AI50">
        <v>47.006312280000003</v>
      </c>
      <c r="AJ50">
        <v>92.453494719999995</v>
      </c>
      <c r="AK50">
        <v>1.07</v>
      </c>
      <c r="AL50">
        <v>7.1775440689999996</v>
      </c>
      <c r="AM50">
        <v>7.1775440689999996</v>
      </c>
    </row>
    <row r="51" spans="1:39" x14ac:dyDescent="0.2">
      <c r="A51" t="s">
        <v>60</v>
      </c>
      <c r="B51" t="s">
        <v>129</v>
      </c>
      <c r="C51" t="s">
        <v>115</v>
      </c>
      <c r="D51">
        <v>4.6160569999999998E-3</v>
      </c>
      <c r="E51">
        <v>0.72</v>
      </c>
      <c r="F51">
        <v>1</v>
      </c>
      <c r="G51" t="s">
        <v>116</v>
      </c>
      <c r="H51">
        <v>0.157546041</v>
      </c>
      <c r="I51">
        <v>1.008E-2</v>
      </c>
      <c r="J51">
        <v>1</v>
      </c>
      <c r="K51">
        <v>1.07</v>
      </c>
      <c r="L51">
        <v>1</v>
      </c>
      <c r="M51" t="s">
        <v>116</v>
      </c>
      <c r="N51">
        <v>4.1334290000000001E-3</v>
      </c>
      <c r="O51">
        <v>1.56</v>
      </c>
      <c r="P51">
        <v>0.151</v>
      </c>
      <c r="Q51">
        <v>1</v>
      </c>
      <c r="S51" t="s">
        <v>127</v>
      </c>
      <c r="T51">
        <v>0.19</v>
      </c>
      <c r="U51">
        <v>0</v>
      </c>
      <c r="Y51">
        <v>4.8814225000000003E-2</v>
      </c>
      <c r="Z51">
        <v>0</v>
      </c>
      <c r="AA51">
        <v>104.1227585</v>
      </c>
      <c r="AB51">
        <v>166.18774719999999</v>
      </c>
      <c r="AC51">
        <v>3.4169957000000001E-2</v>
      </c>
      <c r="AD51">
        <v>0</v>
      </c>
      <c r="AE51">
        <v>151.12907079999999</v>
      </c>
      <c r="AF51">
        <v>258.63155790000002</v>
      </c>
      <c r="AG51">
        <v>3.4169957000000001E-2</v>
      </c>
      <c r="AH51">
        <v>0</v>
      </c>
      <c r="AI51">
        <v>47.006312280000003</v>
      </c>
      <c r="AJ51">
        <v>92.443810679999999</v>
      </c>
      <c r="AK51">
        <v>1.07</v>
      </c>
      <c r="AL51">
        <v>7.1775440689999996</v>
      </c>
      <c r="AM51">
        <v>7.1775440689999996</v>
      </c>
    </row>
    <row r="52" spans="1:39" x14ac:dyDescent="0.2">
      <c r="A52" t="s">
        <v>58</v>
      </c>
      <c r="B52" t="s">
        <v>126</v>
      </c>
      <c r="C52" t="s">
        <v>115</v>
      </c>
      <c r="D52">
        <v>3.7767740000000001E-3</v>
      </c>
      <c r="E52">
        <v>0.72</v>
      </c>
      <c r="F52">
        <v>1</v>
      </c>
      <c r="G52" t="s">
        <v>116</v>
      </c>
      <c r="H52">
        <v>0.15428223999999999</v>
      </c>
      <c r="I52">
        <v>1.008E-2</v>
      </c>
      <c r="J52">
        <v>1</v>
      </c>
      <c r="K52">
        <v>1.0167999999999999</v>
      </c>
      <c r="L52">
        <v>1</v>
      </c>
      <c r="M52" t="s">
        <v>116</v>
      </c>
      <c r="N52">
        <v>1.2400286E-2</v>
      </c>
      <c r="O52">
        <v>1.56</v>
      </c>
      <c r="P52">
        <v>8.5999999999999993E-2</v>
      </c>
      <c r="Q52">
        <v>1</v>
      </c>
      <c r="S52" t="s">
        <v>127</v>
      </c>
      <c r="T52">
        <v>0.11</v>
      </c>
      <c r="U52">
        <v>0</v>
      </c>
      <c r="Y52">
        <v>4.8814225000000003E-2</v>
      </c>
      <c r="Z52">
        <v>0</v>
      </c>
      <c r="AA52">
        <v>90.962153119999996</v>
      </c>
      <c r="AB52">
        <v>158.68261910000001</v>
      </c>
      <c r="AC52">
        <v>3.4169957000000001E-2</v>
      </c>
      <c r="AD52">
        <v>0</v>
      </c>
      <c r="AE52">
        <v>137.96846540000001</v>
      </c>
      <c r="AF52">
        <v>251.12642980000001</v>
      </c>
      <c r="AG52">
        <v>3.4169957000000001E-2</v>
      </c>
      <c r="AH52">
        <v>0</v>
      </c>
      <c r="AI52">
        <v>47.006312280000003</v>
      </c>
      <c r="AJ52">
        <v>92.443810679999999</v>
      </c>
      <c r="AK52">
        <v>1.07</v>
      </c>
      <c r="AL52">
        <v>7.1775440689999996</v>
      </c>
      <c r="AM52">
        <v>7.1775440689999996</v>
      </c>
    </row>
    <row r="53" spans="1:39" x14ac:dyDescent="0.2">
      <c r="A53" t="s">
        <v>58</v>
      </c>
      <c r="B53" t="s">
        <v>129</v>
      </c>
      <c r="C53" t="s">
        <v>115</v>
      </c>
      <c r="D53">
        <v>3.7767740000000001E-3</v>
      </c>
      <c r="E53">
        <v>0.72</v>
      </c>
      <c r="F53">
        <v>1</v>
      </c>
      <c r="G53" t="s">
        <v>116</v>
      </c>
      <c r="H53">
        <v>0.126764549</v>
      </c>
      <c r="I53">
        <v>1.008E-2</v>
      </c>
      <c r="J53">
        <v>1</v>
      </c>
      <c r="K53">
        <v>1.07</v>
      </c>
      <c r="L53">
        <v>1</v>
      </c>
      <c r="M53" t="s">
        <v>116</v>
      </c>
      <c r="N53">
        <v>1.2400286E-2</v>
      </c>
      <c r="O53">
        <v>1.56</v>
      </c>
      <c r="P53">
        <v>8.5999999999999993E-2</v>
      </c>
      <c r="Q53">
        <v>1</v>
      </c>
      <c r="S53" t="s">
        <v>127</v>
      </c>
      <c r="T53">
        <v>0.11</v>
      </c>
      <c r="U53">
        <v>0</v>
      </c>
      <c r="Y53">
        <v>4.8814225000000003E-2</v>
      </c>
      <c r="Z53">
        <v>0</v>
      </c>
      <c r="AA53">
        <v>88.802613030000003</v>
      </c>
      <c r="AB53">
        <v>154.42164310000001</v>
      </c>
      <c r="AC53">
        <v>3.4169957000000001E-2</v>
      </c>
      <c r="AD53">
        <v>0</v>
      </c>
      <c r="AE53">
        <v>135.8089253</v>
      </c>
      <c r="AF53">
        <v>246.86545380000001</v>
      </c>
      <c r="AG53">
        <v>3.4169957000000001E-2</v>
      </c>
      <c r="AH53">
        <v>0</v>
      </c>
      <c r="AI53">
        <v>47.006312280000003</v>
      </c>
      <c r="AJ53">
        <v>92.443810679999999</v>
      </c>
      <c r="AK53">
        <v>1.07</v>
      </c>
      <c r="AL53">
        <v>7.1775440689999996</v>
      </c>
      <c r="AM53">
        <v>7.1775440689999996</v>
      </c>
    </row>
    <row r="54" spans="1:39" x14ac:dyDescent="0.2">
      <c r="A54" t="s">
        <v>54</v>
      </c>
      <c r="B54" t="s">
        <v>126</v>
      </c>
      <c r="C54" t="s">
        <v>115</v>
      </c>
      <c r="D54">
        <v>3.3487398000000002E-2</v>
      </c>
      <c r="E54">
        <v>0.72</v>
      </c>
      <c r="F54">
        <v>1</v>
      </c>
      <c r="G54" t="s">
        <v>116</v>
      </c>
      <c r="H54">
        <v>0.61923726700000004</v>
      </c>
      <c r="I54">
        <v>1.008E-2</v>
      </c>
      <c r="J54">
        <v>1</v>
      </c>
      <c r="K54">
        <v>1.064439548</v>
      </c>
      <c r="L54">
        <v>1</v>
      </c>
      <c r="M54" t="s">
        <v>116</v>
      </c>
      <c r="N54">
        <v>0.17608406300000001</v>
      </c>
      <c r="O54">
        <v>1.56</v>
      </c>
      <c r="P54">
        <v>0.129</v>
      </c>
      <c r="Q54">
        <v>1</v>
      </c>
      <c r="S54" t="s">
        <v>127</v>
      </c>
      <c r="T54">
        <v>0.13400000000000001</v>
      </c>
      <c r="U54">
        <v>0</v>
      </c>
      <c r="Y54">
        <v>4.8814225000000003E-2</v>
      </c>
      <c r="Z54">
        <v>0</v>
      </c>
      <c r="AA54">
        <v>81.965683389999995</v>
      </c>
      <c r="AB54">
        <v>150.20908729999999</v>
      </c>
      <c r="AC54">
        <v>3.4169957000000001E-2</v>
      </c>
      <c r="AD54">
        <v>0</v>
      </c>
      <c r="AE54">
        <v>128.97199570000001</v>
      </c>
      <c r="AF54">
        <v>242.65289799999999</v>
      </c>
      <c r="AG54">
        <v>3.4169957000000001E-2</v>
      </c>
      <c r="AH54">
        <v>0</v>
      </c>
      <c r="AI54">
        <v>47.006312280000003</v>
      </c>
      <c r="AJ54">
        <v>92.443810679999999</v>
      </c>
      <c r="AK54">
        <v>1.07</v>
      </c>
      <c r="AL54">
        <v>7.1775440689999996</v>
      </c>
      <c r="AM54">
        <v>7.1775440689999996</v>
      </c>
    </row>
    <row r="55" spans="1:39" x14ac:dyDescent="0.2">
      <c r="A55" t="s">
        <v>54</v>
      </c>
      <c r="B55" t="s">
        <v>129</v>
      </c>
      <c r="C55" t="s">
        <v>115</v>
      </c>
      <c r="D55">
        <v>3.3487398000000002E-2</v>
      </c>
      <c r="E55">
        <v>0.72</v>
      </c>
      <c r="F55">
        <v>1</v>
      </c>
      <c r="G55" t="s">
        <v>116</v>
      </c>
      <c r="H55">
        <v>0.43577011900000001</v>
      </c>
      <c r="I55">
        <v>1.008E-2</v>
      </c>
      <c r="J55">
        <v>1</v>
      </c>
      <c r="K55">
        <v>1.07</v>
      </c>
      <c r="L55">
        <v>1</v>
      </c>
      <c r="M55" t="s">
        <v>116</v>
      </c>
      <c r="N55">
        <v>0.17608406300000001</v>
      </c>
      <c r="O55">
        <v>1.56</v>
      </c>
      <c r="P55">
        <v>0.129</v>
      </c>
      <c r="Q55">
        <v>1</v>
      </c>
      <c r="S55" t="s">
        <v>127</v>
      </c>
      <c r="T55">
        <v>0.13400000000000001</v>
      </c>
      <c r="U55">
        <v>0</v>
      </c>
      <c r="Y55">
        <v>5.1621295999999997E-2</v>
      </c>
      <c r="Z55">
        <v>0</v>
      </c>
      <c r="AA55">
        <v>90.681316069999994</v>
      </c>
      <c r="AB55">
        <v>156.73612779999999</v>
      </c>
      <c r="AC55">
        <v>3.6134907000000001E-2</v>
      </c>
      <c r="AD55">
        <v>0</v>
      </c>
      <c r="AE55">
        <v>137.68762839999999</v>
      </c>
      <c r="AF55">
        <v>249.18962250000001</v>
      </c>
      <c r="AG55">
        <v>3.6134907000000001E-2</v>
      </c>
      <c r="AH55">
        <v>0</v>
      </c>
      <c r="AI55">
        <v>47.006312280000003</v>
      </c>
      <c r="AJ55">
        <v>92.453494719999995</v>
      </c>
      <c r="AK55">
        <v>1.07</v>
      </c>
      <c r="AL55">
        <v>7.1775440689999996</v>
      </c>
      <c r="AM55">
        <v>7.1775440689999996</v>
      </c>
    </row>
    <row r="56" spans="1:39" x14ac:dyDescent="0.2">
      <c r="A56" t="s">
        <v>56</v>
      </c>
      <c r="B56" t="s">
        <v>126</v>
      </c>
      <c r="C56" t="s">
        <v>115</v>
      </c>
      <c r="D56">
        <v>3.7767740000000001E-3</v>
      </c>
      <c r="E56">
        <v>0.72</v>
      </c>
      <c r="F56">
        <v>1</v>
      </c>
      <c r="G56" t="s">
        <v>116</v>
      </c>
      <c r="H56">
        <v>0.32547952000000002</v>
      </c>
      <c r="I56">
        <v>1.008E-2</v>
      </c>
      <c r="J56">
        <v>1</v>
      </c>
      <c r="K56">
        <v>1.0434000000000001</v>
      </c>
      <c r="L56">
        <v>1</v>
      </c>
      <c r="M56" t="s">
        <v>116</v>
      </c>
      <c r="N56">
        <v>8.6802003000000003E-2</v>
      </c>
      <c r="O56">
        <v>1.56</v>
      </c>
      <c r="P56">
        <v>0.45400000000000001</v>
      </c>
      <c r="Q56">
        <v>1</v>
      </c>
      <c r="S56" t="s">
        <v>127</v>
      </c>
      <c r="T56">
        <v>0.11</v>
      </c>
      <c r="U56">
        <v>0</v>
      </c>
      <c r="Y56">
        <v>0.27839190600000002</v>
      </c>
      <c r="Z56">
        <v>0</v>
      </c>
      <c r="AA56">
        <v>69.28927985</v>
      </c>
      <c r="AB56">
        <v>98.409177049999997</v>
      </c>
      <c r="AC56">
        <v>0.19487433400000001</v>
      </c>
      <c r="AD56">
        <v>0</v>
      </c>
      <c r="AE56">
        <v>92.976432680000002</v>
      </c>
      <c r="AF56">
        <v>135.4215639</v>
      </c>
      <c r="AG56">
        <v>0.19487433400000001</v>
      </c>
      <c r="AH56">
        <v>0</v>
      </c>
      <c r="AI56">
        <v>23.687152829999999</v>
      </c>
      <c r="AJ56">
        <v>37.012386800000002</v>
      </c>
      <c r="AK56">
        <v>1.07</v>
      </c>
      <c r="AL56">
        <v>7.1775440689999996</v>
      </c>
      <c r="AM56">
        <v>7.1775440689999996</v>
      </c>
    </row>
    <row r="57" spans="1:39" x14ac:dyDescent="0.2">
      <c r="A57" t="s">
        <v>56</v>
      </c>
      <c r="B57" t="s">
        <v>129</v>
      </c>
      <c r="C57" t="s">
        <v>115</v>
      </c>
      <c r="D57">
        <v>3.7767740000000001E-3</v>
      </c>
      <c r="E57">
        <v>0.72</v>
      </c>
      <c r="F57">
        <v>1</v>
      </c>
      <c r="G57" t="s">
        <v>116</v>
      </c>
      <c r="H57">
        <v>0.276025048</v>
      </c>
      <c r="I57">
        <v>1.008E-2</v>
      </c>
      <c r="J57">
        <v>1</v>
      </c>
      <c r="K57">
        <v>1.07</v>
      </c>
      <c r="L57">
        <v>1</v>
      </c>
      <c r="M57" t="s">
        <v>116</v>
      </c>
      <c r="N57">
        <v>8.6802003000000003E-2</v>
      </c>
      <c r="O57">
        <v>1.56</v>
      </c>
      <c r="P57">
        <v>0.45400000000000001</v>
      </c>
      <c r="Q57">
        <v>1</v>
      </c>
      <c r="S57" t="s">
        <v>127</v>
      </c>
      <c r="T57">
        <v>0.11</v>
      </c>
      <c r="U57">
        <v>0</v>
      </c>
      <c r="Y57">
        <v>0.27839190600000002</v>
      </c>
      <c r="Z57">
        <v>0</v>
      </c>
      <c r="AA57">
        <v>68.998758760000001</v>
      </c>
      <c r="AB57">
        <v>97.983079450000005</v>
      </c>
      <c r="AC57">
        <v>0.19487433400000001</v>
      </c>
      <c r="AD57">
        <v>0</v>
      </c>
      <c r="AE57">
        <v>92.676227549999993</v>
      </c>
      <c r="AF57">
        <v>135.0051503</v>
      </c>
      <c r="AG57">
        <v>0.19487433400000001</v>
      </c>
      <c r="AH57">
        <v>0</v>
      </c>
      <c r="AI57">
        <v>23.677468789999999</v>
      </c>
      <c r="AJ57">
        <v>37.022070839999998</v>
      </c>
      <c r="AK57">
        <v>1.07</v>
      </c>
      <c r="AL57">
        <v>7.1775440689999996</v>
      </c>
      <c r="AM57">
        <v>7.1775440689999996</v>
      </c>
    </row>
    <row r="58" spans="1:39" x14ac:dyDescent="0.2">
      <c r="A58" t="s">
        <v>55</v>
      </c>
      <c r="B58" t="s">
        <v>126</v>
      </c>
      <c r="C58" t="s">
        <v>115</v>
      </c>
      <c r="D58">
        <v>3.7767740000000001E-3</v>
      </c>
      <c r="E58">
        <v>0.72</v>
      </c>
      <c r="F58">
        <v>1</v>
      </c>
      <c r="G58" t="s">
        <v>116</v>
      </c>
      <c r="H58">
        <v>8.6385541999999996E-2</v>
      </c>
      <c r="I58">
        <v>1.008E-2</v>
      </c>
      <c r="J58">
        <v>1</v>
      </c>
      <c r="K58">
        <v>1.0434000000000001</v>
      </c>
      <c r="L58">
        <v>1</v>
      </c>
      <c r="M58" t="s">
        <v>116</v>
      </c>
      <c r="N58">
        <v>8.6802003000000003E-2</v>
      </c>
      <c r="O58">
        <v>1.56</v>
      </c>
      <c r="P58">
        <v>0.45400000000000001</v>
      </c>
      <c r="Q58">
        <v>1</v>
      </c>
      <c r="S58" t="s">
        <v>127</v>
      </c>
      <c r="T58">
        <v>0.11</v>
      </c>
      <c r="U58">
        <v>0</v>
      </c>
      <c r="Y58">
        <v>0.27839190600000002</v>
      </c>
      <c r="Z58">
        <v>0</v>
      </c>
      <c r="AA58">
        <v>64.398841509999997</v>
      </c>
      <c r="AB58">
        <v>94.767979400000002</v>
      </c>
      <c r="AC58">
        <v>0.19487433400000001</v>
      </c>
      <c r="AD58">
        <v>0</v>
      </c>
      <c r="AE58">
        <v>88.085994339999999</v>
      </c>
      <c r="AF58">
        <v>131.7803662</v>
      </c>
      <c r="AG58">
        <v>0.19487433400000001</v>
      </c>
      <c r="AH58">
        <v>0</v>
      </c>
      <c r="AI58">
        <v>23.687152829999999</v>
      </c>
      <c r="AJ58">
        <v>37.012386800000002</v>
      </c>
      <c r="AK58">
        <v>1.07</v>
      </c>
      <c r="AL58">
        <v>7.1775440689999996</v>
      </c>
      <c r="AM58">
        <v>7.1775440689999996</v>
      </c>
    </row>
    <row r="59" spans="1:39" x14ac:dyDescent="0.2">
      <c r="A59" t="s">
        <v>55</v>
      </c>
      <c r="B59" t="s">
        <v>129</v>
      </c>
      <c r="C59" t="s">
        <v>115</v>
      </c>
      <c r="D59">
        <v>3.7767740000000001E-3</v>
      </c>
      <c r="E59">
        <v>0.72</v>
      </c>
      <c r="F59">
        <v>1</v>
      </c>
      <c r="G59" t="s">
        <v>116</v>
      </c>
      <c r="H59">
        <v>6.8874321000000002E-2</v>
      </c>
      <c r="I59">
        <v>1.008E-2</v>
      </c>
      <c r="J59">
        <v>1</v>
      </c>
      <c r="K59">
        <v>1.07</v>
      </c>
      <c r="L59">
        <v>1</v>
      </c>
      <c r="M59" t="s">
        <v>116</v>
      </c>
      <c r="N59">
        <v>8.6802003000000003E-2</v>
      </c>
      <c r="O59">
        <v>1.56</v>
      </c>
      <c r="P59">
        <v>0.45400000000000001</v>
      </c>
      <c r="Q59">
        <v>1</v>
      </c>
      <c r="S59" t="s">
        <v>127</v>
      </c>
      <c r="T59">
        <v>0.11</v>
      </c>
      <c r="U59">
        <v>0</v>
      </c>
      <c r="Y59">
        <v>0.27839190600000002</v>
      </c>
      <c r="Z59">
        <v>0</v>
      </c>
      <c r="AA59">
        <v>63.004340280000001</v>
      </c>
      <c r="AB59">
        <v>92.666543520000005</v>
      </c>
      <c r="AC59">
        <v>0.19487433400000001</v>
      </c>
      <c r="AD59">
        <v>0</v>
      </c>
      <c r="AE59">
        <v>86.691493109999996</v>
      </c>
      <c r="AF59">
        <v>129.68861440000001</v>
      </c>
      <c r="AG59">
        <v>0.19487433400000001</v>
      </c>
      <c r="AH59">
        <v>0</v>
      </c>
      <c r="AI59">
        <v>23.687152829999999</v>
      </c>
      <c r="AJ59">
        <v>37.022070839999998</v>
      </c>
      <c r="AK59">
        <v>1.07</v>
      </c>
      <c r="AL59">
        <v>7.1775440689999996</v>
      </c>
      <c r="AM59">
        <v>7.1775440689999996</v>
      </c>
    </row>
    <row r="60" spans="1:39" x14ac:dyDescent="0.2">
      <c r="A60" t="s">
        <v>53</v>
      </c>
      <c r="B60" t="s">
        <v>126</v>
      </c>
      <c r="C60" t="s">
        <v>115</v>
      </c>
      <c r="D60">
        <v>3.7767740000000001E-3</v>
      </c>
      <c r="E60">
        <v>0.72</v>
      </c>
      <c r="F60">
        <v>1</v>
      </c>
      <c r="G60" t="s">
        <v>116</v>
      </c>
      <c r="H60">
        <v>0.46972117600000002</v>
      </c>
      <c r="I60">
        <v>1.008E-2</v>
      </c>
      <c r="J60">
        <v>1</v>
      </c>
      <c r="K60">
        <v>1.0468999999999999</v>
      </c>
      <c r="L60">
        <v>1</v>
      </c>
      <c r="M60" t="s">
        <v>116</v>
      </c>
      <c r="N60">
        <v>8.6802003000000003E-2</v>
      </c>
      <c r="O60">
        <v>1.56</v>
      </c>
      <c r="P60">
        <v>0.45400000000000001</v>
      </c>
      <c r="Q60">
        <v>1</v>
      </c>
      <c r="S60" t="s">
        <v>127</v>
      </c>
      <c r="T60">
        <v>0.11</v>
      </c>
      <c r="U60">
        <v>0</v>
      </c>
      <c r="Y60">
        <v>0.27839190600000002</v>
      </c>
      <c r="Z60">
        <v>0</v>
      </c>
      <c r="AA60">
        <v>60.563963129999998</v>
      </c>
      <c r="AB60">
        <v>90.787840470000006</v>
      </c>
      <c r="AC60">
        <v>0.19487433400000001</v>
      </c>
      <c r="AD60">
        <v>0</v>
      </c>
      <c r="AE60">
        <v>84.251115960000007</v>
      </c>
      <c r="AF60">
        <v>127.8002273</v>
      </c>
      <c r="AG60">
        <v>0.19487433400000001</v>
      </c>
      <c r="AH60">
        <v>0</v>
      </c>
      <c r="AI60">
        <v>23.687152829999999</v>
      </c>
      <c r="AJ60">
        <v>37.012386800000002</v>
      </c>
      <c r="AK60">
        <v>1.07</v>
      </c>
      <c r="AL60">
        <v>7.1775440689999996</v>
      </c>
      <c r="AM60">
        <v>7.1775440689999996</v>
      </c>
    </row>
    <row r="61" spans="1:39" x14ac:dyDescent="0.2">
      <c r="A61" t="s">
        <v>53</v>
      </c>
      <c r="B61" t="s">
        <v>129</v>
      </c>
      <c r="C61" t="s">
        <v>115</v>
      </c>
      <c r="D61">
        <v>3.7767740000000001E-3</v>
      </c>
      <c r="E61">
        <v>0.72</v>
      </c>
      <c r="F61">
        <v>1</v>
      </c>
      <c r="G61" t="s">
        <v>116</v>
      </c>
      <c r="H61">
        <v>0.38063733199999999</v>
      </c>
      <c r="I61">
        <v>1.008E-2</v>
      </c>
      <c r="J61">
        <v>1</v>
      </c>
      <c r="K61">
        <v>1.07</v>
      </c>
      <c r="L61">
        <v>1</v>
      </c>
      <c r="M61" t="s">
        <v>116</v>
      </c>
      <c r="N61">
        <v>8.6802003000000003E-2</v>
      </c>
      <c r="O61">
        <v>1.56</v>
      </c>
      <c r="P61">
        <v>0.45400000000000001</v>
      </c>
      <c r="Q61">
        <v>1</v>
      </c>
      <c r="S61" t="s">
        <v>127</v>
      </c>
      <c r="T61">
        <v>0.11</v>
      </c>
      <c r="U61">
        <v>0</v>
      </c>
      <c r="Y61">
        <v>0.295673148</v>
      </c>
      <c r="Z61">
        <v>0</v>
      </c>
      <c r="AA61">
        <v>64.253580959999994</v>
      </c>
      <c r="AB61">
        <v>94.051360709999997</v>
      </c>
      <c r="AC61">
        <v>0.20697120399999999</v>
      </c>
      <c r="AD61">
        <v>0</v>
      </c>
      <c r="AE61">
        <v>87.940733789999996</v>
      </c>
      <c r="AF61">
        <v>131.06374750000001</v>
      </c>
      <c r="AG61">
        <v>0.20697120399999999</v>
      </c>
      <c r="AH61">
        <v>0</v>
      </c>
      <c r="AI61">
        <v>23.687152829999999</v>
      </c>
      <c r="AJ61">
        <v>37.012386800000002</v>
      </c>
      <c r="AK61">
        <v>1.07</v>
      </c>
      <c r="AL61">
        <v>7.1775440689999996</v>
      </c>
      <c r="AM61">
        <v>7.1775440689999996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703D0-1A8A-4548-A09E-BBADF50BAB5C}">
  <dimension ref="A1:W37"/>
  <sheetViews>
    <sheetView workbookViewId="0">
      <selection sqref="A1:XFD1048576"/>
    </sheetView>
  </sheetViews>
  <sheetFormatPr baseColWidth="10" defaultRowHeight="15" x14ac:dyDescent="0.2"/>
  <sheetData>
    <row r="1" spans="1:23" x14ac:dyDescent="0.2">
      <c r="A1" t="s">
        <v>78</v>
      </c>
      <c r="B1" t="s">
        <v>79</v>
      </c>
      <c r="C1" t="s">
        <v>80</v>
      </c>
      <c r="D1" t="s">
        <v>81</v>
      </c>
      <c r="E1" t="s">
        <v>82</v>
      </c>
      <c r="F1" t="s">
        <v>83</v>
      </c>
      <c r="G1" t="s">
        <v>84</v>
      </c>
      <c r="H1" t="s">
        <v>85</v>
      </c>
      <c r="I1" t="s">
        <v>86</v>
      </c>
      <c r="J1" t="s">
        <v>87</v>
      </c>
      <c r="K1" t="s">
        <v>88</v>
      </c>
      <c r="L1" t="s">
        <v>89</v>
      </c>
      <c r="M1" t="s">
        <v>90</v>
      </c>
      <c r="N1" t="s">
        <v>91</v>
      </c>
      <c r="O1" t="s">
        <v>92</v>
      </c>
      <c r="P1" t="s">
        <v>93</v>
      </c>
      <c r="Q1" t="s">
        <v>94</v>
      </c>
      <c r="R1" t="s">
        <v>95</v>
      </c>
      <c r="S1" t="s">
        <v>96</v>
      </c>
      <c r="T1" t="s">
        <v>97</v>
      </c>
      <c r="U1" t="s">
        <v>98</v>
      </c>
      <c r="V1" t="s">
        <v>111</v>
      </c>
      <c r="W1" t="s">
        <v>131</v>
      </c>
    </row>
    <row r="2" spans="1:23" x14ac:dyDescent="0.2">
      <c r="A2" t="s">
        <v>132</v>
      </c>
      <c r="B2" t="s">
        <v>133</v>
      </c>
      <c r="C2" t="s">
        <v>115</v>
      </c>
      <c r="D2">
        <v>3.5335570000000001E-3</v>
      </c>
      <c r="E2">
        <v>0.72</v>
      </c>
      <c r="F2">
        <v>1</v>
      </c>
      <c r="G2" t="s">
        <v>116</v>
      </c>
      <c r="H2">
        <v>0.14519876100000001</v>
      </c>
      <c r="I2">
        <v>1.008E-2</v>
      </c>
      <c r="J2">
        <v>1</v>
      </c>
      <c r="K2">
        <v>1.07</v>
      </c>
      <c r="L2">
        <v>1</v>
      </c>
      <c r="M2" t="s">
        <v>116</v>
      </c>
      <c r="N2">
        <v>8.259888E-2</v>
      </c>
      <c r="O2">
        <v>1.56</v>
      </c>
      <c r="P2">
        <v>0.432</v>
      </c>
      <c r="Q2">
        <v>1</v>
      </c>
      <c r="S2" t="s">
        <v>134</v>
      </c>
      <c r="T2">
        <v>0.09</v>
      </c>
      <c r="U2">
        <v>0</v>
      </c>
      <c r="V2">
        <v>1.07</v>
      </c>
      <c r="W2">
        <v>36</v>
      </c>
    </row>
    <row r="3" spans="1:23" x14ac:dyDescent="0.2">
      <c r="A3" t="s">
        <v>132</v>
      </c>
      <c r="B3" t="s">
        <v>135</v>
      </c>
      <c r="C3" t="s">
        <v>115</v>
      </c>
      <c r="D3">
        <v>3.5335570000000001E-3</v>
      </c>
      <c r="E3">
        <v>0.72</v>
      </c>
      <c r="F3">
        <v>1</v>
      </c>
      <c r="G3" t="s">
        <v>116</v>
      </c>
      <c r="H3">
        <v>0.14519876100000001</v>
      </c>
      <c r="I3">
        <v>1.008E-2</v>
      </c>
      <c r="J3">
        <v>1</v>
      </c>
      <c r="K3">
        <v>1.07</v>
      </c>
      <c r="L3">
        <v>1</v>
      </c>
      <c r="M3" t="s">
        <v>116</v>
      </c>
      <c r="N3">
        <v>8.259888E-2</v>
      </c>
      <c r="O3">
        <v>1.56</v>
      </c>
      <c r="P3">
        <v>0.432</v>
      </c>
      <c r="Q3">
        <v>1</v>
      </c>
      <c r="S3" t="s">
        <v>134</v>
      </c>
      <c r="T3">
        <v>0.09</v>
      </c>
      <c r="U3">
        <v>0</v>
      </c>
      <c r="V3">
        <v>1.07</v>
      </c>
      <c r="W3">
        <v>36</v>
      </c>
    </row>
    <row r="4" spans="1:23" x14ac:dyDescent="0.2">
      <c r="A4" t="s">
        <v>132</v>
      </c>
      <c r="B4" t="s">
        <v>136</v>
      </c>
      <c r="C4" t="s">
        <v>115</v>
      </c>
      <c r="D4">
        <v>3.5335570000000001E-3</v>
      </c>
      <c r="E4">
        <v>0.72</v>
      </c>
      <c r="F4">
        <v>1</v>
      </c>
      <c r="G4" t="s">
        <v>116</v>
      </c>
      <c r="H4">
        <v>0.14519876100000001</v>
      </c>
      <c r="I4">
        <v>1.008E-2</v>
      </c>
      <c r="J4">
        <v>1</v>
      </c>
      <c r="K4">
        <v>1.07</v>
      </c>
      <c r="L4">
        <v>1</v>
      </c>
      <c r="M4" t="s">
        <v>116</v>
      </c>
      <c r="N4">
        <v>8.259888E-2</v>
      </c>
      <c r="O4">
        <v>1.56</v>
      </c>
      <c r="P4">
        <v>0.432</v>
      </c>
      <c r="Q4">
        <v>1</v>
      </c>
      <c r="S4" t="s">
        <v>134</v>
      </c>
      <c r="T4">
        <v>0.09</v>
      </c>
      <c r="U4">
        <v>0</v>
      </c>
      <c r="V4">
        <v>1.07</v>
      </c>
      <c r="W4">
        <v>36</v>
      </c>
    </row>
    <row r="5" spans="1:23" x14ac:dyDescent="0.2">
      <c r="A5" t="s">
        <v>132</v>
      </c>
      <c r="B5" t="s">
        <v>137</v>
      </c>
      <c r="C5" t="s">
        <v>115</v>
      </c>
      <c r="D5">
        <v>3.5335570000000001E-3</v>
      </c>
      <c r="E5">
        <v>0.72</v>
      </c>
      <c r="F5">
        <v>1</v>
      </c>
      <c r="G5" t="s">
        <v>116</v>
      </c>
      <c r="H5">
        <v>0.14519876100000001</v>
      </c>
      <c r="I5">
        <v>1.008E-2</v>
      </c>
      <c r="J5">
        <v>1</v>
      </c>
      <c r="K5">
        <v>1.07</v>
      </c>
      <c r="L5">
        <v>1</v>
      </c>
      <c r="M5" t="s">
        <v>116</v>
      </c>
      <c r="N5">
        <v>8.259888E-2</v>
      </c>
      <c r="O5">
        <v>1.56</v>
      </c>
      <c r="P5">
        <v>0.432</v>
      </c>
      <c r="Q5">
        <v>1</v>
      </c>
      <c r="S5" t="s">
        <v>134</v>
      </c>
      <c r="T5">
        <v>0.09</v>
      </c>
      <c r="U5">
        <v>0</v>
      </c>
      <c r="V5">
        <v>1.07</v>
      </c>
      <c r="W5">
        <v>36</v>
      </c>
    </row>
    <row r="6" spans="1:23" x14ac:dyDescent="0.2">
      <c r="A6" t="s">
        <v>138</v>
      </c>
      <c r="B6" t="s">
        <v>133</v>
      </c>
      <c r="C6" t="s">
        <v>115</v>
      </c>
      <c r="D6">
        <v>3.5335570000000001E-3</v>
      </c>
      <c r="E6">
        <v>0.72</v>
      </c>
      <c r="F6">
        <v>1</v>
      </c>
      <c r="G6" t="s">
        <v>116</v>
      </c>
      <c r="H6">
        <v>0.118558988</v>
      </c>
      <c r="I6">
        <v>1.008E-2</v>
      </c>
      <c r="J6">
        <v>1</v>
      </c>
      <c r="K6">
        <v>1.07</v>
      </c>
      <c r="L6">
        <v>1</v>
      </c>
      <c r="M6" t="s">
        <v>116</v>
      </c>
      <c r="N6">
        <v>4.7199360000000003E-2</v>
      </c>
      <c r="O6">
        <v>1.56</v>
      </c>
      <c r="P6">
        <v>0.72299999999999998</v>
      </c>
      <c r="Q6">
        <v>1</v>
      </c>
      <c r="S6" t="s">
        <v>134</v>
      </c>
      <c r="T6">
        <v>0.13</v>
      </c>
      <c r="U6">
        <v>0</v>
      </c>
      <c r="V6">
        <v>1.07</v>
      </c>
      <c r="W6">
        <v>29</v>
      </c>
    </row>
    <row r="7" spans="1:23" x14ac:dyDescent="0.2">
      <c r="A7" t="s">
        <v>138</v>
      </c>
      <c r="B7" t="s">
        <v>135</v>
      </c>
      <c r="C7" t="s">
        <v>115</v>
      </c>
      <c r="D7">
        <v>3.5335570000000001E-3</v>
      </c>
      <c r="E7">
        <v>0.72</v>
      </c>
      <c r="F7">
        <v>1</v>
      </c>
      <c r="G7" t="s">
        <v>116</v>
      </c>
      <c r="H7">
        <v>0.118558988</v>
      </c>
      <c r="I7">
        <v>1.008E-2</v>
      </c>
      <c r="J7">
        <v>1</v>
      </c>
      <c r="K7">
        <v>1.07</v>
      </c>
      <c r="L7">
        <v>1</v>
      </c>
      <c r="M7" t="s">
        <v>116</v>
      </c>
      <c r="N7">
        <v>4.7199360000000003E-2</v>
      </c>
      <c r="O7">
        <v>1.56</v>
      </c>
      <c r="P7">
        <v>0.72299999999999998</v>
      </c>
      <c r="Q7">
        <v>1</v>
      </c>
      <c r="S7" t="s">
        <v>134</v>
      </c>
      <c r="T7">
        <v>0.13</v>
      </c>
      <c r="U7">
        <v>0</v>
      </c>
      <c r="V7">
        <v>1.07</v>
      </c>
      <c r="W7">
        <v>29</v>
      </c>
    </row>
    <row r="8" spans="1:23" x14ac:dyDescent="0.2">
      <c r="A8" t="s">
        <v>138</v>
      </c>
      <c r="B8" t="s">
        <v>136</v>
      </c>
      <c r="C8" t="s">
        <v>115</v>
      </c>
      <c r="D8">
        <v>3.5335570000000001E-3</v>
      </c>
      <c r="E8">
        <v>0.72</v>
      </c>
      <c r="F8">
        <v>1</v>
      </c>
      <c r="G8" t="s">
        <v>116</v>
      </c>
      <c r="H8">
        <v>0.118558988</v>
      </c>
      <c r="I8">
        <v>1.008E-2</v>
      </c>
      <c r="J8">
        <v>1</v>
      </c>
      <c r="K8">
        <v>1.07</v>
      </c>
      <c r="L8">
        <v>1</v>
      </c>
      <c r="M8" t="s">
        <v>116</v>
      </c>
      <c r="N8">
        <v>4.7199360000000003E-2</v>
      </c>
      <c r="O8">
        <v>1.56</v>
      </c>
      <c r="P8">
        <v>0.72299999999999998</v>
      </c>
      <c r="Q8">
        <v>1</v>
      </c>
      <c r="S8" t="s">
        <v>134</v>
      </c>
      <c r="T8">
        <v>0.13</v>
      </c>
      <c r="U8">
        <v>0</v>
      </c>
      <c r="V8">
        <v>1.07</v>
      </c>
      <c r="W8">
        <v>29</v>
      </c>
    </row>
    <row r="9" spans="1:23" x14ac:dyDescent="0.2">
      <c r="A9" t="s">
        <v>138</v>
      </c>
      <c r="B9" t="s">
        <v>137</v>
      </c>
      <c r="C9" t="s">
        <v>115</v>
      </c>
      <c r="D9">
        <v>3.5335570000000001E-3</v>
      </c>
      <c r="E9">
        <v>0.72</v>
      </c>
      <c r="F9">
        <v>1</v>
      </c>
      <c r="G9" t="s">
        <v>116</v>
      </c>
      <c r="H9">
        <v>0.118558988</v>
      </c>
      <c r="I9">
        <v>1.008E-2</v>
      </c>
      <c r="J9">
        <v>1</v>
      </c>
      <c r="K9">
        <v>1.07</v>
      </c>
      <c r="L9">
        <v>1</v>
      </c>
      <c r="M9" t="s">
        <v>116</v>
      </c>
      <c r="N9">
        <v>4.7199360000000003E-2</v>
      </c>
      <c r="O9">
        <v>1.56</v>
      </c>
      <c r="P9">
        <v>0.72299999999999998</v>
      </c>
      <c r="Q9">
        <v>1</v>
      </c>
      <c r="S9" t="s">
        <v>134</v>
      </c>
      <c r="T9">
        <v>0.13</v>
      </c>
      <c r="U9">
        <v>0</v>
      </c>
      <c r="V9">
        <v>1.07</v>
      </c>
      <c r="W9">
        <v>29</v>
      </c>
    </row>
    <row r="10" spans="1:23" x14ac:dyDescent="0.2">
      <c r="A10" t="s">
        <v>139</v>
      </c>
      <c r="B10" t="s">
        <v>133</v>
      </c>
      <c r="C10" t="s">
        <v>115</v>
      </c>
      <c r="D10">
        <v>2.3557047000000001E-2</v>
      </c>
      <c r="E10">
        <v>0.72</v>
      </c>
      <c r="F10">
        <v>1</v>
      </c>
      <c r="G10" t="s">
        <v>116</v>
      </c>
      <c r="H10">
        <v>0.2160096</v>
      </c>
      <c r="I10">
        <v>1.008E-2</v>
      </c>
      <c r="J10">
        <v>1</v>
      </c>
      <c r="K10">
        <v>1.07</v>
      </c>
      <c r="L10">
        <v>1</v>
      </c>
      <c r="M10" t="s">
        <v>116</v>
      </c>
      <c r="N10">
        <v>4.7199360000000001E-3</v>
      </c>
      <c r="O10">
        <v>1.56</v>
      </c>
      <c r="P10">
        <v>0.22</v>
      </c>
      <c r="Q10">
        <v>1</v>
      </c>
      <c r="S10" t="s">
        <v>134</v>
      </c>
      <c r="T10">
        <v>0.13</v>
      </c>
      <c r="U10">
        <v>0</v>
      </c>
      <c r="V10">
        <v>1.07</v>
      </c>
      <c r="W10">
        <v>30</v>
      </c>
    </row>
    <row r="11" spans="1:23" x14ac:dyDescent="0.2">
      <c r="A11" t="s">
        <v>139</v>
      </c>
      <c r="B11" t="s">
        <v>135</v>
      </c>
      <c r="C11" t="s">
        <v>115</v>
      </c>
      <c r="D11">
        <v>2.3557047000000001E-2</v>
      </c>
      <c r="E11">
        <v>0.72</v>
      </c>
      <c r="F11">
        <v>1</v>
      </c>
      <c r="G11" t="s">
        <v>116</v>
      </c>
      <c r="H11">
        <v>0.2160096</v>
      </c>
      <c r="I11">
        <v>1.008E-2</v>
      </c>
      <c r="J11">
        <v>1</v>
      </c>
      <c r="K11">
        <v>1.07</v>
      </c>
      <c r="L11">
        <v>1</v>
      </c>
      <c r="M11" t="s">
        <v>116</v>
      </c>
      <c r="N11">
        <v>4.7199360000000001E-3</v>
      </c>
      <c r="O11">
        <v>1.56</v>
      </c>
      <c r="P11">
        <v>0.22</v>
      </c>
      <c r="Q11">
        <v>1</v>
      </c>
      <c r="S11" t="s">
        <v>134</v>
      </c>
      <c r="T11">
        <v>0.13</v>
      </c>
      <c r="U11">
        <v>0</v>
      </c>
      <c r="V11">
        <v>1.07</v>
      </c>
      <c r="W11">
        <v>30</v>
      </c>
    </row>
    <row r="12" spans="1:23" x14ac:dyDescent="0.2">
      <c r="A12" t="s">
        <v>139</v>
      </c>
      <c r="B12" t="s">
        <v>136</v>
      </c>
      <c r="C12" t="s">
        <v>115</v>
      </c>
      <c r="D12">
        <v>2.3557047000000001E-2</v>
      </c>
      <c r="E12">
        <v>0.72</v>
      </c>
      <c r="F12">
        <v>1</v>
      </c>
      <c r="G12" t="s">
        <v>116</v>
      </c>
      <c r="H12">
        <v>0.2160096</v>
      </c>
      <c r="I12">
        <v>1.008E-2</v>
      </c>
      <c r="J12">
        <v>1</v>
      </c>
      <c r="K12">
        <v>1.07</v>
      </c>
      <c r="L12">
        <v>1</v>
      </c>
      <c r="M12" t="s">
        <v>116</v>
      </c>
      <c r="N12">
        <v>4.7199360000000001E-3</v>
      </c>
      <c r="O12">
        <v>1.56</v>
      </c>
      <c r="P12">
        <v>0.22</v>
      </c>
      <c r="Q12">
        <v>1</v>
      </c>
      <c r="S12" t="s">
        <v>134</v>
      </c>
      <c r="T12">
        <v>0.13</v>
      </c>
      <c r="U12">
        <v>0</v>
      </c>
      <c r="V12">
        <v>1.07</v>
      </c>
      <c r="W12">
        <v>30</v>
      </c>
    </row>
    <row r="13" spans="1:23" x14ac:dyDescent="0.2">
      <c r="A13" t="s">
        <v>139</v>
      </c>
      <c r="B13" t="s">
        <v>137</v>
      </c>
      <c r="C13" t="s">
        <v>115</v>
      </c>
      <c r="D13">
        <v>2.3557047000000001E-2</v>
      </c>
      <c r="E13">
        <v>0.72</v>
      </c>
      <c r="F13">
        <v>1</v>
      </c>
      <c r="G13" t="s">
        <v>116</v>
      </c>
      <c r="H13">
        <v>0.2160096</v>
      </c>
      <c r="I13">
        <v>1.008E-2</v>
      </c>
      <c r="J13">
        <v>1</v>
      </c>
      <c r="K13">
        <v>1.07</v>
      </c>
      <c r="L13">
        <v>1</v>
      </c>
      <c r="M13" t="s">
        <v>116</v>
      </c>
      <c r="N13">
        <v>4.7199360000000001E-3</v>
      </c>
      <c r="O13">
        <v>1.56</v>
      </c>
      <c r="P13">
        <v>0.22</v>
      </c>
      <c r="Q13">
        <v>1</v>
      </c>
      <c r="S13" t="s">
        <v>134</v>
      </c>
      <c r="T13">
        <v>0.13</v>
      </c>
      <c r="U13">
        <v>0</v>
      </c>
      <c r="V13">
        <v>1.07</v>
      </c>
      <c r="W13">
        <v>30</v>
      </c>
    </row>
    <row r="14" spans="1:23" x14ac:dyDescent="0.2">
      <c r="A14" t="s">
        <v>140</v>
      </c>
      <c r="B14" t="s">
        <v>133</v>
      </c>
      <c r="C14" t="s">
        <v>115</v>
      </c>
      <c r="D14">
        <v>8.8338925999999998E-2</v>
      </c>
      <c r="E14">
        <v>0.72</v>
      </c>
      <c r="F14">
        <v>1</v>
      </c>
      <c r="G14" t="s">
        <v>116</v>
      </c>
      <c r="H14">
        <v>0.23712772700000001</v>
      </c>
      <c r="I14">
        <v>1.008E-2</v>
      </c>
      <c r="J14">
        <v>1</v>
      </c>
      <c r="K14">
        <v>1.07</v>
      </c>
      <c r="L14">
        <v>1</v>
      </c>
      <c r="M14" t="s">
        <v>116</v>
      </c>
      <c r="N14">
        <v>0.14159807999999999</v>
      </c>
      <c r="O14">
        <v>1.56</v>
      </c>
      <c r="P14">
        <v>0.223</v>
      </c>
      <c r="Q14">
        <v>1</v>
      </c>
      <c r="S14" t="s">
        <v>134</v>
      </c>
      <c r="T14">
        <v>0.13</v>
      </c>
      <c r="U14">
        <v>0</v>
      </c>
      <c r="V14">
        <v>1.07</v>
      </c>
      <c r="W14">
        <v>30</v>
      </c>
    </row>
    <row r="15" spans="1:23" x14ac:dyDescent="0.2">
      <c r="A15" t="s">
        <v>140</v>
      </c>
      <c r="B15" t="s">
        <v>135</v>
      </c>
      <c r="C15" t="s">
        <v>115</v>
      </c>
      <c r="D15">
        <v>8.8338925999999998E-2</v>
      </c>
      <c r="E15">
        <v>0.72</v>
      </c>
      <c r="F15">
        <v>1</v>
      </c>
      <c r="G15" t="s">
        <v>116</v>
      </c>
      <c r="H15">
        <v>0.23712772700000001</v>
      </c>
      <c r="I15">
        <v>1.008E-2</v>
      </c>
      <c r="J15">
        <v>1</v>
      </c>
      <c r="K15">
        <v>1.07</v>
      </c>
      <c r="L15">
        <v>1</v>
      </c>
      <c r="M15" t="s">
        <v>116</v>
      </c>
      <c r="N15">
        <v>0.14159807999999999</v>
      </c>
      <c r="O15">
        <v>1.56</v>
      </c>
      <c r="P15">
        <v>0.223</v>
      </c>
      <c r="Q15">
        <v>1</v>
      </c>
      <c r="S15" t="s">
        <v>134</v>
      </c>
      <c r="T15">
        <v>0.13</v>
      </c>
      <c r="U15">
        <v>0</v>
      </c>
      <c r="V15">
        <v>1.07</v>
      </c>
      <c r="W15">
        <v>30</v>
      </c>
    </row>
    <row r="16" spans="1:23" x14ac:dyDescent="0.2">
      <c r="A16" t="s">
        <v>140</v>
      </c>
      <c r="B16" t="s">
        <v>136</v>
      </c>
      <c r="C16" t="s">
        <v>115</v>
      </c>
      <c r="D16">
        <v>8.8338925999999998E-2</v>
      </c>
      <c r="E16">
        <v>0.72</v>
      </c>
      <c r="F16">
        <v>1</v>
      </c>
      <c r="G16" t="s">
        <v>116</v>
      </c>
      <c r="H16">
        <v>0.23712772700000001</v>
      </c>
      <c r="I16">
        <v>1.008E-2</v>
      </c>
      <c r="J16">
        <v>1</v>
      </c>
      <c r="K16">
        <v>1.07</v>
      </c>
      <c r="L16">
        <v>1</v>
      </c>
      <c r="M16" t="s">
        <v>116</v>
      </c>
      <c r="N16">
        <v>0.14159807999999999</v>
      </c>
      <c r="O16">
        <v>1.56</v>
      </c>
      <c r="P16">
        <v>0.223</v>
      </c>
      <c r="Q16">
        <v>1</v>
      </c>
      <c r="S16" t="s">
        <v>134</v>
      </c>
      <c r="T16">
        <v>0.13</v>
      </c>
      <c r="U16">
        <v>0</v>
      </c>
      <c r="V16">
        <v>1.07</v>
      </c>
      <c r="W16">
        <v>30</v>
      </c>
    </row>
    <row r="17" spans="1:23" x14ac:dyDescent="0.2">
      <c r="A17" t="s">
        <v>140</v>
      </c>
      <c r="B17" t="s">
        <v>137</v>
      </c>
      <c r="C17" t="s">
        <v>115</v>
      </c>
      <c r="D17">
        <v>8.8338925999999998E-2</v>
      </c>
      <c r="E17">
        <v>0.72</v>
      </c>
      <c r="F17">
        <v>1</v>
      </c>
      <c r="G17" t="s">
        <v>116</v>
      </c>
      <c r="H17">
        <v>0.23712772700000001</v>
      </c>
      <c r="I17">
        <v>1.008E-2</v>
      </c>
      <c r="J17">
        <v>1</v>
      </c>
      <c r="K17">
        <v>1.07</v>
      </c>
      <c r="L17">
        <v>1</v>
      </c>
      <c r="M17" t="s">
        <v>116</v>
      </c>
      <c r="N17">
        <v>0.14159807999999999</v>
      </c>
      <c r="O17">
        <v>1.56</v>
      </c>
      <c r="P17">
        <v>0.223</v>
      </c>
      <c r="Q17">
        <v>1</v>
      </c>
      <c r="S17" t="s">
        <v>134</v>
      </c>
      <c r="T17">
        <v>0.13</v>
      </c>
      <c r="U17">
        <v>0</v>
      </c>
      <c r="V17">
        <v>1.07</v>
      </c>
      <c r="W17">
        <v>30</v>
      </c>
    </row>
    <row r="18" spans="1:23" x14ac:dyDescent="0.2">
      <c r="A18" t="s">
        <v>60</v>
      </c>
      <c r="B18" t="s">
        <v>133</v>
      </c>
      <c r="C18" t="s">
        <v>115</v>
      </c>
      <c r="D18">
        <v>4.3187920000000001E-3</v>
      </c>
      <c r="E18">
        <v>0.72</v>
      </c>
      <c r="F18">
        <v>1</v>
      </c>
      <c r="G18" t="s">
        <v>116</v>
      </c>
      <c r="H18">
        <v>0.107603585</v>
      </c>
      <c r="I18">
        <v>1.008E-2</v>
      </c>
      <c r="J18">
        <v>1</v>
      </c>
      <c r="K18">
        <v>1.07</v>
      </c>
      <c r="L18">
        <v>1</v>
      </c>
      <c r="M18" t="s">
        <v>116</v>
      </c>
      <c r="N18">
        <v>3.9332799999999999E-3</v>
      </c>
      <c r="O18">
        <v>1.56</v>
      </c>
      <c r="P18">
        <v>0.14399999999999999</v>
      </c>
      <c r="Q18">
        <v>1</v>
      </c>
      <c r="S18" t="s">
        <v>134</v>
      </c>
      <c r="T18">
        <v>0.12</v>
      </c>
      <c r="U18">
        <v>0</v>
      </c>
      <c r="V18">
        <v>1.07</v>
      </c>
      <c r="W18">
        <v>80</v>
      </c>
    </row>
    <row r="19" spans="1:23" x14ac:dyDescent="0.2">
      <c r="A19" t="s">
        <v>60</v>
      </c>
      <c r="B19" t="s">
        <v>135</v>
      </c>
      <c r="C19" t="s">
        <v>115</v>
      </c>
      <c r="D19">
        <v>4.3187920000000001E-3</v>
      </c>
      <c r="E19">
        <v>0.72</v>
      </c>
      <c r="F19">
        <v>1</v>
      </c>
      <c r="G19" t="s">
        <v>116</v>
      </c>
      <c r="H19">
        <v>0.107603585</v>
      </c>
      <c r="I19">
        <v>1.008E-2</v>
      </c>
      <c r="J19">
        <v>1</v>
      </c>
      <c r="K19">
        <v>1.07</v>
      </c>
      <c r="L19">
        <v>1</v>
      </c>
      <c r="M19" t="s">
        <v>116</v>
      </c>
      <c r="N19">
        <v>3.9332799999999999E-3</v>
      </c>
      <c r="O19">
        <v>1.56</v>
      </c>
      <c r="P19">
        <v>0.14399999999999999</v>
      </c>
      <c r="Q19">
        <v>1</v>
      </c>
      <c r="S19" t="s">
        <v>134</v>
      </c>
      <c r="T19">
        <v>0.12</v>
      </c>
      <c r="U19">
        <v>0</v>
      </c>
      <c r="V19">
        <v>1.07</v>
      </c>
      <c r="W19">
        <v>80</v>
      </c>
    </row>
    <row r="20" spans="1:23" x14ac:dyDescent="0.2">
      <c r="A20" t="s">
        <v>60</v>
      </c>
      <c r="B20" t="s">
        <v>136</v>
      </c>
      <c r="C20" t="s">
        <v>115</v>
      </c>
      <c r="D20">
        <v>4.3187920000000001E-3</v>
      </c>
      <c r="E20">
        <v>0.72</v>
      </c>
      <c r="F20">
        <v>1</v>
      </c>
      <c r="G20" t="s">
        <v>116</v>
      </c>
      <c r="H20">
        <v>0.107603585</v>
      </c>
      <c r="I20">
        <v>1.008E-2</v>
      </c>
      <c r="J20">
        <v>1</v>
      </c>
      <c r="K20">
        <v>1.07</v>
      </c>
      <c r="L20">
        <v>1</v>
      </c>
      <c r="M20" t="s">
        <v>116</v>
      </c>
      <c r="N20">
        <v>3.9332799999999999E-3</v>
      </c>
      <c r="O20">
        <v>1.56</v>
      </c>
      <c r="P20">
        <v>0.14399999999999999</v>
      </c>
      <c r="Q20">
        <v>1</v>
      </c>
      <c r="S20" t="s">
        <v>134</v>
      </c>
      <c r="T20">
        <v>0.12</v>
      </c>
      <c r="U20">
        <v>0</v>
      </c>
      <c r="V20">
        <v>1.07</v>
      </c>
      <c r="W20">
        <v>80</v>
      </c>
    </row>
    <row r="21" spans="1:23" x14ac:dyDescent="0.2">
      <c r="A21" t="s">
        <v>60</v>
      </c>
      <c r="B21" t="s">
        <v>137</v>
      </c>
      <c r="C21" t="s">
        <v>115</v>
      </c>
      <c r="D21">
        <v>4.3187920000000001E-3</v>
      </c>
      <c r="E21">
        <v>0.72</v>
      </c>
      <c r="F21">
        <v>1</v>
      </c>
      <c r="G21" t="s">
        <v>116</v>
      </c>
      <c r="H21">
        <v>0.107603585</v>
      </c>
      <c r="I21">
        <v>1.008E-2</v>
      </c>
      <c r="J21">
        <v>1</v>
      </c>
      <c r="K21">
        <v>1.07</v>
      </c>
      <c r="L21">
        <v>1</v>
      </c>
      <c r="M21" t="s">
        <v>116</v>
      </c>
      <c r="N21">
        <v>3.9332799999999999E-3</v>
      </c>
      <c r="O21">
        <v>1.56</v>
      </c>
      <c r="P21">
        <v>0.14399999999999999</v>
      </c>
      <c r="Q21">
        <v>1</v>
      </c>
      <c r="S21" t="s">
        <v>134</v>
      </c>
      <c r="T21">
        <v>0.12</v>
      </c>
      <c r="U21">
        <v>0</v>
      </c>
      <c r="V21">
        <v>1.07</v>
      </c>
      <c r="W21">
        <v>80</v>
      </c>
    </row>
    <row r="22" spans="1:23" x14ac:dyDescent="0.2">
      <c r="A22" t="s">
        <v>141</v>
      </c>
      <c r="B22" t="s">
        <v>133</v>
      </c>
      <c r="C22" t="s">
        <v>115</v>
      </c>
      <c r="D22">
        <v>3.5335570000000001E-3</v>
      </c>
      <c r="E22">
        <v>0.72</v>
      </c>
      <c r="F22">
        <v>1</v>
      </c>
      <c r="G22" t="s">
        <v>116</v>
      </c>
      <c r="H22">
        <v>7.0784395999999999E-2</v>
      </c>
      <c r="I22">
        <v>1.008E-2</v>
      </c>
      <c r="J22">
        <v>1</v>
      </c>
      <c r="K22">
        <v>1.07</v>
      </c>
      <c r="L22">
        <v>1</v>
      </c>
      <c r="M22" t="s">
        <v>116</v>
      </c>
      <c r="N22">
        <v>1.1799840000000001E-2</v>
      </c>
      <c r="O22">
        <v>1.56</v>
      </c>
      <c r="P22">
        <v>8.1000000000000003E-2</v>
      </c>
      <c r="Q22">
        <v>1</v>
      </c>
      <c r="S22" t="s">
        <v>134</v>
      </c>
      <c r="T22">
        <v>0.09</v>
      </c>
      <c r="U22">
        <v>0</v>
      </c>
      <c r="V22">
        <v>1.07</v>
      </c>
      <c r="W22">
        <v>224</v>
      </c>
    </row>
    <row r="23" spans="1:23" x14ac:dyDescent="0.2">
      <c r="A23" t="s">
        <v>141</v>
      </c>
      <c r="B23" t="s">
        <v>135</v>
      </c>
      <c r="C23" t="s">
        <v>115</v>
      </c>
      <c r="D23">
        <v>3.5335570000000001E-3</v>
      </c>
      <c r="E23">
        <v>0.72</v>
      </c>
      <c r="F23">
        <v>1</v>
      </c>
      <c r="G23" t="s">
        <v>116</v>
      </c>
      <c r="H23">
        <v>7.0784395999999999E-2</v>
      </c>
      <c r="I23">
        <v>1.008E-2</v>
      </c>
      <c r="J23">
        <v>1</v>
      </c>
      <c r="K23">
        <v>1.07</v>
      </c>
      <c r="L23">
        <v>1</v>
      </c>
      <c r="M23" t="s">
        <v>116</v>
      </c>
      <c r="N23">
        <v>1.1799840000000001E-2</v>
      </c>
      <c r="O23">
        <v>1.56</v>
      </c>
      <c r="P23">
        <v>8.1000000000000003E-2</v>
      </c>
      <c r="Q23">
        <v>1</v>
      </c>
      <c r="S23" t="s">
        <v>134</v>
      </c>
      <c r="T23">
        <v>0.09</v>
      </c>
      <c r="U23">
        <v>0</v>
      </c>
      <c r="V23">
        <v>1.07</v>
      </c>
      <c r="W23">
        <v>224</v>
      </c>
    </row>
    <row r="24" spans="1:23" x14ac:dyDescent="0.2">
      <c r="A24" t="s">
        <v>141</v>
      </c>
      <c r="B24" t="s">
        <v>136</v>
      </c>
      <c r="C24" t="s">
        <v>115</v>
      </c>
      <c r="D24">
        <v>3.5335570000000001E-3</v>
      </c>
      <c r="E24">
        <v>0.72</v>
      </c>
      <c r="F24">
        <v>1</v>
      </c>
      <c r="G24" t="s">
        <v>116</v>
      </c>
      <c r="H24">
        <v>7.0784395999999999E-2</v>
      </c>
      <c r="I24">
        <v>1.008E-2</v>
      </c>
      <c r="J24">
        <v>1</v>
      </c>
      <c r="K24">
        <v>1.07</v>
      </c>
      <c r="L24">
        <v>1</v>
      </c>
      <c r="M24" t="s">
        <v>116</v>
      </c>
      <c r="N24">
        <v>1.1799840000000001E-2</v>
      </c>
      <c r="O24">
        <v>1.56</v>
      </c>
      <c r="P24">
        <v>8.1000000000000003E-2</v>
      </c>
      <c r="Q24">
        <v>1</v>
      </c>
      <c r="S24" t="s">
        <v>134</v>
      </c>
      <c r="T24">
        <v>0.09</v>
      </c>
      <c r="U24">
        <v>0</v>
      </c>
      <c r="V24">
        <v>1.07</v>
      </c>
      <c r="W24">
        <v>224</v>
      </c>
    </row>
    <row r="25" spans="1:23" x14ac:dyDescent="0.2">
      <c r="A25" t="s">
        <v>141</v>
      </c>
      <c r="B25" t="s">
        <v>137</v>
      </c>
      <c r="C25" t="s">
        <v>115</v>
      </c>
      <c r="D25">
        <v>3.5335570000000001E-3</v>
      </c>
      <c r="E25">
        <v>0.72</v>
      </c>
      <c r="F25">
        <v>1</v>
      </c>
      <c r="G25" t="s">
        <v>116</v>
      </c>
      <c r="H25">
        <v>7.0784395999999999E-2</v>
      </c>
      <c r="I25">
        <v>1.008E-2</v>
      </c>
      <c r="J25">
        <v>1</v>
      </c>
      <c r="K25">
        <v>1.07</v>
      </c>
      <c r="L25">
        <v>1</v>
      </c>
      <c r="M25" t="s">
        <v>116</v>
      </c>
      <c r="N25">
        <v>1.1799840000000001E-2</v>
      </c>
      <c r="O25">
        <v>1.56</v>
      </c>
      <c r="P25">
        <v>8.1000000000000003E-2</v>
      </c>
      <c r="Q25">
        <v>1</v>
      </c>
      <c r="S25" t="s">
        <v>134</v>
      </c>
      <c r="T25">
        <v>0.09</v>
      </c>
      <c r="U25">
        <v>0</v>
      </c>
      <c r="V25">
        <v>1.07</v>
      </c>
      <c r="W25">
        <v>224</v>
      </c>
    </row>
    <row r="26" spans="1:23" x14ac:dyDescent="0.2">
      <c r="A26" t="s">
        <v>142</v>
      </c>
      <c r="B26" t="s">
        <v>133</v>
      </c>
      <c r="C26" t="s">
        <v>115</v>
      </c>
      <c r="D26">
        <v>3.5335570000000001E-3</v>
      </c>
      <c r="E26">
        <v>0.72</v>
      </c>
      <c r="F26">
        <v>1</v>
      </c>
      <c r="G26" t="s">
        <v>116</v>
      </c>
      <c r="H26">
        <v>3.7856835999999998E-2</v>
      </c>
      <c r="I26">
        <v>1.008E-2</v>
      </c>
      <c r="J26">
        <v>1</v>
      </c>
      <c r="K26">
        <v>1.07</v>
      </c>
      <c r="L26">
        <v>1</v>
      </c>
      <c r="M26" t="s">
        <v>116</v>
      </c>
      <c r="N26">
        <v>5.8999200000000003E-3</v>
      </c>
      <c r="O26">
        <v>1.56</v>
      </c>
      <c r="P26">
        <v>0.16700000000000001</v>
      </c>
      <c r="Q26">
        <v>1</v>
      </c>
      <c r="S26" t="s">
        <v>134</v>
      </c>
      <c r="T26">
        <v>0.09</v>
      </c>
      <c r="U26">
        <v>0</v>
      </c>
      <c r="V26">
        <v>1.07</v>
      </c>
      <c r="W26">
        <v>165</v>
      </c>
    </row>
    <row r="27" spans="1:23" x14ac:dyDescent="0.2">
      <c r="A27" t="s">
        <v>142</v>
      </c>
      <c r="B27" t="s">
        <v>135</v>
      </c>
      <c r="C27" t="s">
        <v>115</v>
      </c>
      <c r="D27">
        <v>3.5335570000000001E-3</v>
      </c>
      <c r="E27">
        <v>0.72</v>
      </c>
      <c r="F27">
        <v>1</v>
      </c>
      <c r="G27" t="s">
        <v>116</v>
      </c>
      <c r="H27">
        <v>3.7856835999999998E-2</v>
      </c>
      <c r="I27">
        <v>1.008E-2</v>
      </c>
      <c r="J27">
        <v>1</v>
      </c>
      <c r="K27">
        <v>1.07</v>
      </c>
      <c r="L27">
        <v>1</v>
      </c>
      <c r="M27" t="s">
        <v>116</v>
      </c>
      <c r="N27">
        <v>5.8999200000000003E-3</v>
      </c>
      <c r="O27">
        <v>1.56</v>
      </c>
      <c r="P27">
        <v>0.16700000000000001</v>
      </c>
      <c r="Q27">
        <v>1</v>
      </c>
      <c r="S27" t="s">
        <v>134</v>
      </c>
      <c r="T27">
        <v>0.09</v>
      </c>
      <c r="U27">
        <v>0</v>
      </c>
      <c r="V27">
        <v>1.07</v>
      </c>
      <c r="W27">
        <v>165</v>
      </c>
    </row>
    <row r="28" spans="1:23" x14ac:dyDescent="0.2">
      <c r="A28" t="s">
        <v>142</v>
      </c>
      <c r="B28" t="s">
        <v>136</v>
      </c>
      <c r="C28" t="s">
        <v>115</v>
      </c>
      <c r="D28">
        <v>3.5335570000000001E-3</v>
      </c>
      <c r="E28">
        <v>0.72</v>
      </c>
      <c r="F28">
        <v>1</v>
      </c>
      <c r="G28" t="s">
        <v>116</v>
      </c>
      <c r="H28">
        <v>3.7856835999999998E-2</v>
      </c>
      <c r="I28">
        <v>1.008E-2</v>
      </c>
      <c r="J28">
        <v>1</v>
      </c>
      <c r="K28">
        <v>1.07</v>
      </c>
      <c r="L28">
        <v>1</v>
      </c>
      <c r="M28" t="s">
        <v>116</v>
      </c>
      <c r="N28">
        <v>5.8999200000000003E-3</v>
      </c>
      <c r="O28">
        <v>1.56</v>
      </c>
      <c r="P28">
        <v>0.16700000000000001</v>
      </c>
      <c r="Q28">
        <v>1</v>
      </c>
      <c r="S28" t="s">
        <v>134</v>
      </c>
      <c r="T28">
        <v>0.09</v>
      </c>
      <c r="U28">
        <v>0</v>
      </c>
      <c r="V28">
        <v>1.07</v>
      </c>
      <c r="W28">
        <v>165</v>
      </c>
    </row>
    <row r="29" spans="1:23" x14ac:dyDescent="0.2">
      <c r="A29" t="s">
        <v>142</v>
      </c>
      <c r="B29" t="s">
        <v>137</v>
      </c>
      <c r="C29" t="s">
        <v>115</v>
      </c>
      <c r="D29">
        <v>3.5335570000000001E-3</v>
      </c>
      <c r="E29">
        <v>0.72</v>
      </c>
      <c r="F29">
        <v>1</v>
      </c>
      <c r="G29" t="s">
        <v>116</v>
      </c>
      <c r="H29">
        <v>3.7856835999999998E-2</v>
      </c>
      <c r="I29">
        <v>1.008E-2</v>
      </c>
      <c r="J29">
        <v>1</v>
      </c>
      <c r="K29">
        <v>1.07</v>
      </c>
      <c r="L29">
        <v>1</v>
      </c>
      <c r="M29" t="s">
        <v>116</v>
      </c>
      <c r="N29">
        <v>5.8999200000000003E-3</v>
      </c>
      <c r="O29">
        <v>1.56</v>
      </c>
      <c r="P29">
        <v>0.16700000000000001</v>
      </c>
      <c r="Q29">
        <v>1</v>
      </c>
      <c r="S29" t="s">
        <v>134</v>
      </c>
      <c r="T29">
        <v>0.09</v>
      </c>
      <c r="U29">
        <v>0</v>
      </c>
      <c r="V29">
        <v>1.07</v>
      </c>
      <c r="W29">
        <v>165</v>
      </c>
    </row>
    <row r="30" spans="1:23" x14ac:dyDescent="0.2">
      <c r="A30" t="s">
        <v>59</v>
      </c>
      <c r="B30" t="s">
        <v>133</v>
      </c>
      <c r="C30" t="s">
        <v>115</v>
      </c>
      <c r="D30">
        <v>3.8280201E-2</v>
      </c>
      <c r="E30">
        <v>0.72</v>
      </c>
      <c r="F30">
        <v>1</v>
      </c>
      <c r="G30" t="s">
        <v>116</v>
      </c>
      <c r="H30">
        <v>0.16822245999999999</v>
      </c>
      <c r="I30">
        <v>1.008E-2</v>
      </c>
      <c r="J30">
        <v>1</v>
      </c>
      <c r="K30">
        <v>1.07</v>
      </c>
      <c r="L30">
        <v>1</v>
      </c>
      <c r="M30" t="s">
        <v>116</v>
      </c>
      <c r="N30">
        <v>0.18879744000000001</v>
      </c>
      <c r="O30">
        <v>1.56</v>
      </c>
      <c r="P30">
        <v>4.4999999999999998E-2</v>
      </c>
      <c r="Q30">
        <v>1</v>
      </c>
      <c r="S30" t="s">
        <v>134</v>
      </c>
      <c r="T30">
        <v>0.13</v>
      </c>
      <c r="U30">
        <v>0</v>
      </c>
      <c r="V30">
        <v>1.07</v>
      </c>
      <c r="W30">
        <v>110</v>
      </c>
    </row>
    <row r="31" spans="1:23" x14ac:dyDescent="0.2">
      <c r="A31" t="s">
        <v>59</v>
      </c>
      <c r="B31" t="s">
        <v>135</v>
      </c>
      <c r="C31" t="s">
        <v>115</v>
      </c>
      <c r="D31">
        <v>3.8280201E-2</v>
      </c>
      <c r="E31">
        <v>0.72</v>
      </c>
      <c r="F31">
        <v>1</v>
      </c>
      <c r="G31" t="s">
        <v>116</v>
      </c>
      <c r="H31">
        <v>0.16822245999999999</v>
      </c>
      <c r="I31">
        <v>1.008E-2</v>
      </c>
      <c r="J31">
        <v>1</v>
      </c>
      <c r="K31">
        <v>1.07</v>
      </c>
      <c r="L31">
        <v>1</v>
      </c>
      <c r="M31" t="s">
        <v>116</v>
      </c>
      <c r="N31">
        <v>0.18879744000000001</v>
      </c>
      <c r="O31">
        <v>1.56</v>
      </c>
      <c r="P31">
        <v>4.4999999999999998E-2</v>
      </c>
      <c r="Q31">
        <v>1</v>
      </c>
      <c r="S31" t="s">
        <v>134</v>
      </c>
      <c r="T31">
        <v>0.13</v>
      </c>
      <c r="U31">
        <v>0</v>
      </c>
      <c r="V31">
        <v>1.07</v>
      </c>
      <c r="W31">
        <v>110</v>
      </c>
    </row>
    <row r="32" spans="1:23" x14ac:dyDescent="0.2">
      <c r="A32" t="s">
        <v>59</v>
      </c>
      <c r="B32" t="s">
        <v>136</v>
      </c>
      <c r="C32" t="s">
        <v>115</v>
      </c>
      <c r="D32">
        <v>3.8280201E-2</v>
      </c>
      <c r="E32">
        <v>0.72</v>
      </c>
      <c r="F32">
        <v>1</v>
      </c>
      <c r="G32" t="s">
        <v>116</v>
      </c>
      <c r="H32">
        <v>0.16822245999999999</v>
      </c>
      <c r="I32">
        <v>1.008E-2</v>
      </c>
      <c r="J32">
        <v>1</v>
      </c>
      <c r="K32">
        <v>1.07</v>
      </c>
      <c r="L32">
        <v>1</v>
      </c>
      <c r="M32" t="s">
        <v>116</v>
      </c>
      <c r="N32">
        <v>0.18879744000000001</v>
      </c>
      <c r="O32">
        <v>1.56</v>
      </c>
      <c r="P32">
        <v>4.4999999999999998E-2</v>
      </c>
      <c r="Q32">
        <v>1</v>
      </c>
      <c r="S32" t="s">
        <v>134</v>
      </c>
      <c r="T32">
        <v>0.13</v>
      </c>
      <c r="U32">
        <v>0</v>
      </c>
      <c r="V32">
        <v>1.07</v>
      </c>
      <c r="W32">
        <v>110</v>
      </c>
    </row>
    <row r="33" spans="1:23" x14ac:dyDescent="0.2">
      <c r="A33" t="s">
        <v>59</v>
      </c>
      <c r="B33" t="s">
        <v>137</v>
      </c>
      <c r="C33" t="s">
        <v>115</v>
      </c>
      <c r="D33">
        <v>3.8280201E-2</v>
      </c>
      <c r="E33">
        <v>0.72</v>
      </c>
      <c r="F33">
        <v>1</v>
      </c>
      <c r="G33" t="s">
        <v>116</v>
      </c>
      <c r="H33">
        <v>0.16822245999999999</v>
      </c>
      <c r="I33">
        <v>1.008E-2</v>
      </c>
      <c r="J33">
        <v>1</v>
      </c>
      <c r="K33">
        <v>1.07</v>
      </c>
      <c r="L33">
        <v>1</v>
      </c>
      <c r="M33" t="s">
        <v>116</v>
      </c>
      <c r="N33">
        <v>0.18879744000000001</v>
      </c>
      <c r="O33">
        <v>1.56</v>
      </c>
      <c r="P33">
        <v>4.4999999999999998E-2</v>
      </c>
      <c r="Q33">
        <v>1</v>
      </c>
      <c r="S33" t="s">
        <v>134</v>
      </c>
      <c r="T33">
        <v>0.13</v>
      </c>
      <c r="U33">
        <v>0</v>
      </c>
      <c r="V33">
        <v>1.07</v>
      </c>
      <c r="W33">
        <v>110</v>
      </c>
    </row>
    <row r="34" spans="1:23" x14ac:dyDescent="0.2">
      <c r="A34" t="s">
        <v>143</v>
      </c>
      <c r="B34" t="s">
        <v>133</v>
      </c>
      <c r="C34" t="s">
        <v>115</v>
      </c>
      <c r="D34">
        <v>3.5335570000000001E-3</v>
      </c>
      <c r="E34">
        <v>0.72</v>
      </c>
      <c r="F34">
        <v>1</v>
      </c>
      <c r="G34" t="s">
        <v>116</v>
      </c>
      <c r="H34">
        <v>0.151511751</v>
      </c>
      <c r="I34">
        <v>1.008E-2</v>
      </c>
      <c r="J34">
        <v>1</v>
      </c>
      <c r="K34">
        <v>1.07</v>
      </c>
      <c r="L34">
        <v>1</v>
      </c>
      <c r="M34" t="s">
        <v>116</v>
      </c>
      <c r="N34">
        <v>8.259888E-2</v>
      </c>
      <c r="O34">
        <v>1.56</v>
      </c>
      <c r="P34">
        <v>0.432</v>
      </c>
      <c r="Q34">
        <v>1</v>
      </c>
      <c r="S34" t="s">
        <v>134</v>
      </c>
      <c r="T34">
        <v>0.09</v>
      </c>
      <c r="U34">
        <v>0</v>
      </c>
      <c r="V34">
        <v>1.07</v>
      </c>
      <c r="W34">
        <v>178</v>
      </c>
    </row>
    <row r="35" spans="1:23" x14ac:dyDescent="0.2">
      <c r="A35" t="s">
        <v>143</v>
      </c>
      <c r="B35" t="s">
        <v>135</v>
      </c>
      <c r="C35" t="s">
        <v>115</v>
      </c>
      <c r="D35">
        <v>3.5335570000000001E-3</v>
      </c>
      <c r="E35">
        <v>0.72</v>
      </c>
      <c r="F35">
        <v>1</v>
      </c>
      <c r="G35" t="s">
        <v>116</v>
      </c>
      <c r="H35">
        <v>0.151511751</v>
      </c>
      <c r="I35">
        <v>1.008E-2</v>
      </c>
      <c r="J35">
        <v>1</v>
      </c>
      <c r="K35">
        <v>1.07</v>
      </c>
      <c r="L35">
        <v>1</v>
      </c>
      <c r="M35" t="s">
        <v>116</v>
      </c>
      <c r="N35">
        <v>8.259888E-2</v>
      </c>
      <c r="O35">
        <v>1.56</v>
      </c>
      <c r="P35">
        <v>0.432</v>
      </c>
      <c r="Q35">
        <v>1</v>
      </c>
      <c r="S35" t="s">
        <v>134</v>
      </c>
      <c r="T35">
        <v>0.09</v>
      </c>
      <c r="U35">
        <v>0</v>
      </c>
      <c r="V35">
        <v>1.07</v>
      </c>
      <c r="W35">
        <v>178</v>
      </c>
    </row>
    <row r="36" spans="1:23" x14ac:dyDescent="0.2">
      <c r="A36" t="s">
        <v>143</v>
      </c>
      <c r="B36" t="s">
        <v>136</v>
      </c>
      <c r="C36" t="s">
        <v>115</v>
      </c>
      <c r="D36">
        <v>3.5335570000000001E-3</v>
      </c>
      <c r="E36">
        <v>0.72</v>
      </c>
      <c r="F36">
        <v>1</v>
      </c>
      <c r="G36" t="s">
        <v>116</v>
      </c>
      <c r="H36">
        <v>0.151511751</v>
      </c>
      <c r="I36">
        <v>1.008E-2</v>
      </c>
      <c r="J36">
        <v>1</v>
      </c>
      <c r="K36">
        <v>1.07</v>
      </c>
      <c r="L36">
        <v>1</v>
      </c>
      <c r="M36" t="s">
        <v>116</v>
      </c>
      <c r="N36">
        <v>8.259888E-2</v>
      </c>
      <c r="O36">
        <v>1.56</v>
      </c>
      <c r="P36">
        <v>0.432</v>
      </c>
      <c r="Q36">
        <v>1</v>
      </c>
      <c r="S36" t="s">
        <v>134</v>
      </c>
      <c r="T36">
        <v>0.09</v>
      </c>
      <c r="U36">
        <v>0</v>
      </c>
      <c r="V36">
        <v>1.07</v>
      </c>
      <c r="W36">
        <v>178</v>
      </c>
    </row>
    <row r="37" spans="1:23" x14ac:dyDescent="0.2">
      <c r="A37" t="s">
        <v>143</v>
      </c>
      <c r="B37" t="s">
        <v>137</v>
      </c>
      <c r="C37" t="s">
        <v>115</v>
      </c>
      <c r="D37">
        <v>3.5335570000000001E-3</v>
      </c>
      <c r="E37">
        <v>0.72</v>
      </c>
      <c r="F37">
        <v>1</v>
      </c>
      <c r="G37" t="s">
        <v>116</v>
      </c>
      <c r="H37">
        <v>0.151511751</v>
      </c>
      <c r="I37">
        <v>1.008E-2</v>
      </c>
      <c r="J37">
        <v>1</v>
      </c>
      <c r="K37">
        <v>1.07</v>
      </c>
      <c r="L37">
        <v>1</v>
      </c>
      <c r="M37" t="s">
        <v>116</v>
      </c>
      <c r="N37">
        <v>8.259888E-2</v>
      </c>
      <c r="O37">
        <v>1.56</v>
      </c>
      <c r="P37">
        <v>0.432</v>
      </c>
      <c r="Q37">
        <v>1</v>
      </c>
      <c r="S37" t="s">
        <v>134</v>
      </c>
      <c r="T37">
        <v>0.09</v>
      </c>
      <c r="U37">
        <v>0</v>
      </c>
      <c r="V37">
        <v>1.07</v>
      </c>
      <c r="W37">
        <v>178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 - insulation and heat HH</vt:lpstr>
      <vt:lpstr>Data - insulation buildings</vt:lpstr>
      <vt:lpstr>Data - Solar PV</vt:lpstr>
      <vt:lpstr>20160706_Vesta_Utiliteiten_BAG</vt:lpstr>
      <vt:lpstr>20160525_Vesta_Utiliteiten_Nieu</vt:lpstr>
    </vt:vector>
  </TitlesOfParts>
  <Company>CBS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Landbouw; gewassen, dieren en grondgebruik naar regio</dc:title>
  <dc:creator>CBS</dc:creator>
  <cp:lastModifiedBy>Marlieke Verweij</cp:lastModifiedBy>
  <dcterms:created xsi:type="dcterms:W3CDTF">2016-02-12T10:09:30Z</dcterms:created>
  <dcterms:modified xsi:type="dcterms:W3CDTF">2018-12-13T10:12:39Z</dcterms:modified>
</cp:coreProperties>
</file>