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autoCompressPictures="0"/>
  <mc:AlternateContent xmlns:mc="http://schemas.openxmlformats.org/markup-compatibility/2006">
    <mc:Choice Requires="x15">
      <x15ac:absPath xmlns:x15ac="http://schemas.microsoft.com/office/spreadsheetml/2010/11/ac" url="/Users/marliekeverweij/Projects/etdataset/analyses/"/>
    </mc:Choice>
  </mc:AlternateContent>
  <xr:revisionPtr revIDLastSave="0" documentId="13_ncr:1_{518B0208-9439-4445-85C9-44F0BE544079}" xr6:coauthVersionLast="41" xr6:coauthVersionMax="41" xr10:uidLastSave="{00000000-0000-0000-0000-000000000000}"/>
  <bookViews>
    <workbookView xWindow="0" yWindow="460" windowWidth="25600" windowHeight="26940" tabRatio="902" firstSheet="2" activeTab="6" xr2:uid="{00000000-000D-0000-FFFF-FFFF00000000}"/>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woody_biomass_time_curve" sheetId="64" r:id="rId21"/>
    <sheet name="csv_energy_distribution_wood_pa" sheetId="68" r:id="rId22"/>
    <sheet name="csv_energy_distribution_waste_m" sheetId="70" r:id="rId23"/>
    <sheet name="csv_green_gas_grid_child_share" sheetId="75" r:id="rId24"/>
    <sheet name="csv_natural_gas_grid_child_shar" sheetId="74" r:id="rId25"/>
  </sheets>
  <externalReferences>
    <externalReference r:id="rId26"/>
    <externalReference r:id="rId27"/>
    <externalReference r:id="rId28"/>
    <externalReference r:id="rId29"/>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91029" concurrentManualCount="2"/>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24" l="1"/>
  <c r="B5" i="24"/>
  <c r="D27" i="49"/>
  <c r="B14" i="24" s="1"/>
  <c r="E27" i="49"/>
  <c r="C14" i="24" s="1"/>
  <c r="D26" i="49"/>
  <c r="B13" i="24" s="1"/>
  <c r="E26" i="49"/>
  <c r="C13" i="24" s="1"/>
  <c r="D22" i="73"/>
  <c r="E18" i="49"/>
  <c r="E19" i="49"/>
  <c r="E20" i="49"/>
  <c r="E21" i="49"/>
  <c r="E22" i="49"/>
  <c r="E24" i="49"/>
  <c r="C11" i="24" s="1"/>
  <c r="E25" i="49"/>
  <c r="C12" i="24" s="1"/>
  <c r="D19" i="49"/>
  <c r="D22" i="49"/>
  <c r="D23" i="49"/>
  <c r="B10" i="24" s="1"/>
  <c r="D24" i="49"/>
  <c r="B11" i="24" s="1"/>
  <c r="D25" i="49"/>
  <c r="B12" i="24" s="1"/>
  <c r="E42" i="3" l="1"/>
  <c r="E23" i="49" s="1"/>
  <c r="C10" i="24" s="1"/>
  <c r="E21" i="3"/>
  <c r="E20" i="3"/>
  <c r="L20" i="3" s="1"/>
  <c r="M20" i="3" s="1"/>
  <c r="E19" i="3"/>
  <c r="E18" i="3"/>
  <c r="E17" i="3"/>
  <c r="D38" i="73"/>
  <c r="D34" i="73"/>
  <c r="K13" i="72"/>
  <c r="D11" i="73" s="1"/>
  <c r="K16" i="72"/>
  <c r="D12" i="73" s="1"/>
  <c r="D21" i="73" s="1"/>
  <c r="G13" i="72"/>
  <c r="E54" i="3" s="1"/>
  <c r="L54" i="3" s="1"/>
  <c r="P53" i="3" s="1"/>
  <c r="D36" i="73"/>
  <c r="E35" i="73" s="1"/>
  <c r="B4" i="74" s="1"/>
  <c r="E34" i="73"/>
  <c r="L49" i="3"/>
  <c r="P49" i="3" s="1"/>
  <c r="L11" i="72"/>
  <c r="E23" i="3"/>
  <c r="M11" i="72"/>
  <c r="E24" i="3"/>
  <c r="D18" i="49" s="1"/>
  <c r="I11" i="72"/>
  <c r="E26" i="3"/>
  <c r="D20" i="49" s="1"/>
  <c r="J11" i="72"/>
  <c r="E27" i="3" s="1"/>
  <c r="D17" i="73"/>
  <c r="B3" i="74"/>
  <c r="C9" i="24"/>
  <c r="C8" i="24"/>
  <c r="C7" i="24"/>
  <c r="C4" i="24"/>
  <c r="E17" i="49"/>
  <c r="C3" i="24" s="1"/>
  <c r="D42" i="73"/>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M49" i="3"/>
  <c r="H11" i="72"/>
  <c r="G11" i="72"/>
  <c r="F11" i="72"/>
  <c r="E11" i="72"/>
  <c r="I15" i="72"/>
  <c r="D11" i="69" s="1"/>
  <c r="E12" i="69" s="1"/>
  <c r="B3" i="70" s="1"/>
  <c r="J15" i="72"/>
  <c r="D12" i="69" s="1"/>
  <c r="B16" i="3"/>
  <c r="B35" i="3"/>
  <c r="B4" i="24"/>
  <c r="B7" i="24"/>
  <c r="B9" i="24"/>
  <c r="D17" i="49"/>
  <c r="B3" i="24" s="1"/>
  <c r="O13" i="72"/>
  <c r="B10" i="49"/>
  <c r="N11" i="72"/>
  <c r="K15" i="72"/>
  <c r="K11" i="72"/>
  <c r="C5" i="1"/>
  <c r="C8" i="1"/>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 r="D21" i="49" l="1"/>
  <c r="B8" i="24" s="1"/>
  <c r="D35" i="73"/>
  <c r="L19" i="3"/>
  <c r="M19" i="3" s="1"/>
  <c r="D13" i="73"/>
  <c r="L18" i="3"/>
  <c r="M18" i="3" s="1"/>
  <c r="E36" i="73"/>
  <c r="E57" i="3"/>
  <c r="L57" i="3" s="1"/>
  <c r="P56" i="3" s="1"/>
  <c r="D16" i="73"/>
  <c r="D18" i="73" s="1"/>
  <c r="D23" i="73" s="1"/>
  <c r="B6" i="24" s="1"/>
  <c r="D40" i="73"/>
  <c r="E11" i="69"/>
  <c r="B4" i="70" s="1"/>
  <c r="L17" i="3"/>
  <c r="M17" i="3" s="1"/>
  <c r="E21" i="73" l="1"/>
  <c r="D43" i="73"/>
  <c r="D44" i="73" s="1"/>
  <c r="D39" i="73"/>
  <c r="E39" i="73"/>
  <c r="B4" i="75" s="1"/>
  <c r="E38" i="73"/>
  <c r="L14" i="3"/>
  <c r="P14" i="3" s="1"/>
  <c r="E22" i="73"/>
  <c r="B3" i="75" l="1"/>
  <c r="E40" i="73"/>
  <c r="M14" i="3"/>
  <c r="L13" i="3"/>
  <c r="M13" i="3" s="1"/>
  <c r="E42" i="73"/>
  <c r="E43" i="73"/>
  <c r="E44" i="73" l="1"/>
</calcChain>
</file>

<file path=xl/sharedStrings.xml><?xml version="1.0" encoding="utf-8"?>
<sst xmlns="http://schemas.openxmlformats.org/spreadsheetml/2006/main" count="697" uniqueCount="473">
  <si>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</si>
  <si>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</si>
  <si>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</si>
  <si>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</si>
  <si>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</si>
  <si>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</si>
  <si>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</si>
  <si>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</si>
  <si>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</si>
  <si>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</si>
  <si>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</si>
  <si>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</si>
  <si>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</si>
  <si>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</si>
  <si>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</si>
  <si>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</si>
  <si>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</si>
  <si>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</si>
  <si>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</si>
  <si>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</si>
  <si>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</si>
  <si>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</si>
  <si>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</si>
  <si>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</si>
  <si>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</si>
  <si>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</si>
  <si>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</si>
  <si>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</si>
  <si>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</si>
  <si>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</si>
  <si>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</si>
  <si>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</si>
  <si>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</si>
  <si>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</si>
  <si>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</si>
  <si>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</si>
  <si>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</si>
  <si>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</si>
  <si>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</si>
  <si>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</si>
  <si>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</si>
  <si>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</si>
  <si>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</si>
  <si>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</si>
  <si>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</si>
  <si>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</si>
  <si>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</si>
  <si>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</si>
  <si>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</si>
  <si>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</si>
  <si>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</si>
  <si>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</si>
  <si>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</si>
  <si>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</si>
  <si>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</si>
  <si>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</si>
  <si>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</si>
  <si>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</si>
  <si>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</si>
  <si>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</si>
  <si>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</si>
  <si>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</si>
  <si>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</si>
  <si>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</si>
  <si>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</si>
  <si>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</si>
  <si>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</si>
  <si>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</si>
  <si>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</si>
  <si>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</si>
  <si>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</si>
  <si>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</si>
  <si>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</si>
  <si>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</si>
  <si>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</si>
  <si>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</si>
  <si>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</si>
  <si>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</si>
  <si>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</si>
  <si>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</si>
  <si>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</si>
  <si>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</si>
  <si>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</si>
  <si>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</si>
  <si>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</si>
  <si>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</si>
  <si>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</si>
  <si>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</si>
  <si>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</si>
  <si>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</si>
  <si>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</si>
  <si>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</si>
  <si>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</si>
  <si>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</si>
  <si>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</si>
  <si>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</si>
  <si>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</si>
  <si>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</si>
  <si>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</si>
  <si>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</si>
  <si>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</si>
  <si>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</si>
  <si>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</si>
  <si>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</si>
  <si>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</si>
  <si>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</si>
  <si>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</si>
  <si>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</si>
  <si>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</si>
  <si>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</si>
  <si>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</si>
  <si>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</si>
  <si>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</si>
  <si>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</si>
  <si>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</si>
  <si>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</si>
  <si>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</si>
  <si>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</si>
  <si>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</si>
  <si>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</si>
  <si>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</si>
  <si>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</si>
  <si>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</si>
  <si>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</si>
  <si>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</si>
  <si>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</si>
  <si>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</si>
  <si>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</si>
  <si>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</si>
  <si>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</si>
  <si>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</si>
  <si>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</si>
  <si>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</si>
  <si>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</si>
  <si>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</si>
  <si>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</si>
  <si>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</si>
  <si>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</si>
  <si>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</si>
  <si>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</si>
  <si>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</si>
  <si>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</si>
  <si>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</si>
  <si>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</si>
  <si>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</si>
  <si>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</si>
  <si>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</si>
  <si>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</si>
  <si>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</si>
  <si>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</si>
  <si>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</si>
  <si>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</si>
  <si>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</si>
  <si>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</si>
  <si>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</si>
  <si>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</si>
  <si>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</si>
  <si>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</si>
  <si>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</si>
  <si>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</si>
  <si>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</si>
  <si>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</si>
  <si>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</si>
  <si>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</si>
  <si>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</si>
  <si>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</si>
  <si>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</si>
  <si>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</si>
  <si>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</si>
  <si>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</si>
  <si>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</si>
  <si>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</si>
  <si>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</si>
  <si>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</si>
  <si>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</si>
  <si>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</si>
  <si>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</si>
  <si>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</si>
  <si>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</si>
  <si>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</si>
  <si>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</si>
  <si>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</si>
  <si>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</si>
  <si>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</si>
  <si>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</si>
  <si>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</si>
  <si>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</si>
  <si>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</si>
  <si>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</si>
  <si>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</si>
  <si>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</si>
  <si>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</si>
  <si>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</si>
  <si>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</si>
  <si>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</si>
  <si>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</si>
  <si>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</si>
  <si>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</si>
  <si>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</si>
  <si>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</si>
  <si>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</si>
  <si>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</si>
  <si>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</si>
  <si>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</si>
  <si>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</si>
  <si>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</si>
  <si>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</si>
  <si>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</si>
  <si>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</si>
  <si>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</si>
  <si>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</si>
  <si>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</si>
  <si>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</si>
  <si>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</si>
  <si>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</si>
  <si>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</si>
  <si>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</si>
  <si>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</si>
  <si>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</si>
  <si>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</si>
  <si>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</si>
  <si>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</si>
  <si>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</si>
  <si>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</si>
  <si>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</si>
  <si>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</si>
  <si>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</si>
  <si>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</si>
  <si>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</si>
  <si>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</si>
  <si>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energy_upgrade_biogas</t>
  </si>
  <si>
    <t>Domestic production</t>
  </si>
  <si>
    <t>Uranium oxide</t>
  </si>
  <si>
    <t>Timecurves</t>
  </si>
  <si>
    <t>Bio-ethanol</t>
  </si>
  <si>
    <t>Bio-diesel</t>
  </si>
  <si>
    <t>Corn</t>
  </si>
  <si>
    <t>Manure</t>
  </si>
  <si>
    <t>Wood</t>
  </si>
  <si>
    <t>TJ</t>
  </si>
  <si>
    <t>Maximum domestic production</t>
  </si>
  <si>
    <t>max_demand</t>
  </si>
  <si>
    <t>energy_production_non_biogenic_waste</t>
  </si>
  <si>
    <t>energy_production_biogenic_waste</t>
  </si>
  <si>
    <t>energy_production_bio_ethanol</t>
  </si>
  <si>
    <t>energy_production_biodiesel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</si>
  <si>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</si>
  <si>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</si>
  <si>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</si>
  <si>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</si>
  <si>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</si>
  <si>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</si>
  <si>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</si>
  <si>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</si>
  <si>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</si>
  <si>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</si>
  <si>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</si>
  <si>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</si>
  <si>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</si>
  <si>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</si>
  <si>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</si>
  <si>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</si>
  <si>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</si>
  <si>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</si>
  <si>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</si>
  <si>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</si>
  <si>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</si>
  <si>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</si>
  <si>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</si>
  <si>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</si>
  <si>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</si>
  <si>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</si>
  <si>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</si>
  <si>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</si>
  <si>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</si>
  <si>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</si>
  <si>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</si>
  <si>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</si>
  <si>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</si>
  <si>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</si>
  <si>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</si>
  <si>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</si>
  <si>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</si>
  <si>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</si>
  <si>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</si>
  <si>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</si>
  <si>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</si>
  <si>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</si>
  <si>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</si>
  <si>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</si>
  <si>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</si>
  <si>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</si>
  <si>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</si>
  <si>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</si>
  <si>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</si>
  <si>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</si>
  <si>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</si>
  <si>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</si>
  <si>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</si>
  <si>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</si>
  <si>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</si>
  <si>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</si>
  <si>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</si>
  <si>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</si>
  <si>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</si>
  <si>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</si>
  <si>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</si>
  <si>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</si>
  <si>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</si>
  <si>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</si>
  <si>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</si>
  <si>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</si>
  <si>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</si>
  <si>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</si>
  <si>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</si>
  <si>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</si>
  <si>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</si>
  <si>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</si>
  <si>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</si>
  <si>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</si>
  <si>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</si>
  <si>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</si>
  <si>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</si>
  <si>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</si>
  <si>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</si>
  <si>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</si>
  <si>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</si>
  <si>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</si>
  <si>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</si>
  <si>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</si>
  <si>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</si>
  <si>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</si>
  <si>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</si>
  <si>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</si>
  <si>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</si>
  <si>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</si>
  <si>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</si>
  <si>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</si>
  <si>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</si>
  <si>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</si>
  <si>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</si>
  <si>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</si>
  <si>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</si>
  <si>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</si>
  <si>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</si>
  <si>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</si>
  <si>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</si>
  <si>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</si>
  <si>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</si>
  <si>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</si>
  <si>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</si>
  <si>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</si>
  <si>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</si>
  <si>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</si>
  <si>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</si>
  <si>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</si>
  <si>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</si>
  <si>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</si>
  <si>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</si>
  <si>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</si>
  <si>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</si>
  <si>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</si>
  <si>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</si>
  <si>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</si>
  <si>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</si>
  <si>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</si>
  <si>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</si>
  <si>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</si>
  <si>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</si>
  <si>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</si>
  <si>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</si>
  <si>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</si>
  <si>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</si>
  <si>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</si>
  <si>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</si>
  <si>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</si>
  <si>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</si>
  <si>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</si>
  <si>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</si>
  <si>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</si>
  <si>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</si>
  <si>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</si>
  <si>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</si>
  <si>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</si>
  <si>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</si>
  <si>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</si>
  <si>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</si>
  <si>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</si>
  <si>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</si>
  <si>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</si>
  <si>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</si>
  <si>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</si>
  <si>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</si>
  <si>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</si>
  <si>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</si>
  <si>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</si>
  <si>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</si>
  <si>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</si>
  <si>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</si>
  <si>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</si>
  <si>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</si>
  <si>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</si>
  <si>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</si>
  <si>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</si>
  <si>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</si>
  <si>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</si>
  <si>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</si>
  <si>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</si>
  <si>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</si>
  <si>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</si>
  <si>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</si>
  <si>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</si>
  <si>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</si>
  <si>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</si>
  <si>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</si>
  <si>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</si>
  <si>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</si>
  <si>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</si>
  <si>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</si>
  <si>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</si>
  <si>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</si>
  <si>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</si>
  <si>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</si>
  <si>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</si>
  <si>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</si>
  <si>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</si>
  <si>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</si>
  <si>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</si>
  <si>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</si>
  <si>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</si>
  <si>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</si>
  <si>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Total regasified bio lng</t>
  </si>
  <si>
    <t>Regasified lng</t>
  </si>
  <si>
    <t>Regasified bio lng injected into grid</t>
  </si>
  <si>
    <t xml:space="preserve">Total green gas in grid </t>
  </si>
  <si>
    <t>Total natural gas in grid</t>
  </si>
  <si>
    <t>Natural gas in grid</t>
  </si>
  <si>
    <t>Green gas in grid</t>
  </si>
  <si>
    <t>Percentage of total primary energy supply of green gas for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</si>
  <si>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</si>
  <si>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</si>
  <si>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</si>
  <si>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</si>
  <si>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energy_regasification_bio_lng</t>
  </si>
  <si>
    <t>energy_regasification_lng</t>
  </si>
  <si>
    <t>energy_treatment_natural_gas</t>
  </si>
  <si>
    <t>csv_greengas_grid_child_share</t>
  </si>
  <si>
    <t>csv_natural_gas_grid_child_share</t>
  </si>
  <si>
    <t>energy_national_gas_network_natural_gas_child_share</t>
  </si>
  <si>
    <t>energy_national_gas_network_natural_gas_greengas_child_share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</si>
  <si>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</si>
  <si>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</si>
  <si>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</si>
  <si>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</si>
  <si>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</si>
  <si>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Percentage not greater than 100%</t>
  </si>
  <si>
    <t>regasified_lng</t>
  </si>
  <si>
    <t>regasified_bio_lng</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</si>
  <si>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</si>
  <si>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</si>
  <si>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</si>
  <si>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</si>
  <si>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</si>
  <si>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</si>
  <si>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</si>
  <si>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</si>
  <si>
    <t>Waste fats</t>
  </si>
  <si>
    <t>Bio-kerosene</t>
  </si>
  <si>
    <t>primary_bio_kerosene</t>
  </si>
  <si>
    <t>primary_waste_fats</t>
  </si>
  <si>
    <t>max_waste_fats</t>
  </si>
  <si>
    <t>energy_production_bio_kerosene</t>
  </si>
  <si>
    <t>energy_production_waste_fats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</si>
</sst>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sz val="12"/>
      <color rgb="FFFF0000"/>
      <name val="Calibri"/>
      <family val="2"/>
      <scheme val="minor"/>
    </font>
    <font>
      <u/>
      <sz val="12"/>
      <color theme="1"/>
      <name val="Calibri"/>
      <family val="2"/>
      <scheme val="minor"/>
    </font>
    <font>
      <b/>
      <sz val="12"/>
      <color rgb="FFFF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sz val="16"/>
      <name val="Calibri"/>
      <family val="2"/>
      <scheme val="minor"/>
    </font>
    <font>
      <u/>
      <sz val="12"/>
      <name val="Calibri"/>
      <family val="2"/>
      <scheme val="minor"/>
    </font>
    <font>
      <i/>
      <sz val="12"/>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sz val="11"/>
      <name val="Calibri"/>
      <family val="2"/>
      <scheme val="minor"/>
    </font>
    <font>
      <sz val="18"/>
      <name val="Calibri"/>
      <family val="2"/>
      <scheme val="minor"/>
    </font>
    <font>
      <b/>
      <sz val="12"/>
      <color rgb="FF000000"/>
      <name val="Calibri"/>
      <family val="2"/>
      <scheme val="minor"/>
    </font>
  </fonts>
  <fills count="1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9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67">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2" fillId="14" borderId="0" xfId="0" applyFont="1" applyFill="1"/>
    <xf numFmtId="0" fontId="12" fillId="14"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2" fillId="14" borderId="31" xfId="0" applyFont="1" applyFill="1" applyBorder="1"/>
    <xf numFmtId="0" fontId="0" fillId="3" borderId="17" xfId="0" applyFont="1" applyFill="1" applyBorder="1"/>
    <xf numFmtId="0" fontId="27" fillId="3" borderId="38" xfId="0" applyFont="1" applyFill="1" applyBorder="1"/>
    <xf numFmtId="9" fontId="25" fillId="3" borderId="44" xfId="0" applyNumberFormat="1" applyFont="1" applyFill="1" applyBorder="1"/>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922">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Normal" xfId="0" builtinId="0"/>
    <cellStyle name="Percent" xfId="731" builtinId="5"/>
    <cellStyle name="Percent 2" xfId="2521" xr:uid="{00000000-0005-0000-0000-0000690B0000}"/>
  </cellStyles>
  <dxfs count="8">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a:extLst>
            <a:ext uri="{FF2B5EF4-FFF2-40B4-BE49-F238E27FC236}">
              <a16:creationId xmlns:a16="http://schemas.microsoft.com/office/drawing/2014/main" id="{00000000-0008-0000-0400-000002000000}"/>
            </a:ext>
          </a:extLst>
        </xdr:cNvPr>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a:extLst>
            <a:ext uri="{FF2B5EF4-FFF2-40B4-BE49-F238E27FC236}">
              <a16:creationId xmlns:a16="http://schemas.microsoft.com/office/drawing/2014/main" id="{00000000-0008-0000-0400-00000F000000}"/>
            </a:ext>
          </a:extLst>
        </xdr:cNvPr>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a:extLst>
            <a:ext uri="{FF2B5EF4-FFF2-40B4-BE49-F238E27FC236}">
              <a16:creationId xmlns:a16="http://schemas.microsoft.com/office/drawing/2014/main" id="{00000000-0008-0000-0400-000012000000}"/>
            </a:ext>
          </a:extLst>
        </xdr:cNvPr>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a:extLst>
            <a:ext uri="{FF2B5EF4-FFF2-40B4-BE49-F238E27FC236}">
              <a16:creationId xmlns:a16="http://schemas.microsoft.com/office/drawing/2014/main" id="{00000000-0008-0000-0400-000013000000}"/>
            </a:ext>
          </a:extLst>
        </xdr:cNvPr>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a:extLst>
            <a:ext uri="{FF2B5EF4-FFF2-40B4-BE49-F238E27FC236}">
              <a16:creationId xmlns:a16="http://schemas.microsoft.com/office/drawing/2014/main" id="{00000000-0008-0000-0400-000014000000}"/>
            </a:ext>
          </a:extLst>
        </xdr:cNvPr>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a:extLst>
            <a:ext uri="{FF2B5EF4-FFF2-40B4-BE49-F238E27FC236}">
              <a16:creationId xmlns:a16="http://schemas.microsoft.com/office/drawing/2014/main" id="{00000000-0008-0000-0400-00001B000000}"/>
            </a:ext>
          </a:extLst>
        </xdr:cNvPr>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a:extLst>
            <a:ext uri="{FF2B5EF4-FFF2-40B4-BE49-F238E27FC236}">
              <a16:creationId xmlns:a16="http://schemas.microsoft.com/office/drawing/2014/main" id="{00000000-0008-0000-0400-00001D000000}"/>
            </a:ext>
          </a:extLst>
        </xdr:cNvPr>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a:extLst>
            <a:ext uri="{FF2B5EF4-FFF2-40B4-BE49-F238E27FC236}">
              <a16:creationId xmlns:a16="http://schemas.microsoft.com/office/drawing/2014/main" id="{00000000-0008-0000-0400-000023000000}"/>
            </a:ext>
          </a:extLst>
        </xdr:cNvPr>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a:extLst>
            <a:ext uri="{FF2B5EF4-FFF2-40B4-BE49-F238E27FC236}">
              <a16:creationId xmlns:a16="http://schemas.microsoft.com/office/drawing/2014/main" id="{00000000-0008-0000-0400-000024000000}"/>
            </a:ext>
          </a:extLst>
        </xdr:cNvPr>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a:extLst>
            <a:ext uri="{FF2B5EF4-FFF2-40B4-BE49-F238E27FC236}">
              <a16:creationId xmlns:a16="http://schemas.microsoft.com/office/drawing/2014/main" id="{00000000-0008-0000-0400-000027000000}"/>
            </a:ext>
          </a:extLst>
        </xdr:cNvPr>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a:extLst>
            <a:ext uri="{FF2B5EF4-FFF2-40B4-BE49-F238E27FC236}">
              <a16:creationId xmlns:a16="http://schemas.microsoft.com/office/drawing/2014/main" id="{00000000-0008-0000-0400-000018000000}"/>
            </a:ext>
          </a:extLst>
        </xdr:cNvPr>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a:extLst>
            <a:ext uri="{FF2B5EF4-FFF2-40B4-BE49-F238E27FC236}">
              <a16:creationId xmlns:a16="http://schemas.microsoft.com/office/drawing/2014/main" id="{00000000-0008-0000-0400-000021000000}"/>
            </a:ext>
          </a:extLst>
        </xdr:cNvPr>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a:extLst>
            <a:ext uri="{FF2B5EF4-FFF2-40B4-BE49-F238E27FC236}">
              <a16:creationId xmlns:a16="http://schemas.microsoft.com/office/drawing/2014/main" id="{00000000-0008-0000-0400-000028000000}"/>
            </a:ext>
          </a:extLst>
        </xdr:cNvPr>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a:extLst>
            <a:ext uri="{FF2B5EF4-FFF2-40B4-BE49-F238E27FC236}">
              <a16:creationId xmlns:a16="http://schemas.microsoft.com/office/drawing/2014/main" id="{00000000-0008-0000-0400-000039000000}"/>
            </a:ext>
          </a:extLst>
        </xdr:cNvPr>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a:extLst>
            <a:ext uri="{FF2B5EF4-FFF2-40B4-BE49-F238E27FC236}">
              <a16:creationId xmlns:a16="http://schemas.microsoft.com/office/drawing/2014/main" id="{00000000-0008-0000-0400-00003C000000}"/>
            </a:ext>
          </a:extLst>
        </xdr:cNvPr>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 uri="{FF2B5EF4-FFF2-40B4-BE49-F238E27FC236}">
                  <a16:creationId xmlns:a16="http://schemas.microsoft.com/office/drawing/2014/main" id="{00000000-0008-0000-0600-000007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es/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heetViews>
  <sheetFormatPr baseColWidth="10" defaultRowHeight="16" x14ac:dyDescent="0.2"/>
  <cols>
    <col min="1" max="1" width="10.83203125" style="2"/>
    <col min="2" max="2" width="13.33203125" style="2" customWidth="1"/>
    <col min="3" max="3" width="44" style="2" customWidth="1"/>
    <col min="4" max="13" width="10.83203125" style="2" customWidth="1"/>
    <col min="14" max="16384" width="10.83203125" style="2"/>
  </cols>
  <sheetData>
    <row r="2" spans="2:8" ht="21" x14ac:dyDescent="0.25">
      <c r="B2" s="22" t="s">
        <v>204</v>
      </c>
    </row>
    <row r="4" spans="2:8" x14ac:dyDescent="0.2">
      <c r="B4" s="3" t="s">
        <v>5</v>
      </c>
      <c r="C4" s="4" t="s">
        <v>318</v>
      </c>
      <c r="D4" s="5"/>
      <c r="F4" s="18"/>
      <c r="G4" s="9"/>
      <c r="H4" s="18"/>
    </row>
    <row r="5" spans="2:8" x14ac:dyDescent="0.2">
      <c r="B5" s="243" t="s">
        <v>1</v>
      </c>
      <c r="C5" s="7">
        <f>MAX(Changelog!D:D)</f>
        <v>1.18</v>
      </c>
      <c r="D5" s="8"/>
      <c r="F5" s="9"/>
      <c r="G5" s="9"/>
      <c r="H5" s="9"/>
    </row>
    <row r="6" spans="2:8" x14ac:dyDescent="0.2">
      <c r="B6" s="243" t="s">
        <v>218</v>
      </c>
      <c r="C6" s="7">
        <f>country</f>
        <v>0</v>
      </c>
      <c r="D6" s="8"/>
      <c r="F6" s="9"/>
      <c r="G6" s="9"/>
      <c r="H6" s="9"/>
    </row>
    <row r="7" spans="2:8" x14ac:dyDescent="0.2">
      <c r="B7" s="243" t="s">
        <v>221</v>
      </c>
      <c r="C7" s="7">
        <f>base_year</f>
        <v>0</v>
      </c>
      <c r="D7" s="8"/>
      <c r="F7" s="9"/>
      <c r="G7" s="9"/>
      <c r="H7" s="9"/>
    </row>
    <row r="8" spans="2:8" x14ac:dyDescent="0.2">
      <c r="B8" s="243" t="s">
        <v>2</v>
      </c>
      <c r="C8" s="124">
        <f>MAX(Changelog!B:B)</f>
        <v>42300</v>
      </c>
      <c r="D8" s="8"/>
      <c r="F8" s="9"/>
      <c r="G8" s="9"/>
      <c r="H8" s="9"/>
    </row>
    <row r="9" spans="2:8" x14ac:dyDescent="0.2">
      <c r="B9" s="243" t="s">
        <v>3</v>
      </c>
      <c r="C9" s="9" t="s">
        <v>6</v>
      </c>
      <c r="D9" s="8"/>
      <c r="F9" s="9"/>
      <c r="G9" s="9"/>
      <c r="H9" s="9"/>
    </row>
    <row r="10" spans="2:8" x14ac:dyDescent="0.2">
      <c r="B10" s="244" t="s">
        <v>4</v>
      </c>
      <c r="C10" s="10" t="s">
        <v>7</v>
      </c>
      <c r="D10" s="11"/>
      <c r="F10" s="9"/>
      <c r="G10" s="9"/>
      <c r="H10" s="9"/>
    </row>
    <row r="12" spans="2:8" x14ac:dyDescent="0.2">
      <c r="B12" s="3" t="s">
        <v>35</v>
      </c>
      <c r="C12" s="4"/>
      <c r="D12" s="5"/>
    </row>
    <row r="13" spans="2:8" x14ac:dyDescent="0.2">
      <c r="B13" s="20"/>
      <c r="C13" s="9"/>
      <c r="D13" s="8"/>
    </row>
    <row r="14" spans="2:8" x14ac:dyDescent="0.2">
      <c r="B14" s="20" t="s">
        <v>36</v>
      </c>
      <c r="C14" s="17" t="s">
        <v>37</v>
      </c>
      <c r="D14" s="8"/>
    </row>
    <row r="15" spans="2:8" ht="17" thickBot="1" x14ac:dyDescent="0.25">
      <c r="B15" s="20"/>
      <c r="C15" s="18" t="s">
        <v>11</v>
      </c>
      <c r="D15" s="8"/>
    </row>
    <row r="16" spans="2:8" ht="17" thickBot="1" x14ac:dyDescent="0.25">
      <c r="B16" s="20"/>
      <c r="C16" s="19" t="s">
        <v>13</v>
      </c>
      <c r="D16" s="8"/>
    </row>
    <row r="17" spans="2:4" x14ac:dyDescent="0.2">
      <c r="B17" s="20"/>
      <c r="C17" s="9" t="s">
        <v>15</v>
      </c>
      <c r="D17" s="8"/>
    </row>
    <row r="18" spans="2:4" x14ac:dyDescent="0.2">
      <c r="B18" s="20"/>
      <c r="C18" s="9"/>
      <c r="D18" s="8"/>
    </row>
    <row r="19" spans="2:4" x14ac:dyDescent="0.2">
      <c r="B19" s="20" t="s">
        <v>269</v>
      </c>
      <c r="C19" s="23" t="s">
        <v>214</v>
      </c>
      <c r="D19" s="8"/>
    </row>
    <row r="20" spans="2:4" x14ac:dyDescent="0.2">
      <c r="B20" s="20"/>
      <c r="C20" s="83" t="s">
        <v>29</v>
      </c>
      <c r="D20" s="8"/>
    </row>
    <row r="21" spans="2:4" x14ac:dyDescent="0.2">
      <c r="B21" s="20"/>
      <c r="C21" s="27" t="s">
        <v>198</v>
      </c>
      <c r="D21" s="8"/>
    </row>
    <row r="22" spans="2:4" x14ac:dyDescent="0.2">
      <c r="B22" s="20"/>
      <c r="C22" s="54" t="s">
        <v>17</v>
      </c>
      <c r="D22" s="8"/>
    </row>
    <row r="23" spans="2:4" x14ac:dyDescent="0.2">
      <c r="B23" s="15"/>
      <c r="C23" s="24" t="s">
        <v>12</v>
      </c>
      <c r="D23" s="8"/>
    </row>
    <row r="24" spans="2:4" x14ac:dyDescent="0.2">
      <c r="B24" s="15"/>
      <c r="C24" s="25" t="s">
        <v>14</v>
      </c>
      <c r="D24" s="8"/>
    </row>
    <row r="25" spans="2:4" x14ac:dyDescent="0.2">
      <c r="B25" s="15"/>
      <c r="C25" s="26" t="s">
        <v>16</v>
      </c>
      <c r="D25" s="8"/>
    </row>
    <row r="26" spans="2:4" x14ac:dyDescent="0.2">
      <c r="B26" s="15"/>
      <c r="C26" s="76" t="s">
        <v>18</v>
      </c>
      <c r="D26" s="8"/>
    </row>
    <row r="27" spans="2:4" x14ac:dyDescent="0.2">
      <c r="B27" s="16"/>
      <c r="C27" s="10"/>
      <c r="D27" s="11"/>
    </row>
    <row r="29" spans="2:4" x14ac:dyDescent="0.2">
      <c r="B29" s="3" t="s">
        <v>19</v>
      </c>
      <c r="C29" s="4"/>
      <c r="D29" s="5"/>
    </row>
    <row r="30" spans="2:4" x14ac:dyDescent="0.2">
      <c r="B30" s="15"/>
      <c r="C30" s="9"/>
      <c r="D30" s="8"/>
    </row>
    <row r="31" spans="2:4" x14ac:dyDescent="0.2">
      <c r="B31" s="15"/>
      <c r="C31" s="9"/>
      <c r="D31" s="8"/>
    </row>
    <row r="32" spans="2:4" x14ac:dyDescent="0.2">
      <c r="B32" s="15"/>
      <c r="C32" s="9"/>
      <c r="D32" s="8"/>
    </row>
    <row r="33" spans="2:4" x14ac:dyDescent="0.2">
      <c r="B33" s="15"/>
      <c r="C33" s="9"/>
      <c r="D33" s="8"/>
    </row>
    <row r="34" spans="2:4" x14ac:dyDescent="0.2">
      <c r="B34" s="15"/>
      <c r="C34" s="9"/>
      <c r="D34" s="8"/>
    </row>
    <row r="35" spans="2:4" x14ac:dyDescent="0.2">
      <c r="B35" s="15"/>
      <c r="C35" s="9"/>
      <c r="D35" s="8"/>
    </row>
    <row r="36" spans="2:4" x14ac:dyDescent="0.2">
      <c r="B36" s="15"/>
      <c r="C36" s="9"/>
      <c r="D36" s="8"/>
    </row>
    <row r="37" spans="2:4" x14ac:dyDescent="0.2">
      <c r="B37" s="15"/>
      <c r="C37" s="9"/>
      <c r="D37" s="8"/>
    </row>
    <row r="38" spans="2:4" x14ac:dyDescent="0.2">
      <c r="B38" s="15"/>
      <c r="C38" s="9"/>
      <c r="D38" s="8"/>
    </row>
    <row r="39" spans="2:4" x14ac:dyDescent="0.2">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sheetPr>
  <dimension ref="B2:F12"/>
  <sheetViews>
    <sheetView workbookViewId="0"/>
  </sheetViews>
  <sheetFormatPr baseColWidth="10" defaultRowHeight="16" x14ac:dyDescent="0.2"/>
  <cols>
    <col min="1" max="1" width="10.83203125" style="2"/>
    <col min="2" max="2" width="21.6640625" style="2" customWidth="1"/>
    <col min="3" max="3" width="26.6640625" style="2" customWidth="1"/>
    <col min="4" max="4" width="17.1640625" style="2" hidden="1" customWidth="1"/>
    <col min="5" max="5" width="29.5" style="221" customWidth="1"/>
    <col min="6" max="6" width="22.5" style="2" customWidth="1"/>
    <col min="7" max="16384" width="10.83203125" style="2"/>
  </cols>
  <sheetData>
    <row r="2" spans="2:6" ht="21" x14ac:dyDescent="0.25">
      <c r="B2" s="220" t="s">
        <v>305</v>
      </c>
      <c r="C2" s="9"/>
    </row>
    <row r="4" spans="2:6" x14ac:dyDescent="0.2">
      <c r="B4" s="3" t="s">
        <v>38</v>
      </c>
      <c r="C4" s="4"/>
      <c r="D4" s="4"/>
      <c r="E4" s="222"/>
    </row>
    <row r="5" spans="2:6" ht="29" customHeight="1" x14ac:dyDescent="0.2">
      <c r="B5" s="353" t="s">
        <v>310</v>
      </c>
      <c r="C5" s="354"/>
      <c r="D5" s="354"/>
      <c r="E5" s="222"/>
    </row>
    <row r="6" spans="2:6" ht="17" thickBot="1" x14ac:dyDescent="0.25">
      <c r="B6" s="9"/>
      <c r="C6" s="9"/>
    </row>
    <row r="7" spans="2:6" ht="17" x14ac:dyDescent="0.2">
      <c r="B7" s="300" t="s">
        <v>306</v>
      </c>
      <c r="C7" s="301"/>
      <c r="D7" s="302"/>
      <c r="E7" s="301"/>
      <c r="F7" s="303" t="s">
        <v>308</v>
      </c>
    </row>
    <row r="8" spans="2:6" ht="30" customHeight="1" x14ac:dyDescent="0.2">
      <c r="B8" s="58"/>
      <c r="C8" s="9"/>
      <c r="D8" s="282"/>
      <c r="E8" s="304" t="s">
        <v>388</v>
      </c>
      <c r="F8" s="307" t="s">
        <v>391</v>
      </c>
    </row>
    <row r="9" spans="2:6" ht="15" customHeight="1" x14ac:dyDescent="0.2">
      <c r="B9" s="71" t="s">
        <v>345</v>
      </c>
      <c r="C9" s="223" t="s">
        <v>307</v>
      </c>
      <c r="D9" s="308"/>
      <c r="E9" s="305"/>
      <c r="F9" s="306" t="s">
        <v>389</v>
      </c>
    </row>
    <row r="10" spans="2:6" x14ac:dyDescent="0.2">
      <c r="B10" s="111" t="s">
        <v>311</v>
      </c>
      <c r="C10" s="107"/>
      <c r="D10" s="283"/>
      <c r="E10" s="9"/>
      <c r="F10" s="59"/>
    </row>
    <row r="11" spans="2:6" x14ac:dyDescent="0.2">
      <c r="B11" s="96"/>
      <c r="C11" s="192" t="s">
        <v>230</v>
      </c>
      <c r="D11" s="282"/>
      <c r="E11" s="9" t="s">
        <v>390</v>
      </c>
      <c r="F11" s="299"/>
    </row>
    <row r="12" spans="2:6" ht="17" thickBot="1" x14ac:dyDescent="0.25">
      <c r="B12" s="62"/>
      <c r="C12" s="63"/>
      <c r="D12" s="284"/>
      <c r="E12" s="298"/>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B2:E28"/>
  <sheetViews>
    <sheetView workbookViewId="0">
      <selection activeCell="C19" sqref="C19"/>
    </sheetView>
  </sheetViews>
  <sheetFormatPr baseColWidth="10" defaultRowHeight="16" x14ac:dyDescent="0.2"/>
  <cols>
    <col min="1" max="1" width="10.83203125" style="2"/>
    <col min="2" max="2" width="24.83203125" style="2" bestFit="1" customWidth="1"/>
    <col min="3" max="5" width="23.33203125" style="2" customWidth="1"/>
    <col min="6" max="16384" width="10.83203125" style="2"/>
  </cols>
  <sheetData>
    <row r="2" spans="2:5" ht="21" x14ac:dyDescent="0.25">
      <c r="B2" s="22" t="s">
        <v>316</v>
      </c>
    </row>
    <row r="4" spans="2:5" x14ac:dyDescent="0.2">
      <c r="B4" s="3" t="s">
        <v>38</v>
      </c>
      <c r="C4" s="4"/>
      <c r="D4" s="4"/>
      <c r="E4" s="5"/>
    </row>
    <row r="5" spans="2:5" x14ac:dyDescent="0.2">
      <c r="B5" s="356" t="s">
        <v>360</v>
      </c>
      <c r="C5" s="357"/>
      <c r="D5" s="357"/>
      <c r="E5" s="358"/>
    </row>
    <row r="6" spans="2:5" ht="17" thickBot="1" x14ac:dyDescent="0.25">
      <c r="B6" s="9"/>
      <c r="C6" s="9"/>
      <c r="D6" s="9"/>
      <c r="E6" s="9"/>
    </row>
    <row r="7" spans="2:5" x14ac:dyDescent="0.2">
      <c r="B7" s="94" t="s">
        <v>199</v>
      </c>
      <c r="C7" s="205"/>
      <c r="D7" s="210"/>
      <c r="E7" s="95"/>
    </row>
    <row r="8" spans="2:5" x14ac:dyDescent="0.2">
      <c r="B8" s="96"/>
      <c r="C8" s="107"/>
      <c r="D8" s="102"/>
      <c r="E8" s="97"/>
    </row>
    <row r="9" spans="2:5" ht="31" customHeight="1" x14ac:dyDescent="0.2">
      <c r="B9" s="214" t="s">
        <v>39</v>
      </c>
      <c r="C9" s="215" t="s">
        <v>40</v>
      </c>
      <c r="D9" s="216" t="s">
        <v>250</v>
      </c>
      <c r="E9" s="268" t="s">
        <v>251</v>
      </c>
    </row>
    <row r="10" spans="2:5" x14ac:dyDescent="0.2">
      <c r="B10" s="197" t="str">
        <f>"Domestic production in "&amp;base_year</f>
        <v xml:space="preserve">Domestic production in </v>
      </c>
      <c r="C10" s="203"/>
      <c r="D10" s="211"/>
      <c r="E10" s="269"/>
    </row>
    <row r="11" spans="2:5" ht="15" customHeight="1" x14ac:dyDescent="0.2">
      <c r="B11" s="206"/>
      <c r="C11" s="107" t="s">
        <v>41</v>
      </c>
      <c r="D11" s="212" t="str">
        <f>IF(ISNUMBER(Dashboard!E17),Dashboard!E17,"-")</f>
        <v>-</v>
      </c>
      <c r="E11" s="270"/>
    </row>
    <row r="12" spans="2:5" ht="15" customHeight="1" x14ac:dyDescent="0.2">
      <c r="B12" s="206"/>
      <c r="C12" s="107" t="s">
        <v>137</v>
      </c>
      <c r="D12" s="212" t="str">
        <f>IF(ISNUMBER(Dashboard!E18),Dashboard!E18,"-")</f>
        <v>-</v>
      </c>
      <c r="E12" s="270"/>
    </row>
    <row r="13" spans="2:5" ht="15" customHeight="1" x14ac:dyDescent="0.2">
      <c r="B13" s="207"/>
      <c r="C13" s="107" t="s">
        <v>42</v>
      </c>
      <c r="D13" s="212" t="str">
        <f>IF(ISNUMBER(Dashboard!E19),Dashboard!E19,"-")</f>
        <v>-</v>
      </c>
      <c r="E13" s="270"/>
    </row>
    <row r="14" spans="2:5" ht="15" customHeight="1" x14ac:dyDescent="0.2">
      <c r="B14" s="190"/>
      <c r="C14" s="107" t="s">
        <v>43</v>
      </c>
      <c r="D14" s="212" t="str">
        <f>IF(ISNUMBER(Dashboard!E20),Dashboard!E20,"-")</f>
        <v>-</v>
      </c>
      <c r="E14" s="270"/>
    </row>
    <row r="15" spans="2:5" ht="15" customHeight="1" x14ac:dyDescent="0.2">
      <c r="B15" s="190"/>
      <c r="C15" s="107" t="s">
        <v>232</v>
      </c>
      <c r="D15" s="212" t="str">
        <f>IF(ISNUMBER(Dashboard!E21),Dashboard!E21,"-")</f>
        <v>-</v>
      </c>
      <c r="E15" s="270"/>
    </row>
    <row r="16" spans="2:5" ht="15" customHeight="1" x14ac:dyDescent="0.2">
      <c r="B16" s="112"/>
      <c r="C16" s="204"/>
      <c r="D16" s="267"/>
      <c r="E16" s="270"/>
    </row>
    <row r="17" spans="2:5" ht="15" customHeight="1" x14ac:dyDescent="0.2">
      <c r="B17" s="112"/>
      <c r="C17" s="159" t="s">
        <v>234</v>
      </c>
      <c r="D17" s="212">
        <f>IF(ISNUMBER(Dashboard!E23),Dashboard!E23,"-")</f>
        <v>0</v>
      </c>
      <c r="E17" s="271" t="str">
        <f>IF(ISNUMBER(Dashboard!E36),Dashboard!E36,"-")</f>
        <v>-</v>
      </c>
    </row>
    <row r="18" spans="2:5" ht="15" customHeight="1" x14ac:dyDescent="0.2">
      <c r="B18" s="112"/>
      <c r="C18" s="159" t="s">
        <v>235</v>
      </c>
      <c r="D18" s="212">
        <f>IF(ISNUMBER(Dashboard!E24),Dashboard!E24,"-")</f>
        <v>0</v>
      </c>
      <c r="E18" s="271" t="str">
        <f>IF(ISNUMBER(Dashboard!E37),Dashboard!E37,"-")</f>
        <v>-</v>
      </c>
    </row>
    <row r="19" spans="2:5" ht="15" customHeight="1" x14ac:dyDescent="0.2">
      <c r="B19" s="112"/>
      <c r="C19" s="159" t="s">
        <v>467</v>
      </c>
      <c r="D19" s="212" t="str">
        <f>IF(ISNUMBER(Dashboard!E25),Dashboard!E25,"-")</f>
        <v>-</v>
      </c>
      <c r="E19" s="271" t="str">
        <f>IF(ISNUMBER(Dashboard!E38),Dashboard!E38,"-")</f>
        <v>-</v>
      </c>
    </row>
    <row r="20" spans="2:5" ht="15" customHeight="1" x14ac:dyDescent="0.2">
      <c r="B20" s="112"/>
      <c r="C20" s="159" t="s">
        <v>202</v>
      </c>
      <c r="D20" s="212">
        <f>IF(ISNUMBER(Dashboard!E26),Dashboard!E26,"-")</f>
        <v>0</v>
      </c>
      <c r="E20" s="271" t="str">
        <f>IF(ISNUMBER(Dashboard!E39),Dashboard!E39,"-")</f>
        <v>-</v>
      </c>
    </row>
    <row r="21" spans="2:5" ht="15" customHeight="1" x14ac:dyDescent="0.2">
      <c r="B21" s="112"/>
      <c r="C21" s="159" t="s">
        <v>219</v>
      </c>
      <c r="D21" s="212">
        <f>IF(ISNUMBER(Dashboard!E27),Dashboard!E27,"-")</f>
        <v>0</v>
      </c>
      <c r="E21" s="271" t="str">
        <f>IF(ISNUMBER(Dashboard!E40),Dashboard!E40,"-")</f>
        <v>-</v>
      </c>
    </row>
    <row r="22" spans="2:5" ht="15" customHeight="1" x14ac:dyDescent="0.2">
      <c r="B22" s="112"/>
      <c r="C22" s="159" t="s">
        <v>196</v>
      </c>
      <c r="D22" s="212" t="str">
        <f>IF(ISNUMBER(Dashboard!E28),Dashboard!E28,"-")</f>
        <v>-</v>
      </c>
      <c r="E22" s="271" t="str">
        <f>IF(ISNUMBER(Dashboard!E41),Dashboard!E41,"-")</f>
        <v>-</v>
      </c>
    </row>
    <row r="23" spans="2:5" ht="15" customHeight="1" x14ac:dyDescent="0.2">
      <c r="B23" s="112"/>
      <c r="C23" s="159" t="s">
        <v>417</v>
      </c>
      <c r="D23" s="212" t="str">
        <f>IF(ISNUMBER(Dashboard!E29),Dashboard!E29,"-")</f>
        <v>-</v>
      </c>
      <c r="E23" s="271" t="str">
        <f>IF(ISNUMBER(Dashboard!E42),Dashboard!E42,"-")</f>
        <v>-</v>
      </c>
    </row>
    <row r="24" spans="2:5" ht="15" customHeight="1" x14ac:dyDescent="0.2">
      <c r="B24" s="112"/>
      <c r="C24" s="159" t="s">
        <v>237</v>
      </c>
      <c r="D24" s="212" t="str">
        <f>IF(ISNUMBER(Dashboard!E30),Dashboard!E30,"-")</f>
        <v>-</v>
      </c>
      <c r="E24" s="271" t="str">
        <f>IF(ISNUMBER(Dashboard!E43),Dashboard!E43,"-")</f>
        <v>-</v>
      </c>
    </row>
    <row r="25" spans="2:5" ht="15" customHeight="1" x14ac:dyDescent="0.2">
      <c r="B25" s="112"/>
      <c r="C25" s="159" t="s">
        <v>236</v>
      </c>
      <c r="D25" s="212" t="str">
        <f>IF(ISNUMBER(Dashboard!E31),Dashboard!E31,"-")</f>
        <v>-</v>
      </c>
      <c r="E25" s="271" t="str">
        <f>IF(ISNUMBER(Dashboard!E44),Dashboard!E44,"-")</f>
        <v>-</v>
      </c>
    </row>
    <row r="26" spans="2:5" ht="15" customHeight="1" x14ac:dyDescent="0.2">
      <c r="B26" s="112"/>
      <c r="C26" s="159" t="s">
        <v>466</v>
      </c>
      <c r="D26" s="212" t="str">
        <f>IF(ISNUMBER(Dashboard!E32),Dashboard!E32,"-")</f>
        <v>-</v>
      </c>
      <c r="E26" s="271" t="str">
        <f>IF(ISNUMBER(Dashboard!E45),Dashboard!E45,"-")</f>
        <v>-</v>
      </c>
    </row>
    <row r="27" spans="2:5" ht="15" customHeight="1" x14ac:dyDescent="0.2">
      <c r="B27" s="112"/>
      <c r="C27" s="159" t="s">
        <v>238</v>
      </c>
      <c r="D27" s="212" t="str">
        <f>IF(ISNUMBER(Dashboard!E33),Dashboard!E33,"-")</f>
        <v>-</v>
      </c>
      <c r="E27" s="271" t="str">
        <f>IF(ISNUMBER(Dashboard!E46),Dashboard!E46,"-")</f>
        <v>-</v>
      </c>
    </row>
    <row r="28" spans="2:5" ht="17" thickBot="1" x14ac:dyDescent="0.25">
      <c r="B28" s="98"/>
      <c r="C28" s="188"/>
      <c r="D28" s="213"/>
      <c r="E28" s="27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B2:G45"/>
  <sheetViews>
    <sheetView topLeftCell="A25" workbookViewId="0">
      <selection activeCell="D23" sqref="D23"/>
    </sheetView>
  </sheetViews>
  <sheetFormatPr baseColWidth="10" defaultRowHeight="16" x14ac:dyDescent="0.2"/>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1" x14ac:dyDescent="0.25">
      <c r="B2" s="22" t="s">
        <v>428</v>
      </c>
    </row>
    <row r="4" spans="2:7" x14ac:dyDescent="0.2">
      <c r="B4" s="3" t="s">
        <v>38</v>
      </c>
      <c r="C4" s="4"/>
      <c r="D4" s="4"/>
      <c r="E4" s="5"/>
      <c r="F4" s="9"/>
    </row>
    <row r="5" spans="2:7" x14ac:dyDescent="0.2">
      <c r="B5" s="359" t="s">
        <v>439</v>
      </c>
      <c r="C5" s="360"/>
      <c r="D5" s="360"/>
      <c r="E5" s="361"/>
      <c r="F5" s="7"/>
    </row>
    <row r="6" spans="2:7" ht="17" thickBot="1" x14ac:dyDescent="0.25"/>
    <row r="7" spans="2:7" x14ac:dyDescent="0.2">
      <c r="B7" s="55" t="s">
        <v>227</v>
      </c>
      <c r="C7" s="56"/>
      <c r="D7" s="225"/>
      <c r="E7" s="56"/>
      <c r="F7" s="166"/>
      <c r="G7" s="57"/>
    </row>
    <row r="8" spans="2:7" x14ac:dyDescent="0.2">
      <c r="B8" s="60"/>
      <c r="C8" s="18"/>
      <c r="D8" s="226"/>
      <c r="E8" s="18"/>
      <c r="F8" s="20"/>
      <c r="G8" s="59"/>
    </row>
    <row r="9" spans="2:7" x14ac:dyDescent="0.2">
      <c r="B9" s="67" t="s">
        <v>39</v>
      </c>
      <c r="C9" s="143"/>
      <c r="D9" s="227" t="s">
        <v>226</v>
      </c>
      <c r="E9" s="143" t="s">
        <v>228</v>
      </c>
      <c r="F9" s="144"/>
      <c r="G9" s="118" t="s">
        <v>19</v>
      </c>
    </row>
    <row r="10" spans="2:7" x14ac:dyDescent="0.2">
      <c r="B10" s="58"/>
      <c r="C10" s="9"/>
      <c r="D10" s="224"/>
      <c r="E10" s="9"/>
      <c r="F10" s="15"/>
      <c r="G10" s="59"/>
    </row>
    <row r="11" spans="2:7" x14ac:dyDescent="0.2">
      <c r="B11" s="58" t="s">
        <v>303</v>
      </c>
      <c r="C11" s="9"/>
      <c r="D11" s="224">
        <f>'Fuel aggregation'!K13</f>
        <v>0</v>
      </c>
      <c r="E11" s="9"/>
      <c r="F11" s="15"/>
      <c r="G11" s="59"/>
    </row>
    <row r="12" spans="2:7" x14ac:dyDescent="0.2">
      <c r="B12" s="217" t="s">
        <v>304</v>
      </c>
      <c r="C12" s="168" t="s">
        <v>280</v>
      </c>
      <c r="D12" s="228">
        <f>-'Fuel aggregation'!K16</f>
        <v>0</v>
      </c>
      <c r="E12" s="218"/>
      <c r="F12" s="219"/>
      <c r="G12" s="59"/>
    </row>
    <row r="13" spans="2:7" x14ac:dyDescent="0.2">
      <c r="B13" s="58" t="s">
        <v>225</v>
      </c>
      <c r="C13" s="9"/>
      <c r="D13" s="226">
        <f>D11-D12</f>
        <v>0</v>
      </c>
      <c r="E13" s="209"/>
      <c r="F13" s="208"/>
      <c r="G13" s="59" t="s">
        <v>272</v>
      </c>
    </row>
    <row r="14" spans="2:7" x14ac:dyDescent="0.2">
      <c r="B14" s="58"/>
      <c r="C14" s="9"/>
      <c r="D14" s="224"/>
      <c r="E14" s="209"/>
      <c r="F14" s="208"/>
      <c r="G14" s="59"/>
    </row>
    <row r="15" spans="2:7" x14ac:dyDescent="0.2">
      <c r="B15" s="58"/>
      <c r="C15" s="9"/>
      <c r="D15" s="224"/>
      <c r="E15" s="9"/>
      <c r="F15" s="15"/>
      <c r="G15" s="59"/>
    </row>
    <row r="16" spans="2:7" x14ac:dyDescent="0.2">
      <c r="B16" s="58" t="s">
        <v>225</v>
      </c>
      <c r="C16" s="9"/>
      <c r="D16" s="231">
        <f>D13</f>
        <v>0</v>
      </c>
      <c r="E16" s="9"/>
      <c r="F16" s="15"/>
      <c r="G16" s="59"/>
    </row>
    <row r="17" spans="2:7" x14ac:dyDescent="0.2">
      <c r="B17" s="217" t="s">
        <v>312</v>
      </c>
      <c r="C17" s="10"/>
      <c r="D17" s="230">
        <f>technical_specs!F11</f>
        <v>0</v>
      </c>
      <c r="E17" s="11"/>
      <c r="F17" s="15"/>
      <c r="G17" s="59"/>
    </row>
    <row r="18" spans="2:7" x14ac:dyDescent="0.2">
      <c r="B18" s="58" t="s">
        <v>313</v>
      </c>
      <c r="C18" s="9"/>
      <c r="D18" s="226" t="e">
        <f>D16/D17</f>
        <v>#DIV/0!</v>
      </c>
      <c r="E18" s="9"/>
      <c r="F18" s="15"/>
      <c r="G18" s="59" t="s">
        <v>270</v>
      </c>
    </row>
    <row r="19" spans="2:7" x14ac:dyDescent="0.2">
      <c r="B19" s="58"/>
      <c r="C19" s="9"/>
      <c r="D19" s="224"/>
      <c r="E19" s="9"/>
      <c r="F19" s="15"/>
      <c r="G19" s="59"/>
    </row>
    <row r="20" spans="2:7" x14ac:dyDescent="0.2">
      <c r="B20" s="58"/>
      <c r="C20" s="9"/>
      <c r="D20" s="224"/>
      <c r="E20" s="9"/>
      <c r="F20" s="15"/>
      <c r="G20" s="59"/>
    </row>
    <row r="21" spans="2:7" x14ac:dyDescent="0.2">
      <c r="B21" s="58" t="s">
        <v>224</v>
      </c>
      <c r="C21" s="9"/>
      <c r="D21" s="231">
        <f>D12</f>
        <v>0</v>
      </c>
      <c r="E21" s="233" t="e">
        <f>IF(SUM(D21:D22)=0,0,D21/SUM(D21:D22))</f>
        <v>#DIV/0!</v>
      </c>
      <c r="F21" s="15"/>
      <c r="G21" s="59"/>
    </row>
    <row r="22" spans="2:7" x14ac:dyDescent="0.2">
      <c r="B22" s="217" t="s">
        <v>313</v>
      </c>
      <c r="C22" s="10"/>
      <c r="D22" s="232" t="e">
        <f>D18</f>
        <v>#DIV/0!</v>
      </c>
      <c r="E22" s="234" t="e">
        <f>IF(SUM(D21:D22)=0,0,D22/SUM(D21:D22))</f>
        <v>#DIV/0!</v>
      </c>
      <c r="F22" s="15"/>
      <c r="G22" s="59"/>
    </row>
    <row r="23" spans="2:7" x14ac:dyDescent="0.2">
      <c r="B23" s="58" t="s">
        <v>314</v>
      </c>
      <c r="C23" s="9"/>
      <c r="D23" s="285" t="e">
        <f>D21+D22</f>
        <v>#DIV/0!</v>
      </c>
      <c r="E23" s="286"/>
      <c r="F23" s="15"/>
      <c r="G23" s="59" t="s">
        <v>271</v>
      </c>
    </row>
    <row r="24" spans="2:7" ht="17" thickBot="1" x14ac:dyDescent="0.25">
      <c r="B24" s="62"/>
      <c r="C24" s="63"/>
      <c r="D24" s="229"/>
      <c r="E24" s="63"/>
      <c r="F24" s="75"/>
      <c r="G24" s="64"/>
    </row>
    <row r="27" spans="2:7" x14ac:dyDescent="0.2">
      <c r="B27" s="3" t="s">
        <v>38</v>
      </c>
      <c r="C27" s="4"/>
      <c r="D27" s="4"/>
      <c r="E27" s="5"/>
    </row>
    <row r="28" spans="2:7" x14ac:dyDescent="0.2">
      <c r="B28" s="359" t="s">
        <v>440</v>
      </c>
      <c r="C28" s="360"/>
      <c r="D28" s="360"/>
      <c r="E28" s="361"/>
    </row>
    <row r="29" spans="2:7" ht="17" thickBot="1" x14ac:dyDescent="0.25"/>
    <row r="30" spans="2:7" x14ac:dyDescent="0.2">
      <c r="B30" s="55" t="s">
        <v>227</v>
      </c>
      <c r="C30" s="56"/>
      <c r="D30" s="225"/>
      <c r="E30" s="56"/>
      <c r="F30" s="166"/>
      <c r="G30" s="57"/>
    </row>
    <row r="31" spans="2:7" x14ac:dyDescent="0.2">
      <c r="B31" s="60"/>
      <c r="C31" s="18"/>
      <c r="D31" s="226"/>
      <c r="E31" s="18"/>
      <c r="F31" s="20"/>
      <c r="G31" s="59"/>
    </row>
    <row r="32" spans="2:7" x14ac:dyDescent="0.2">
      <c r="B32" s="67" t="s">
        <v>39</v>
      </c>
      <c r="C32" s="143"/>
      <c r="D32" s="227" t="s">
        <v>226</v>
      </c>
      <c r="E32" s="143" t="s">
        <v>228</v>
      </c>
      <c r="F32" s="144"/>
      <c r="G32" s="118" t="s">
        <v>19</v>
      </c>
    </row>
    <row r="33" spans="2:7" x14ac:dyDescent="0.2">
      <c r="B33" s="58"/>
      <c r="C33" s="9"/>
      <c r="D33" s="224"/>
      <c r="E33" s="9"/>
      <c r="F33" s="15"/>
      <c r="G33" s="59"/>
    </row>
    <row r="34" spans="2:7" x14ac:dyDescent="0.2">
      <c r="B34" s="58" t="s">
        <v>432</v>
      </c>
      <c r="C34" s="9"/>
      <c r="D34" s="224">
        <f>Dashboard!E53</f>
        <v>0</v>
      </c>
      <c r="E34" s="331">
        <f>IF(D36=0,0,D34/D36)</f>
        <v>0</v>
      </c>
      <c r="F34" s="15"/>
      <c r="G34" s="59"/>
    </row>
    <row r="35" spans="2:7" x14ac:dyDescent="0.2">
      <c r="B35" s="217" t="s">
        <v>42</v>
      </c>
      <c r="C35" s="168" t="s">
        <v>280</v>
      </c>
      <c r="D35" s="228">
        <f>D36-D34</f>
        <v>0</v>
      </c>
      <c r="E35" s="333">
        <f>IF(D36=0,1,D35/D36)</f>
        <v>1</v>
      </c>
      <c r="F35" s="219"/>
      <c r="G35" s="59"/>
    </row>
    <row r="36" spans="2:7" x14ac:dyDescent="0.2">
      <c r="B36" s="58" t="s">
        <v>435</v>
      </c>
      <c r="C36" s="9"/>
      <c r="D36" s="226">
        <f>'Fuel aggregation'!G13</f>
        <v>0</v>
      </c>
      <c r="E36" s="331">
        <f>SUM(E34:E35)</f>
        <v>1</v>
      </c>
      <c r="F36" s="208"/>
      <c r="G36" s="59"/>
    </row>
    <row r="37" spans="2:7" x14ac:dyDescent="0.2">
      <c r="B37" s="58"/>
      <c r="C37" s="9"/>
      <c r="D37" s="224"/>
      <c r="E37" s="209"/>
      <c r="F37" s="208"/>
      <c r="G37" s="59"/>
    </row>
    <row r="38" spans="2:7" x14ac:dyDescent="0.2">
      <c r="B38" s="58" t="s">
        <v>433</v>
      </c>
      <c r="C38" s="9"/>
      <c r="D38" s="285">
        <f>Dashboard!E56</f>
        <v>0</v>
      </c>
      <c r="E38" s="331">
        <f>IF(D40=0,0,D38/D40)</f>
        <v>0</v>
      </c>
      <c r="F38" s="15"/>
      <c r="G38" s="59"/>
    </row>
    <row r="39" spans="2:7" x14ac:dyDescent="0.2">
      <c r="B39" s="217" t="s">
        <v>225</v>
      </c>
      <c r="C39" s="10"/>
      <c r="D39" s="228">
        <f>D40-D38</f>
        <v>0</v>
      </c>
      <c r="E39" s="333">
        <f>IF(D40=0,1,D39/D40)</f>
        <v>1</v>
      </c>
      <c r="F39" s="15"/>
      <c r="G39" s="59"/>
    </row>
    <row r="40" spans="2:7" x14ac:dyDescent="0.2">
      <c r="B40" s="58" t="s">
        <v>434</v>
      </c>
      <c r="C40" s="9"/>
      <c r="D40" s="226">
        <f>D13</f>
        <v>0</v>
      </c>
      <c r="E40" s="331">
        <f>SUM(E38:E39)</f>
        <v>1</v>
      </c>
      <c r="F40" s="15"/>
      <c r="G40" s="59"/>
    </row>
    <row r="41" spans="2:7" x14ac:dyDescent="0.2">
      <c r="B41" s="58"/>
      <c r="C41" s="9"/>
      <c r="D41" s="226"/>
      <c r="E41" s="9"/>
      <c r="F41" s="15"/>
      <c r="G41" s="59"/>
    </row>
    <row r="42" spans="2:7" x14ac:dyDescent="0.2">
      <c r="B42" s="58" t="s">
        <v>436</v>
      </c>
      <c r="C42" s="9"/>
      <c r="D42" s="224">
        <f>D36</f>
        <v>0</v>
      </c>
      <c r="E42" s="332">
        <f>IF(D44=0,1,D42/D44)</f>
        <v>1</v>
      </c>
      <c r="F42" s="15"/>
      <c r="G42" s="59"/>
    </row>
    <row r="43" spans="2:7" x14ac:dyDescent="0.2">
      <c r="B43" s="217" t="s">
        <v>437</v>
      </c>
      <c r="C43" s="10"/>
      <c r="D43" s="228">
        <f>D40</f>
        <v>0</v>
      </c>
      <c r="E43" s="334">
        <f>IF(D44=0,0,D43/D44)</f>
        <v>0</v>
      </c>
      <c r="F43" s="15"/>
      <c r="G43" s="59"/>
    </row>
    <row r="44" spans="2:7" x14ac:dyDescent="0.2">
      <c r="B44" s="58" t="s">
        <v>441</v>
      </c>
      <c r="C44" s="9"/>
      <c r="D44" s="285">
        <f>SUM(D42:D43)</f>
        <v>0</v>
      </c>
      <c r="E44" s="332">
        <f>SUM(E42:E43)</f>
        <v>1</v>
      </c>
      <c r="F44" s="15"/>
      <c r="G44" s="59"/>
    </row>
    <row r="45" spans="2:7" ht="17" thickBot="1" x14ac:dyDescent="0.25">
      <c r="B45" s="62"/>
      <c r="C45" s="63"/>
      <c r="D45" s="229"/>
      <c r="E45" s="63"/>
      <c r="F45" s="75"/>
      <c r="G45"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B2:G13"/>
  <sheetViews>
    <sheetView workbookViewId="0">
      <selection activeCell="E13" sqref="E13"/>
    </sheetView>
  </sheetViews>
  <sheetFormatPr baseColWidth="10" defaultRowHeight="16" x14ac:dyDescent="0.2"/>
  <cols>
    <col min="1" max="5" width="10.83203125" style="2"/>
    <col min="6" max="6" width="3.5" style="2" customWidth="1"/>
    <col min="7" max="16384" width="10.83203125" style="2"/>
  </cols>
  <sheetData>
    <row r="2" spans="2:7" ht="21" x14ac:dyDescent="0.25">
      <c r="B2" s="22" t="s">
        <v>324</v>
      </c>
    </row>
    <row r="4" spans="2:7" x14ac:dyDescent="0.2">
      <c r="B4" s="3" t="s">
        <v>38</v>
      </c>
      <c r="C4" s="4"/>
      <c r="D4" s="4"/>
      <c r="E4" s="5"/>
      <c r="F4" s="9"/>
    </row>
    <row r="5" spans="2:7" ht="30" customHeight="1" x14ac:dyDescent="0.2">
      <c r="B5" s="353" t="s">
        <v>369</v>
      </c>
      <c r="C5" s="362"/>
      <c r="D5" s="362"/>
      <c r="E5" s="363"/>
      <c r="F5" s="7"/>
    </row>
    <row r="6" spans="2:7" ht="17" thickBot="1" x14ac:dyDescent="0.25"/>
    <row r="7" spans="2:7" x14ac:dyDescent="0.2">
      <c r="B7" s="55" t="s">
        <v>227</v>
      </c>
      <c r="C7" s="56"/>
      <c r="D7" s="225"/>
      <c r="E7" s="56"/>
      <c r="F7" s="166"/>
      <c r="G7" s="57"/>
    </row>
    <row r="8" spans="2:7" x14ac:dyDescent="0.2">
      <c r="B8" s="60"/>
      <c r="C8" s="18"/>
      <c r="D8" s="226"/>
      <c r="E8" s="18"/>
      <c r="F8" s="20"/>
      <c r="G8" s="59"/>
    </row>
    <row r="9" spans="2:7" x14ac:dyDescent="0.2">
      <c r="B9" s="67" t="s">
        <v>39</v>
      </c>
      <c r="C9" s="143"/>
      <c r="D9" s="227" t="s">
        <v>226</v>
      </c>
      <c r="E9" s="143" t="s">
        <v>228</v>
      </c>
      <c r="F9" s="144"/>
      <c r="G9" s="118" t="s">
        <v>19</v>
      </c>
    </row>
    <row r="10" spans="2:7" x14ac:dyDescent="0.2">
      <c r="B10" s="58"/>
      <c r="C10" s="9"/>
      <c r="D10" s="224"/>
      <c r="E10" s="9"/>
      <c r="F10" s="15"/>
      <c r="G10" s="59"/>
    </row>
    <row r="11" spans="2:7" x14ac:dyDescent="0.2">
      <c r="B11" s="58" t="s">
        <v>325</v>
      </c>
      <c r="C11" s="9"/>
      <c r="D11" s="224">
        <f>-'Fuel aggregation'!I15</f>
        <v>0</v>
      </c>
      <c r="E11" s="233">
        <f>IF(SUM($D$11:$D$12)=0,0,D11/SUM($D$11:$D$12))</f>
        <v>0</v>
      </c>
      <c r="F11" s="15"/>
      <c r="G11" s="59"/>
    </row>
    <row r="12" spans="2:7" x14ac:dyDescent="0.2">
      <c r="B12" s="58" t="s">
        <v>326</v>
      </c>
      <c r="C12" s="139"/>
      <c r="D12" s="224">
        <f>-'Fuel aggregation'!J15</f>
        <v>0</v>
      </c>
      <c r="E12" s="233">
        <f>IF(SUM($D$11:$D$12)=0,1,D12/SUM($D$11:$D$12))</f>
        <v>1</v>
      </c>
      <c r="F12" s="219"/>
      <c r="G12" s="59"/>
    </row>
    <row r="13" spans="2:7" ht="17" thickBot="1" x14ac:dyDescent="0.25">
      <c r="B13" s="62"/>
      <c r="C13" s="63"/>
      <c r="D13" s="229"/>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79998168889431442"/>
  </sheetPr>
  <dimension ref="B2:O17"/>
  <sheetViews>
    <sheetView workbookViewId="0">
      <selection activeCell="G13" sqref="G13"/>
    </sheetView>
  </sheetViews>
  <sheetFormatPr baseColWidth="10" defaultRowHeight="16" x14ac:dyDescent="0.2"/>
  <cols>
    <col min="1" max="1" width="10.83203125" style="100"/>
    <col min="2" max="3" width="30.5" style="100" customWidth="1"/>
    <col min="4" max="4" width="2.83203125" style="100" customWidth="1"/>
    <col min="5" max="15" width="15.83203125" style="100" customWidth="1"/>
    <col min="16" max="16384" width="10.83203125" style="100"/>
  </cols>
  <sheetData>
    <row r="2" spans="2:15" ht="21" x14ac:dyDescent="0.25">
      <c r="B2" s="220" t="s">
        <v>346</v>
      </c>
      <c r="C2" s="220"/>
      <c r="D2" s="220"/>
      <c r="E2" s="9"/>
      <c r="F2" s="9"/>
      <c r="G2" s="9"/>
      <c r="H2" s="9"/>
      <c r="I2" s="9"/>
    </row>
    <row r="3" spans="2:15" x14ac:dyDescent="0.2">
      <c r="B3" s="2"/>
      <c r="C3" s="2"/>
      <c r="D3" s="2"/>
      <c r="E3" s="9"/>
      <c r="F3" s="9"/>
      <c r="G3" s="9"/>
      <c r="H3" s="9"/>
      <c r="I3" s="9"/>
    </row>
    <row r="4" spans="2:15" x14ac:dyDescent="0.2">
      <c r="B4" s="3" t="s">
        <v>38</v>
      </c>
      <c r="C4" s="13"/>
      <c r="D4" s="13"/>
      <c r="E4" s="4"/>
      <c r="F4" s="4"/>
      <c r="G4" s="4"/>
      <c r="H4" s="5"/>
    </row>
    <row r="5" spans="2:15" ht="30" customHeight="1" x14ac:dyDescent="0.2">
      <c r="B5" s="364" t="s">
        <v>364</v>
      </c>
      <c r="C5" s="365"/>
      <c r="D5" s="365"/>
      <c r="E5" s="365"/>
      <c r="F5" s="365"/>
      <c r="G5" s="365"/>
      <c r="H5" s="366"/>
    </row>
    <row r="6" spans="2:15" ht="17" thickBot="1" x14ac:dyDescent="0.25"/>
    <row r="7" spans="2:15" x14ac:dyDescent="0.2">
      <c r="B7" s="55" t="s">
        <v>347</v>
      </c>
      <c r="C7" s="56"/>
      <c r="D7" s="250"/>
      <c r="E7" s="56"/>
      <c r="F7" s="66"/>
      <c r="G7" s="66"/>
      <c r="H7" s="66"/>
      <c r="I7" s="66"/>
      <c r="J7" s="66"/>
      <c r="K7" s="66"/>
      <c r="L7" s="66"/>
      <c r="M7" s="66"/>
      <c r="N7" s="66"/>
      <c r="O7" s="95"/>
    </row>
    <row r="8" spans="2:15" x14ac:dyDescent="0.2">
      <c r="B8" s="58"/>
      <c r="C8" s="9"/>
      <c r="D8" s="8"/>
      <c r="E8" s="251"/>
      <c r="F8" s="251"/>
      <c r="G8" s="251"/>
      <c r="H8" s="251"/>
      <c r="I8" s="251"/>
      <c r="J8" s="251"/>
      <c r="K8" s="251"/>
      <c r="L8" s="251"/>
      <c r="M8" s="251"/>
      <c r="N8" s="251"/>
      <c r="O8" s="252"/>
    </row>
    <row r="9" spans="2:15" ht="34" x14ac:dyDescent="0.2">
      <c r="B9" s="253" t="s">
        <v>281</v>
      </c>
      <c r="C9" s="254"/>
      <c r="D9" s="255"/>
      <c r="E9" s="256" t="s">
        <v>348</v>
      </c>
      <c r="F9" s="256" t="s">
        <v>352</v>
      </c>
      <c r="G9" s="256" t="s">
        <v>349</v>
      </c>
      <c r="H9" s="256" t="s">
        <v>350</v>
      </c>
      <c r="I9" s="256" t="s">
        <v>354</v>
      </c>
      <c r="J9" s="256" t="s">
        <v>355</v>
      </c>
      <c r="K9" s="256" t="s">
        <v>363</v>
      </c>
      <c r="L9" s="256" t="s">
        <v>356</v>
      </c>
      <c r="M9" s="256" t="s">
        <v>357</v>
      </c>
      <c r="N9" s="256" t="s">
        <v>358</v>
      </c>
      <c r="O9" s="257" t="s">
        <v>370</v>
      </c>
    </row>
    <row r="10" spans="2:15" x14ac:dyDescent="0.2">
      <c r="B10" s="258"/>
      <c r="C10" s="259"/>
      <c r="D10" s="260"/>
      <c r="E10" s="261"/>
      <c r="F10" s="261"/>
      <c r="G10" s="261"/>
      <c r="H10" s="261"/>
      <c r="I10" s="261"/>
      <c r="J10" s="261"/>
      <c r="K10" s="261"/>
      <c r="L10" s="261"/>
      <c r="M10" s="261"/>
      <c r="N10" s="261"/>
      <c r="O10" s="262"/>
    </row>
    <row r="11" spans="2:15" x14ac:dyDescent="0.2">
      <c r="B11" s="258" t="s">
        <v>48</v>
      </c>
      <c r="C11" s="263"/>
      <c r="D11" s="264"/>
      <c r="E11" s="265">
        <f>SUM('Corrected energy balance step 2'!C9:H9,'Corrected energy balance step 2'!J9:N9,'Corrected energy balance step 2'!S9)</f>
        <v>0</v>
      </c>
      <c r="F11" s="265">
        <f>'Corrected energy balance step 2'!I9</f>
        <v>0</v>
      </c>
      <c r="G11" s="265">
        <f>'Corrected energy balance step 2'!T9</f>
        <v>0</v>
      </c>
      <c r="H11" s="265">
        <f>SUM('Corrected energy balance step 2'!U9:AQ9)</f>
        <v>0</v>
      </c>
      <c r="I11" s="265">
        <f>'Corrected energy balance step 2'!AS9</f>
        <v>0</v>
      </c>
      <c r="J11" s="265">
        <f>SUM('Corrected energy balance step 2'!AR9,'Corrected energy balance step 2'!AT9)</f>
        <v>0</v>
      </c>
      <c r="K11" s="265">
        <f>'Corrected energy balance step 2'!AV9</f>
        <v>0</v>
      </c>
      <c r="L11" s="265">
        <f>'Corrected energy balance step 2'!AW9</f>
        <v>0</v>
      </c>
      <c r="M11" s="265">
        <f>'Corrected energy balance step 2'!AX9</f>
        <v>0</v>
      </c>
      <c r="N11" s="265">
        <f>'Corrected energy balance step 2'!AU9+'Corrected energy balance step 2'!AZ9</f>
        <v>0</v>
      </c>
      <c r="O11" s="266"/>
    </row>
    <row r="12" spans="2:15" x14ac:dyDescent="0.2">
      <c r="B12" s="258"/>
      <c r="C12" s="263"/>
      <c r="D12" s="264"/>
      <c r="E12" s="280"/>
      <c r="F12" s="280"/>
      <c r="G12" s="280"/>
      <c r="H12" s="280"/>
      <c r="I12" s="280"/>
      <c r="J12" s="280"/>
      <c r="K12" s="280"/>
      <c r="L12" s="280"/>
      <c r="M12" s="280"/>
      <c r="N12" s="280"/>
      <c r="O12" s="281"/>
    </row>
    <row r="13" spans="2:15" x14ac:dyDescent="0.2">
      <c r="B13" s="258" t="s">
        <v>54</v>
      </c>
      <c r="C13" s="263"/>
      <c r="D13" s="264"/>
      <c r="E13" s="265"/>
      <c r="F13" s="265"/>
      <c r="G13" s="265">
        <f>'Corrected energy balance step 2'!T15</f>
        <v>0</v>
      </c>
      <c r="H13" s="265"/>
      <c r="I13" s="265"/>
      <c r="J13" s="265"/>
      <c r="K13" s="265">
        <f>'Corrected energy balance step 2'!AV15</f>
        <v>0</v>
      </c>
      <c r="L13" s="265"/>
      <c r="M13" s="265"/>
      <c r="N13" s="265"/>
      <c r="O13" s="266">
        <f>'Corrected energy balance step 2'!BD15</f>
        <v>0</v>
      </c>
    </row>
    <row r="14" spans="2:15" x14ac:dyDescent="0.2">
      <c r="B14" s="258"/>
      <c r="C14" s="263"/>
      <c r="D14" s="264"/>
      <c r="E14" s="280"/>
      <c r="F14" s="280"/>
      <c r="G14" s="280"/>
      <c r="H14" s="280"/>
      <c r="I14" s="280"/>
      <c r="J14" s="280"/>
      <c r="K14" s="280"/>
      <c r="L14" s="280"/>
      <c r="M14" s="280"/>
      <c r="N14" s="280"/>
      <c r="O14" s="281"/>
    </row>
    <row r="15" spans="2:15" ht="17" x14ac:dyDescent="0.2">
      <c r="B15" s="258" t="s">
        <v>351</v>
      </c>
      <c r="C15" s="263" t="s">
        <v>194</v>
      </c>
      <c r="D15" s="264"/>
      <c r="E15" s="265"/>
      <c r="F15" s="265"/>
      <c r="G15" s="265"/>
      <c r="H15" s="265"/>
      <c r="I15" s="265">
        <f>'Corrected energy balance step 2'!AS18</f>
        <v>0</v>
      </c>
      <c r="J15" s="265">
        <f>SUM('Corrected energy balance step 2'!AR18,'Corrected energy balance step 2'!AT18)</f>
        <v>0</v>
      </c>
      <c r="K15" s="265">
        <f>'Corrected energy balance step 2'!AV18</f>
        <v>0</v>
      </c>
      <c r="L15" s="265"/>
      <c r="M15" s="265"/>
      <c r="N15" s="265"/>
      <c r="O15" s="266"/>
    </row>
    <row r="16" spans="2:15" ht="17" x14ac:dyDescent="0.2">
      <c r="B16" s="87"/>
      <c r="C16" s="263" t="s">
        <v>61</v>
      </c>
      <c r="D16" s="264"/>
      <c r="E16" s="265"/>
      <c r="F16" s="265"/>
      <c r="G16" s="265"/>
      <c r="H16" s="265"/>
      <c r="I16" s="265"/>
      <c r="J16" s="265"/>
      <c r="K16" s="265">
        <f>'Corrected energy balance step 2'!AV22</f>
        <v>0</v>
      </c>
      <c r="L16" s="265"/>
      <c r="M16" s="265"/>
      <c r="N16" s="265"/>
      <c r="O16" s="266"/>
    </row>
    <row r="17" spans="2:15" ht="17" thickBot="1" x14ac:dyDescent="0.25">
      <c r="B17" s="275"/>
      <c r="C17" s="276"/>
      <c r="D17" s="277"/>
      <c r="E17" s="278"/>
      <c r="F17" s="278"/>
      <c r="G17" s="278"/>
      <c r="H17" s="278"/>
      <c r="I17" s="278"/>
      <c r="J17" s="278"/>
      <c r="K17" s="278"/>
      <c r="L17" s="278"/>
      <c r="M17" s="278"/>
      <c r="N17" s="278"/>
      <c r="O17" s="27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sheetPr>
  <dimension ref="A1:C61"/>
  <sheetViews>
    <sheetView workbookViewId="0">
      <selection activeCell="C14" sqref="C14"/>
    </sheetView>
  </sheetViews>
  <sheetFormatPr baseColWidth="10" defaultRowHeight="16" x14ac:dyDescent="0.2"/>
  <cols>
    <col min="1" max="1" width="51.5" customWidth="1"/>
  </cols>
  <sheetData>
    <row r="1" spans="1:3" x14ac:dyDescent="0.2">
      <c r="A1" t="s">
        <v>268</v>
      </c>
    </row>
    <row r="2" spans="1:3" x14ac:dyDescent="0.2">
      <c r="A2" t="s">
        <v>220</v>
      </c>
      <c r="B2" t="s">
        <v>197</v>
      </c>
      <c r="C2" t="s">
        <v>241</v>
      </c>
    </row>
    <row r="3" spans="1:3" x14ac:dyDescent="0.2">
      <c r="A3" s="50" t="s">
        <v>244</v>
      </c>
      <c r="B3" s="88">
        <f>IF(ISNUMBER('Production analysis'!D17),'Production analysis'!D17,"")</f>
        <v>0</v>
      </c>
      <c r="C3" t="str">
        <f>IF(ISNUMBER('Production analysis'!E17),'Production analysis'!E17,"")</f>
        <v/>
      </c>
    </row>
    <row r="4" spans="1:3" x14ac:dyDescent="0.2">
      <c r="A4" s="50" t="s">
        <v>245</v>
      </c>
      <c r="B4" s="88">
        <f>IF(ISNUMBER('Production analysis'!D18),'Production analysis'!D18,"")</f>
        <v>0</v>
      </c>
      <c r="C4" t="str">
        <f>IF(ISNUMBER('Production analysis'!E18),'Production analysis'!E18,"")</f>
        <v/>
      </c>
    </row>
    <row r="5" spans="1:3" x14ac:dyDescent="0.2">
      <c r="A5" s="50" t="s">
        <v>471</v>
      </c>
      <c r="B5" s="88" t="str">
        <f>IF(ISNUMBER('Production analysis'!D19),'Production analysis'!D19,"")</f>
        <v/>
      </c>
      <c r="C5" t="str">
        <f>IF(ISNUMBER('Production analysis'!E19),'Production analysis'!E19,"")</f>
        <v/>
      </c>
    </row>
    <row r="6" spans="1:3" x14ac:dyDescent="0.2">
      <c r="A6" s="50" t="s">
        <v>380</v>
      </c>
      <c r="B6" s="88" t="e">
        <f>Network_gas_analysis!D23</f>
        <v>#DIV/0!</v>
      </c>
    </row>
    <row r="7" spans="1:3" x14ac:dyDescent="0.2">
      <c r="A7" s="50" t="s">
        <v>243</v>
      </c>
      <c r="B7" s="88">
        <f>IF(ISNUMBER('Production analysis'!D20),'Production analysis'!D20,"")</f>
        <v>0</v>
      </c>
      <c r="C7" t="str">
        <f>IF(ISNUMBER('Production analysis'!E20),'Production analysis'!E20,"")</f>
        <v/>
      </c>
    </row>
    <row r="8" spans="1:3" x14ac:dyDescent="0.2">
      <c r="A8" s="50" t="s">
        <v>242</v>
      </c>
      <c r="B8" s="88">
        <f>IF(ISNUMBER('Production analysis'!D21),'Production analysis'!D21,"")</f>
        <v>0</v>
      </c>
      <c r="C8" t="str">
        <f>IF(ISNUMBER('Production analysis'!E21),'Production analysis'!E21,"")</f>
        <v/>
      </c>
    </row>
    <row r="9" spans="1:3" x14ac:dyDescent="0.2">
      <c r="A9" s="50" t="s">
        <v>246</v>
      </c>
      <c r="B9" s="88" t="str">
        <f>IF(ISNUMBER('Production analysis'!D22),'Production analysis'!D22,"")</f>
        <v/>
      </c>
      <c r="C9" t="str">
        <f>IF(ISNUMBER('Production analysis'!E22),'Production analysis'!E22,"")</f>
        <v/>
      </c>
    </row>
    <row r="10" spans="1:3" x14ac:dyDescent="0.2">
      <c r="A10" s="50" t="s">
        <v>420</v>
      </c>
      <c r="B10" s="88" t="str">
        <f>IF(ISNUMBER('Production analysis'!D23),'Production analysis'!D23,"")</f>
        <v/>
      </c>
      <c r="C10" t="str">
        <f>IF(ISNUMBER('Production analysis'!E23),'Production analysis'!E23,"")</f>
        <v/>
      </c>
    </row>
    <row r="11" spans="1:3" x14ac:dyDescent="0.2">
      <c r="A11" s="50" t="s">
        <v>247</v>
      </c>
      <c r="B11" s="88" t="str">
        <f>IF(ISNUMBER('Production analysis'!D24),'Production analysis'!D24,"")</f>
        <v/>
      </c>
      <c r="C11" t="str">
        <f>IF(ISNUMBER('Production analysis'!E24),'Production analysis'!E24,"")</f>
        <v/>
      </c>
    </row>
    <row r="12" spans="1:3" x14ac:dyDescent="0.2">
      <c r="A12" s="50" t="s">
        <v>248</v>
      </c>
      <c r="B12" s="88" t="str">
        <f>IF(ISNUMBER('Production analysis'!D25),'Production analysis'!D25,"")</f>
        <v/>
      </c>
      <c r="C12" t="str">
        <f>IF(ISNUMBER('Production analysis'!E25),'Production analysis'!E25,"")</f>
        <v/>
      </c>
    </row>
    <row r="13" spans="1:3" x14ac:dyDescent="0.2">
      <c r="A13" s="50" t="s">
        <v>472</v>
      </c>
      <c r="B13" s="88" t="str">
        <f>IF(ISNUMBER('Production analysis'!D26),'Production analysis'!D26,"")</f>
        <v/>
      </c>
      <c r="C13" t="str">
        <f>IF(ISNUMBER('Production analysis'!E26),'Production analysis'!E26,"")</f>
        <v/>
      </c>
    </row>
    <row r="14" spans="1:3" x14ac:dyDescent="0.2">
      <c r="A14" s="50" t="s">
        <v>249</v>
      </c>
      <c r="B14" s="88" t="str">
        <f>IF(ISNUMBER('Production analysis'!D27),'Production analysis'!D27,"")</f>
        <v/>
      </c>
      <c r="C14" t="str">
        <f>IF(ISNUMBER('Production analysis'!E27),'Production analysis'!E27,"")</f>
        <v/>
      </c>
    </row>
    <row r="15" spans="1:3" x14ac:dyDescent="0.2">
      <c r="B15" s="88"/>
    </row>
    <row r="16" spans="1:3" x14ac:dyDescent="0.2">
      <c r="A16" s="50"/>
      <c r="B16" s="88"/>
    </row>
    <row r="17" spans="1:2" x14ac:dyDescent="0.2">
      <c r="A17" s="50"/>
      <c r="B17" s="88"/>
    </row>
    <row r="18" spans="1:2" x14ac:dyDescent="0.2">
      <c r="A18" s="50"/>
      <c r="B18" s="88"/>
    </row>
    <row r="19" spans="1:2" x14ac:dyDescent="0.2">
      <c r="A19" s="50"/>
      <c r="B19" s="88"/>
    </row>
    <row r="20" spans="1:2" x14ac:dyDescent="0.2">
      <c r="A20" s="50"/>
      <c r="B20" s="88"/>
    </row>
    <row r="21" spans="1:2" x14ac:dyDescent="0.2">
      <c r="A21" s="50"/>
      <c r="B21" s="88"/>
    </row>
    <row r="22" spans="1:2" x14ac:dyDescent="0.2">
      <c r="A22" s="50"/>
      <c r="B22" s="88"/>
    </row>
    <row r="23" spans="1:2" x14ac:dyDescent="0.2">
      <c r="A23" s="50"/>
      <c r="B23" s="88"/>
    </row>
    <row r="24" spans="1:2" x14ac:dyDescent="0.2">
      <c r="A24" s="50"/>
      <c r="B24" s="88"/>
    </row>
    <row r="25" spans="1:2" x14ac:dyDescent="0.2">
      <c r="A25" s="50"/>
      <c r="B25" s="88"/>
    </row>
    <row r="26" spans="1:2" x14ac:dyDescent="0.2">
      <c r="A26" s="50"/>
      <c r="B26" s="88"/>
    </row>
    <row r="27" spans="1:2" x14ac:dyDescent="0.2">
      <c r="A27" s="50"/>
      <c r="B27" s="88"/>
    </row>
    <row r="28" spans="1:2" x14ac:dyDescent="0.2">
      <c r="A28" s="50"/>
      <c r="B28" s="88"/>
    </row>
    <row r="29" spans="1:2" x14ac:dyDescent="0.2">
      <c r="A29" s="50"/>
      <c r="B29" s="88"/>
    </row>
    <row r="30" spans="1:2" x14ac:dyDescent="0.2">
      <c r="A30" s="50"/>
      <c r="B30" s="88"/>
    </row>
    <row r="31" spans="1:2" x14ac:dyDescent="0.2">
      <c r="A31" s="50"/>
      <c r="B31" s="88"/>
    </row>
    <row r="32" spans="1:2" x14ac:dyDescent="0.2">
      <c r="A32" s="50"/>
      <c r="B32" s="88"/>
    </row>
    <row r="33" spans="1:2" x14ac:dyDescent="0.2">
      <c r="A33" s="50"/>
      <c r="B33" s="88"/>
    </row>
    <row r="34" spans="1:2" x14ac:dyDescent="0.2">
      <c r="A34" s="50"/>
      <c r="B34" s="88"/>
    </row>
    <row r="35" spans="1:2" x14ac:dyDescent="0.2">
      <c r="A35" s="50"/>
      <c r="B35" s="88"/>
    </row>
    <row r="36" spans="1:2" x14ac:dyDescent="0.2">
      <c r="A36" s="50"/>
      <c r="B36" s="88"/>
    </row>
    <row r="37" spans="1:2" x14ac:dyDescent="0.2">
      <c r="A37" s="50"/>
      <c r="B37" s="88"/>
    </row>
    <row r="38" spans="1:2" x14ac:dyDescent="0.2">
      <c r="A38" s="50"/>
      <c r="B38" s="88"/>
    </row>
    <row r="39" spans="1:2" x14ac:dyDescent="0.2">
      <c r="A39" s="50"/>
      <c r="B39" s="88"/>
    </row>
    <row r="40" spans="1:2" x14ac:dyDescent="0.2">
      <c r="A40" s="50"/>
      <c r="B40" s="88"/>
    </row>
    <row r="41" spans="1:2" x14ac:dyDescent="0.2">
      <c r="A41" s="50"/>
      <c r="B41" s="88"/>
    </row>
    <row r="42" spans="1:2" x14ac:dyDescent="0.2">
      <c r="A42" s="50"/>
      <c r="B42" s="88"/>
    </row>
    <row r="43" spans="1:2" x14ac:dyDescent="0.2">
      <c r="A43" s="50"/>
      <c r="B43" s="88"/>
    </row>
    <row r="44" spans="1:2" x14ac:dyDescent="0.2">
      <c r="A44" s="99"/>
      <c r="B44" s="120"/>
    </row>
    <row r="45" spans="1:2" x14ac:dyDescent="0.2">
      <c r="A45" s="99"/>
      <c r="B45" s="120"/>
    </row>
    <row r="46" spans="1:2" x14ac:dyDescent="0.2">
      <c r="A46" s="99"/>
      <c r="B46" s="120"/>
    </row>
    <row r="47" spans="1:2" x14ac:dyDescent="0.2">
      <c r="A47" s="99"/>
      <c r="B47" s="120"/>
    </row>
    <row r="48" spans="1:2" x14ac:dyDescent="0.2">
      <c r="A48" s="99"/>
      <c r="B48" s="120"/>
    </row>
    <row r="49" spans="1:2" x14ac:dyDescent="0.2">
      <c r="A49" s="99"/>
      <c r="B49" s="120"/>
    </row>
    <row r="50" spans="1:2" x14ac:dyDescent="0.2">
      <c r="A50" s="99"/>
      <c r="B50" s="120"/>
    </row>
    <row r="51" spans="1:2" x14ac:dyDescent="0.2">
      <c r="A51" s="99"/>
      <c r="B51" s="120"/>
    </row>
    <row r="52" spans="1:2" x14ac:dyDescent="0.2">
      <c r="A52" s="99"/>
      <c r="B52" s="120"/>
    </row>
    <row r="53" spans="1:2" x14ac:dyDescent="0.2">
      <c r="A53" s="99"/>
      <c r="B53" s="120"/>
    </row>
    <row r="54" spans="1:2" x14ac:dyDescent="0.2">
      <c r="A54" s="99"/>
      <c r="B54" s="120"/>
    </row>
    <row r="55" spans="1:2" x14ac:dyDescent="0.2">
      <c r="A55" s="99"/>
      <c r="B55" s="120"/>
    </row>
    <row r="56" spans="1:2" x14ac:dyDescent="0.2">
      <c r="A56" s="99"/>
      <c r="B56" s="120"/>
    </row>
    <row r="57" spans="1:2" x14ac:dyDescent="0.2">
      <c r="A57" s="99"/>
      <c r="B57" s="120"/>
    </row>
    <row r="58" spans="1:2" x14ac:dyDescent="0.2">
      <c r="A58" s="99"/>
      <c r="B58" s="120"/>
    </row>
    <row r="59" spans="1:2" x14ac:dyDescent="0.2">
      <c r="A59" s="99"/>
      <c r="B59" s="120"/>
    </row>
    <row r="60" spans="1:2" x14ac:dyDescent="0.2">
      <c r="A60" s="99"/>
      <c r="B60" s="120"/>
    </row>
    <row r="61" spans="1:2" x14ac:dyDescent="0.2">
      <c r="A61" s="99"/>
      <c r="B61"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39997558519241921"/>
  </sheetPr>
  <dimension ref="A1:G43"/>
  <sheetViews>
    <sheetView workbookViewId="0">
      <selection activeCell="E18" sqref="E18"/>
    </sheetView>
  </sheetViews>
  <sheetFormatPr baseColWidth="10" defaultRowHeight="16" x14ac:dyDescent="0.2"/>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383</v>
      </c>
    </row>
    <row r="2" spans="1:7" x14ac:dyDescent="0.2">
      <c r="A2" t="s">
        <v>211</v>
      </c>
      <c r="B2" t="s">
        <v>254</v>
      </c>
    </row>
    <row r="3" spans="1:7" x14ac:dyDescent="0.2">
      <c r="A3" s="121">
        <f>Timecurves!B10</f>
        <v>2010</v>
      </c>
      <c r="B3" s="121">
        <f>Timecurves!C10</f>
        <v>0</v>
      </c>
      <c r="C3" s="121"/>
      <c r="D3" s="121"/>
      <c r="E3" s="121"/>
      <c r="F3" s="121"/>
      <c r="G3" s="121"/>
    </row>
    <row r="4" spans="1:7" x14ac:dyDescent="0.2">
      <c r="A4" s="121">
        <f>Timecurves!B11</f>
        <v>2011</v>
      </c>
      <c r="B4" s="121">
        <f>Timecurves!C11</f>
        <v>0</v>
      </c>
      <c r="C4" s="121"/>
      <c r="D4" s="121"/>
      <c r="E4" s="121"/>
      <c r="F4" s="121"/>
      <c r="G4" s="121"/>
    </row>
    <row r="5" spans="1:7" x14ac:dyDescent="0.2">
      <c r="A5" s="121">
        <f>Timecurves!B12</f>
        <v>2012</v>
      </c>
      <c r="B5" s="121">
        <f>Timecurves!C12</f>
        <v>0</v>
      </c>
      <c r="C5" s="121"/>
      <c r="D5" s="121"/>
      <c r="E5" s="121"/>
      <c r="F5" s="121"/>
      <c r="G5" s="121"/>
    </row>
    <row r="6" spans="1:7" x14ac:dyDescent="0.2">
      <c r="A6" s="121">
        <f>Timecurves!B13</f>
        <v>2013</v>
      </c>
      <c r="B6" s="121">
        <f>Timecurves!C13</f>
        <v>0</v>
      </c>
      <c r="C6" s="121"/>
      <c r="D6" s="121"/>
      <c r="E6" s="121"/>
      <c r="F6" s="121"/>
      <c r="G6" s="121"/>
    </row>
    <row r="7" spans="1:7" x14ac:dyDescent="0.2">
      <c r="A7" s="121">
        <f>Timecurves!B14</f>
        <v>2014</v>
      </c>
      <c r="B7" s="121">
        <f>Timecurves!C14</f>
        <v>0</v>
      </c>
      <c r="C7" s="121"/>
      <c r="D7" s="121"/>
      <c r="E7" s="121"/>
      <c r="F7" s="121"/>
      <c r="G7" s="121"/>
    </row>
    <row r="8" spans="1:7" x14ac:dyDescent="0.2">
      <c r="A8" s="121">
        <f>Timecurves!B15</f>
        <v>2015</v>
      </c>
      <c r="B8" s="121">
        <f>Timecurves!C15</f>
        <v>0</v>
      </c>
      <c r="C8" s="121"/>
      <c r="D8" s="121"/>
      <c r="E8" s="121"/>
      <c r="F8" s="121"/>
      <c r="G8" s="121"/>
    </row>
    <row r="9" spans="1:7" x14ac:dyDescent="0.2">
      <c r="A9" s="121">
        <f>Timecurves!B16</f>
        <v>2016</v>
      </c>
      <c r="B9" s="121">
        <f>Timecurves!C16</f>
        <v>0</v>
      </c>
      <c r="C9" s="121"/>
      <c r="D9" s="121"/>
      <c r="E9" s="121"/>
      <c r="F9" s="121"/>
      <c r="G9" s="121"/>
    </row>
    <row r="10" spans="1:7" x14ac:dyDescent="0.2">
      <c r="A10" s="121">
        <f>Timecurves!B17</f>
        <v>2017</v>
      </c>
      <c r="B10" s="121">
        <f>Timecurves!C17</f>
        <v>0</v>
      </c>
      <c r="C10" s="121"/>
      <c r="D10" s="121"/>
      <c r="E10" s="121"/>
      <c r="F10" s="121"/>
      <c r="G10" s="121"/>
    </row>
    <row r="11" spans="1:7" x14ac:dyDescent="0.2">
      <c r="A11" s="121">
        <f>Timecurves!B18</f>
        <v>2018</v>
      </c>
      <c r="B11" s="121">
        <f>Timecurves!C18</f>
        <v>0</v>
      </c>
      <c r="C11" s="121"/>
      <c r="D11" s="121"/>
      <c r="E11" s="121"/>
      <c r="F11" s="121"/>
      <c r="G11" s="121"/>
    </row>
    <row r="12" spans="1:7" x14ac:dyDescent="0.2">
      <c r="A12" s="121">
        <f>Timecurves!B19</f>
        <v>2019</v>
      </c>
      <c r="B12" s="121">
        <f>Timecurves!C19</f>
        <v>0</v>
      </c>
      <c r="C12" s="121"/>
      <c r="D12" s="121"/>
      <c r="E12" s="121"/>
      <c r="F12" s="121"/>
      <c r="G12" s="121"/>
    </row>
    <row r="13" spans="1:7" x14ac:dyDescent="0.2">
      <c r="A13" s="121">
        <f>Timecurves!B20</f>
        <v>2020</v>
      </c>
      <c r="B13" s="121">
        <f>Timecurves!C20</f>
        <v>0</v>
      </c>
      <c r="C13" s="121"/>
      <c r="D13" s="121"/>
      <c r="E13" s="121"/>
      <c r="F13" s="121"/>
      <c r="G13" s="121"/>
    </row>
    <row r="14" spans="1:7" x14ac:dyDescent="0.2">
      <c r="A14" s="121">
        <f>Timecurves!B21</f>
        <v>2021</v>
      </c>
      <c r="B14" s="121">
        <f>Timecurves!C21</f>
        <v>0</v>
      </c>
      <c r="C14" s="121"/>
      <c r="D14" s="121"/>
      <c r="E14" s="121"/>
      <c r="F14" s="121"/>
      <c r="G14" s="121"/>
    </row>
    <row r="15" spans="1:7" x14ac:dyDescent="0.2">
      <c r="A15" s="121">
        <f>Timecurves!B22</f>
        <v>2022</v>
      </c>
      <c r="B15" s="121">
        <f>Timecurves!C22</f>
        <v>0</v>
      </c>
      <c r="C15" s="121"/>
      <c r="D15" s="121"/>
      <c r="E15" s="121"/>
      <c r="F15" s="121"/>
      <c r="G15" s="121"/>
    </row>
    <row r="16" spans="1:7" x14ac:dyDescent="0.2">
      <c r="A16" s="121">
        <f>Timecurves!B23</f>
        <v>2023</v>
      </c>
      <c r="B16" s="121">
        <f>Timecurves!C23</f>
        <v>0</v>
      </c>
      <c r="C16" s="121"/>
      <c r="D16" s="121"/>
      <c r="E16" s="121"/>
      <c r="F16" s="121"/>
      <c r="G16" s="121"/>
    </row>
    <row r="17" spans="1:7" x14ac:dyDescent="0.2">
      <c r="A17" s="121">
        <f>Timecurves!B24</f>
        <v>2024</v>
      </c>
      <c r="B17" s="121">
        <f>Timecurves!C24</f>
        <v>0</v>
      </c>
      <c r="C17" s="121"/>
      <c r="D17" s="121"/>
      <c r="E17" s="121"/>
      <c r="F17" s="121"/>
      <c r="G17" s="121"/>
    </row>
    <row r="18" spans="1:7" x14ac:dyDescent="0.2">
      <c r="A18" s="121">
        <f>Timecurves!B25</f>
        <v>2025</v>
      </c>
      <c r="B18" s="121">
        <f>Timecurves!C25</f>
        <v>0</v>
      </c>
      <c r="C18" s="121"/>
      <c r="D18" s="121"/>
      <c r="E18" s="121"/>
      <c r="F18" s="121"/>
      <c r="G18" s="121"/>
    </row>
    <row r="19" spans="1:7" x14ac:dyDescent="0.2">
      <c r="A19" s="121">
        <f>Timecurves!B26</f>
        <v>2026</v>
      </c>
      <c r="B19" s="121">
        <f>Timecurves!C26</f>
        <v>0</v>
      </c>
      <c r="C19" s="121"/>
      <c r="D19" s="121"/>
      <c r="E19" s="121"/>
      <c r="F19" s="121"/>
      <c r="G19" s="121"/>
    </row>
    <row r="20" spans="1:7" x14ac:dyDescent="0.2">
      <c r="A20" s="121">
        <f>Timecurves!B27</f>
        <v>2027</v>
      </c>
      <c r="B20" s="121">
        <f>Timecurves!C27</f>
        <v>0</v>
      </c>
      <c r="C20" s="121"/>
      <c r="D20" s="121"/>
      <c r="E20" s="121"/>
      <c r="F20" s="121"/>
      <c r="G20" s="121"/>
    </row>
    <row r="21" spans="1:7" x14ac:dyDescent="0.2">
      <c r="A21" s="121">
        <f>Timecurves!B28</f>
        <v>2028</v>
      </c>
      <c r="B21" s="121">
        <f>Timecurves!C28</f>
        <v>0</v>
      </c>
      <c r="C21" s="121"/>
      <c r="D21" s="121"/>
      <c r="E21" s="121"/>
      <c r="F21" s="121"/>
      <c r="G21" s="121"/>
    </row>
    <row r="22" spans="1:7" x14ac:dyDescent="0.2">
      <c r="A22" s="121">
        <f>Timecurves!B29</f>
        <v>2029</v>
      </c>
      <c r="B22" s="121">
        <f>Timecurves!C29</f>
        <v>0</v>
      </c>
      <c r="C22" s="121"/>
      <c r="D22" s="121"/>
      <c r="E22" s="121"/>
      <c r="F22" s="121"/>
      <c r="G22" s="121"/>
    </row>
    <row r="23" spans="1:7" x14ac:dyDescent="0.2">
      <c r="A23" s="121">
        <f>Timecurves!B30</f>
        <v>2030</v>
      </c>
      <c r="B23" s="121">
        <f>Timecurves!C30</f>
        <v>0</v>
      </c>
      <c r="C23" s="121"/>
      <c r="D23" s="121"/>
      <c r="E23" s="121"/>
      <c r="F23" s="121"/>
      <c r="G23" s="121"/>
    </row>
    <row r="24" spans="1:7" x14ac:dyDescent="0.2">
      <c r="A24" s="121">
        <f>Timecurves!B31</f>
        <v>2031</v>
      </c>
      <c r="B24" s="121">
        <f>Timecurves!C31</f>
        <v>0</v>
      </c>
      <c r="C24" s="121"/>
      <c r="D24" s="121"/>
      <c r="E24" s="121"/>
      <c r="F24" s="121"/>
      <c r="G24" s="121"/>
    </row>
    <row r="25" spans="1:7" x14ac:dyDescent="0.2">
      <c r="A25" s="121">
        <f>Timecurves!B32</f>
        <v>2032</v>
      </c>
      <c r="B25" s="121">
        <f>Timecurves!C32</f>
        <v>0</v>
      </c>
      <c r="C25" s="121"/>
      <c r="D25" s="121"/>
      <c r="E25" s="121"/>
      <c r="F25" s="121"/>
      <c r="G25" s="121"/>
    </row>
    <row r="26" spans="1:7" x14ac:dyDescent="0.2">
      <c r="A26" s="121">
        <f>Timecurves!B33</f>
        <v>2033</v>
      </c>
      <c r="B26" s="121">
        <f>Timecurves!C33</f>
        <v>0</v>
      </c>
      <c r="C26" s="121"/>
      <c r="D26" s="121"/>
      <c r="E26" s="121"/>
      <c r="F26" s="121"/>
      <c r="G26" s="121"/>
    </row>
    <row r="27" spans="1:7" x14ac:dyDescent="0.2">
      <c r="A27" s="121">
        <f>Timecurves!B34</f>
        <v>2034</v>
      </c>
      <c r="B27" s="121">
        <f>Timecurves!C34</f>
        <v>0</v>
      </c>
      <c r="C27" s="121"/>
      <c r="D27" s="121"/>
      <c r="E27" s="121"/>
      <c r="F27" s="121"/>
      <c r="G27" s="121"/>
    </row>
    <row r="28" spans="1:7" x14ac:dyDescent="0.2">
      <c r="A28" s="121">
        <f>Timecurves!B35</f>
        <v>2035</v>
      </c>
      <c r="B28" s="121">
        <f>Timecurves!C35</f>
        <v>0</v>
      </c>
      <c r="C28" s="121"/>
      <c r="D28" s="121"/>
      <c r="E28" s="121"/>
      <c r="F28" s="121"/>
      <c r="G28" s="121"/>
    </row>
    <row r="29" spans="1:7" x14ac:dyDescent="0.2">
      <c r="A29" s="121">
        <f>Timecurves!B36</f>
        <v>2036</v>
      </c>
      <c r="B29" s="121">
        <f>Timecurves!C36</f>
        <v>0</v>
      </c>
      <c r="C29" s="121"/>
      <c r="D29" s="121"/>
      <c r="E29" s="121"/>
      <c r="F29" s="121"/>
      <c r="G29" s="121"/>
    </row>
    <row r="30" spans="1:7" x14ac:dyDescent="0.2">
      <c r="A30" s="121">
        <f>Timecurves!B37</f>
        <v>2037</v>
      </c>
      <c r="B30" s="121">
        <f>Timecurves!C37</f>
        <v>0</v>
      </c>
      <c r="C30" s="121"/>
      <c r="D30" s="121"/>
      <c r="E30" s="121"/>
      <c r="F30" s="121"/>
      <c r="G30" s="121"/>
    </row>
    <row r="31" spans="1:7" x14ac:dyDescent="0.2">
      <c r="A31" s="121">
        <f>Timecurves!B38</f>
        <v>2038</v>
      </c>
      <c r="B31" s="121">
        <f>Timecurves!C38</f>
        <v>0</v>
      </c>
      <c r="C31" s="121"/>
      <c r="D31" s="121"/>
      <c r="E31" s="121"/>
      <c r="F31" s="121"/>
      <c r="G31" s="121"/>
    </row>
    <row r="32" spans="1:7" x14ac:dyDescent="0.2">
      <c r="A32" s="121">
        <f>Timecurves!B39</f>
        <v>2039</v>
      </c>
      <c r="B32" s="121">
        <f>Timecurves!C39</f>
        <v>0</v>
      </c>
      <c r="C32" s="121"/>
      <c r="D32" s="121"/>
      <c r="E32" s="121"/>
      <c r="F32" s="121"/>
      <c r="G32" s="121"/>
    </row>
    <row r="33" spans="1:7" x14ac:dyDescent="0.2">
      <c r="A33" s="121">
        <f>Timecurves!B40</f>
        <v>2040</v>
      </c>
      <c r="B33" s="121">
        <f>Timecurves!C40</f>
        <v>0</v>
      </c>
      <c r="C33" s="121"/>
      <c r="D33" s="121"/>
      <c r="E33" s="121"/>
      <c r="F33" s="121"/>
      <c r="G33" s="121"/>
    </row>
    <row r="34" spans="1:7" x14ac:dyDescent="0.2">
      <c r="A34" s="121">
        <f>Timecurves!B41</f>
        <v>2041</v>
      </c>
      <c r="B34" s="121">
        <f>Timecurves!C41</f>
        <v>0</v>
      </c>
      <c r="C34" s="121"/>
      <c r="D34" s="121"/>
      <c r="E34" s="121"/>
      <c r="F34" s="121"/>
      <c r="G34" s="121"/>
    </row>
    <row r="35" spans="1:7" x14ac:dyDescent="0.2">
      <c r="A35" s="121">
        <f>Timecurves!B42</f>
        <v>2042</v>
      </c>
      <c r="B35" s="121">
        <f>Timecurves!C42</f>
        <v>0</v>
      </c>
      <c r="C35" s="121"/>
      <c r="D35" s="121"/>
      <c r="E35" s="121"/>
      <c r="F35" s="121"/>
      <c r="G35" s="121"/>
    </row>
    <row r="36" spans="1:7" x14ac:dyDescent="0.2">
      <c r="A36" s="121">
        <f>Timecurves!B43</f>
        <v>2043</v>
      </c>
      <c r="B36" s="121">
        <f>Timecurves!C43</f>
        <v>0</v>
      </c>
      <c r="C36" s="121"/>
      <c r="D36" s="121"/>
      <c r="E36" s="121"/>
      <c r="F36" s="121"/>
      <c r="G36" s="121"/>
    </row>
    <row r="37" spans="1:7" x14ac:dyDescent="0.2">
      <c r="A37" s="121">
        <f>Timecurves!B44</f>
        <v>2044</v>
      </c>
      <c r="B37" s="121">
        <f>Timecurves!C44</f>
        <v>0</v>
      </c>
      <c r="C37" s="121"/>
      <c r="D37" s="121"/>
      <c r="E37" s="121"/>
      <c r="F37" s="121"/>
      <c r="G37" s="121"/>
    </row>
    <row r="38" spans="1:7" x14ac:dyDescent="0.2">
      <c r="A38" s="121">
        <f>Timecurves!B45</f>
        <v>2045</v>
      </c>
      <c r="B38" s="121">
        <f>Timecurves!C45</f>
        <v>0</v>
      </c>
      <c r="C38" s="121"/>
      <c r="D38" s="121"/>
      <c r="E38" s="121"/>
      <c r="F38" s="121"/>
      <c r="G38" s="121"/>
    </row>
    <row r="39" spans="1:7" x14ac:dyDescent="0.2">
      <c r="A39" s="121">
        <f>Timecurves!B46</f>
        <v>2046</v>
      </c>
      <c r="B39" s="121">
        <f>Timecurves!C46</f>
        <v>0</v>
      </c>
      <c r="C39" s="121"/>
      <c r="D39" s="121"/>
      <c r="E39" s="121"/>
      <c r="F39" s="121"/>
      <c r="G39" s="121"/>
    </row>
    <row r="40" spans="1:7" x14ac:dyDescent="0.2">
      <c r="A40" s="121">
        <f>Timecurves!B47</f>
        <v>2047</v>
      </c>
      <c r="B40" s="121">
        <f>Timecurves!C47</f>
        <v>0</v>
      </c>
      <c r="C40" s="121"/>
      <c r="D40" s="121"/>
      <c r="E40" s="121"/>
      <c r="F40" s="121"/>
      <c r="G40" s="121"/>
    </row>
    <row r="41" spans="1:7" x14ac:dyDescent="0.2">
      <c r="A41" s="121">
        <f>Timecurves!B48</f>
        <v>2048</v>
      </c>
      <c r="B41" s="121">
        <f>Timecurves!C48</f>
        <v>0</v>
      </c>
      <c r="C41" s="121"/>
      <c r="D41" s="121"/>
      <c r="E41" s="121"/>
      <c r="F41" s="121"/>
      <c r="G41" s="121"/>
    </row>
    <row r="42" spans="1:7" x14ac:dyDescent="0.2">
      <c r="A42" s="121">
        <f>Timecurves!B49</f>
        <v>2049</v>
      </c>
      <c r="B42" s="121">
        <f>Timecurves!C49</f>
        <v>0</v>
      </c>
      <c r="C42" s="121"/>
      <c r="D42" s="121"/>
      <c r="E42" s="121"/>
      <c r="F42" s="121"/>
      <c r="G42" s="121"/>
    </row>
    <row r="43" spans="1:7" x14ac:dyDescent="0.2">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39997558519241921"/>
  </sheetPr>
  <dimension ref="A1:G43"/>
  <sheetViews>
    <sheetView workbookViewId="0">
      <selection activeCell="C60" sqref="C60"/>
    </sheetView>
  </sheetViews>
  <sheetFormatPr baseColWidth="10" defaultRowHeight="16" x14ac:dyDescent="0.2"/>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384</v>
      </c>
    </row>
    <row r="2" spans="1:7" x14ac:dyDescent="0.2">
      <c r="A2" t="s">
        <v>211</v>
      </c>
      <c r="B2" t="s">
        <v>254</v>
      </c>
    </row>
    <row r="3" spans="1:7" x14ac:dyDescent="0.2">
      <c r="A3" s="121">
        <f>Timecurves!B10</f>
        <v>2010</v>
      </c>
      <c r="B3" s="121">
        <f>Timecurves!D10</f>
        <v>0</v>
      </c>
      <c r="C3" s="121"/>
      <c r="D3" s="121"/>
      <c r="E3" s="121"/>
      <c r="F3" s="121"/>
      <c r="G3" s="121"/>
    </row>
    <row r="4" spans="1:7" x14ac:dyDescent="0.2">
      <c r="A4" s="121">
        <f>Timecurves!B11</f>
        <v>2011</v>
      </c>
      <c r="B4" s="121">
        <f>Timecurves!D11</f>
        <v>0</v>
      </c>
      <c r="C4" s="121"/>
      <c r="D4" s="121"/>
      <c r="E4" s="121"/>
      <c r="F4" s="121"/>
      <c r="G4" s="121"/>
    </row>
    <row r="5" spans="1:7" x14ac:dyDescent="0.2">
      <c r="A5" s="121">
        <f>Timecurves!B12</f>
        <v>2012</v>
      </c>
      <c r="B5" s="121">
        <f>Timecurves!D12</f>
        <v>0</v>
      </c>
      <c r="C5" s="121"/>
      <c r="D5" s="121"/>
      <c r="E5" s="121"/>
      <c r="F5" s="121"/>
      <c r="G5" s="121"/>
    </row>
    <row r="6" spans="1:7" x14ac:dyDescent="0.2">
      <c r="A6" s="121">
        <f>Timecurves!B13</f>
        <v>2013</v>
      </c>
      <c r="B6" s="121">
        <f>Timecurves!D13</f>
        <v>0</v>
      </c>
      <c r="C6" s="121"/>
      <c r="D6" s="121"/>
      <c r="E6" s="121"/>
      <c r="F6" s="121"/>
      <c r="G6" s="121"/>
    </row>
    <row r="7" spans="1:7" x14ac:dyDescent="0.2">
      <c r="A7" s="121">
        <f>Timecurves!B14</f>
        <v>2014</v>
      </c>
      <c r="B7" s="121">
        <f>Timecurves!D14</f>
        <v>0</v>
      </c>
      <c r="C7" s="121"/>
      <c r="D7" s="121"/>
      <c r="E7" s="121"/>
      <c r="F7" s="121"/>
      <c r="G7" s="121"/>
    </row>
    <row r="8" spans="1:7" x14ac:dyDescent="0.2">
      <c r="A8" s="121">
        <f>Timecurves!B15</f>
        <v>2015</v>
      </c>
      <c r="B8" s="121">
        <f>Timecurves!D15</f>
        <v>0</v>
      </c>
      <c r="C8" s="121"/>
      <c r="D8" s="121"/>
      <c r="E8" s="121"/>
      <c r="F8" s="121"/>
      <c r="G8" s="121"/>
    </row>
    <row r="9" spans="1:7" x14ac:dyDescent="0.2">
      <c r="A9" s="121">
        <f>Timecurves!B16</f>
        <v>2016</v>
      </c>
      <c r="B9" s="121">
        <f>Timecurves!D16</f>
        <v>0</v>
      </c>
      <c r="C9" s="121"/>
      <c r="D9" s="121"/>
      <c r="E9" s="121"/>
      <c r="F9" s="121"/>
      <c r="G9" s="121"/>
    </row>
    <row r="10" spans="1:7" x14ac:dyDescent="0.2">
      <c r="A10" s="121">
        <f>Timecurves!B17</f>
        <v>2017</v>
      </c>
      <c r="B10" s="121">
        <f>Timecurves!D17</f>
        <v>0</v>
      </c>
      <c r="C10" s="121"/>
      <c r="D10" s="121"/>
      <c r="E10" s="121"/>
      <c r="F10" s="121"/>
      <c r="G10" s="121"/>
    </row>
    <row r="11" spans="1:7" x14ac:dyDescent="0.2">
      <c r="A11" s="121">
        <f>Timecurves!B18</f>
        <v>2018</v>
      </c>
      <c r="B11" s="121">
        <f>Timecurves!D18</f>
        <v>0</v>
      </c>
      <c r="C11" s="121"/>
      <c r="D11" s="121"/>
      <c r="E11" s="121"/>
      <c r="F11" s="121"/>
      <c r="G11" s="121"/>
    </row>
    <row r="12" spans="1:7" x14ac:dyDescent="0.2">
      <c r="A12" s="121">
        <f>Timecurves!B19</f>
        <v>2019</v>
      </c>
      <c r="B12" s="121">
        <f>Timecurves!D19</f>
        <v>0</v>
      </c>
      <c r="C12" s="121"/>
      <c r="D12" s="121"/>
      <c r="E12" s="121"/>
      <c r="F12" s="121"/>
      <c r="G12" s="121"/>
    </row>
    <row r="13" spans="1:7" x14ac:dyDescent="0.2">
      <c r="A13" s="121">
        <f>Timecurves!B20</f>
        <v>2020</v>
      </c>
      <c r="B13" s="121">
        <f>Timecurves!D20</f>
        <v>0</v>
      </c>
      <c r="C13" s="121"/>
      <c r="D13" s="121"/>
      <c r="E13" s="121"/>
      <c r="F13" s="121"/>
      <c r="G13" s="121"/>
    </row>
    <row r="14" spans="1:7" x14ac:dyDescent="0.2">
      <c r="A14" s="121">
        <f>Timecurves!B21</f>
        <v>2021</v>
      </c>
      <c r="B14" s="121">
        <f>Timecurves!D21</f>
        <v>0</v>
      </c>
      <c r="C14" s="121"/>
      <c r="D14" s="121"/>
      <c r="E14" s="121"/>
      <c r="F14" s="121"/>
      <c r="G14" s="121"/>
    </row>
    <row r="15" spans="1:7" x14ac:dyDescent="0.2">
      <c r="A15" s="121">
        <f>Timecurves!B22</f>
        <v>2022</v>
      </c>
      <c r="B15" s="121">
        <f>Timecurves!D22</f>
        <v>0</v>
      </c>
      <c r="C15" s="121"/>
      <c r="D15" s="121"/>
      <c r="E15" s="121"/>
      <c r="F15" s="121"/>
      <c r="G15" s="121"/>
    </row>
    <row r="16" spans="1:7" x14ac:dyDescent="0.2">
      <c r="A16" s="121">
        <f>Timecurves!B23</f>
        <v>2023</v>
      </c>
      <c r="B16" s="121">
        <f>Timecurves!D23</f>
        <v>0</v>
      </c>
      <c r="C16" s="121"/>
      <c r="D16" s="121"/>
      <c r="E16" s="121"/>
      <c r="F16" s="121"/>
      <c r="G16" s="121"/>
    </row>
    <row r="17" spans="1:7" x14ac:dyDescent="0.2">
      <c r="A17" s="121">
        <f>Timecurves!B24</f>
        <v>2024</v>
      </c>
      <c r="B17" s="121">
        <f>Timecurves!D24</f>
        <v>0</v>
      </c>
      <c r="C17" s="121"/>
      <c r="D17" s="121"/>
      <c r="E17" s="121"/>
      <c r="F17" s="121"/>
      <c r="G17" s="121"/>
    </row>
    <row r="18" spans="1:7" x14ac:dyDescent="0.2">
      <c r="A18" s="121">
        <f>Timecurves!B25</f>
        <v>2025</v>
      </c>
      <c r="B18" s="121">
        <f>Timecurves!D25</f>
        <v>0</v>
      </c>
      <c r="C18" s="121"/>
      <c r="D18" s="121"/>
      <c r="E18" s="121"/>
      <c r="F18" s="121"/>
      <c r="G18" s="121"/>
    </row>
    <row r="19" spans="1:7" x14ac:dyDescent="0.2">
      <c r="A19" s="121">
        <f>Timecurves!B26</f>
        <v>2026</v>
      </c>
      <c r="B19" s="121">
        <f>Timecurves!D26</f>
        <v>0</v>
      </c>
      <c r="C19" s="121"/>
      <c r="D19" s="121"/>
      <c r="E19" s="121"/>
      <c r="F19" s="121"/>
      <c r="G19" s="121"/>
    </row>
    <row r="20" spans="1:7" x14ac:dyDescent="0.2">
      <c r="A20" s="121">
        <f>Timecurves!B27</f>
        <v>2027</v>
      </c>
      <c r="B20" s="121">
        <f>Timecurves!D27</f>
        <v>0</v>
      </c>
      <c r="C20" s="121"/>
      <c r="D20" s="121"/>
      <c r="E20" s="121"/>
      <c r="F20" s="121"/>
      <c r="G20" s="121"/>
    </row>
    <row r="21" spans="1:7" x14ac:dyDescent="0.2">
      <c r="A21" s="121">
        <f>Timecurves!B28</f>
        <v>2028</v>
      </c>
      <c r="B21" s="121">
        <f>Timecurves!D28</f>
        <v>0</v>
      </c>
      <c r="C21" s="121"/>
      <c r="D21" s="121"/>
      <c r="E21" s="121"/>
      <c r="F21" s="121"/>
      <c r="G21" s="121"/>
    </row>
    <row r="22" spans="1:7" x14ac:dyDescent="0.2">
      <c r="A22" s="121">
        <f>Timecurves!B29</f>
        <v>2029</v>
      </c>
      <c r="B22" s="121">
        <f>Timecurves!D29</f>
        <v>0</v>
      </c>
      <c r="C22" s="121"/>
      <c r="D22" s="121"/>
      <c r="E22" s="121"/>
      <c r="F22" s="121"/>
      <c r="G22" s="121"/>
    </row>
    <row r="23" spans="1:7" x14ac:dyDescent="0.2">
      <c r="A23" s="121">
        <f>Timecurves!B30</f>
        <v>2030</v>
      </c>
      <c r="B23" s="121">
        <f>Timecurves!D30</f>
        <v>0</v>
      </c>
      <c r="C23" s="121"/>
      <c r="D23" s="121"/>
      <c r="E23" s="121"/>
      <c r="F23" s="121"/>
      <c r="G23" s="121"/>
    </row>
    <row r="24" spans="1:7" x14ac:dyDescent="0.2">
      <c r="A24" s="121">
        <f>Timecurves!B31</f>
        <v>2031</v>
      </c>
      <c r="B24" s="121">
        <f>Timecurves!D31</f>
        <v>0</v>
      </c>
      <c r="C24" s="121"/>
      <c r="D24" s="121"/>
      <c r="E24" s="121"/>
      <c r="F24" s="121"/>
      <c r="G24" s="121"/>
    </row>
    <row r="25" spans="1:7" x14ac:dyDescent="0.2">
      <c r="A25" s="121">
        <f>Timecurves!B32</f>
        <v>2032</v>
      </c>
      <c r="B25" s="121">
        <f>Timecurves!D32</f>
        <v>0</v>
      </c>
      <c r="C25" s="121"/>
      <c r="D25" s="121"/>
      <c r="E25" s="121"/>
      <c r="F25" s="121"/>
      <c r="G25" s="121"/>
    </row>
    <row r="26" spans="1:7" x14ac:dyDescent="0.2">
      <c r="A26" s="121">
        <f>Timecurves!B33</f>
        <v>2033</v>
      </c>
      <c r="B26" s="121">
        <f>Timecurves!D33</f>
        <v>0</v>
      </c>
      <c r="C26" s="121"/>
      <c r="D26" s="121"/>
      <c r="E26" s="121"/>
      <c r="F26" s="121"/>
      <c r="G26" s="121"/>
    </row>
    <row r="27" spans="1:7" x14ac:dyDescent="0.2">
      <c r="A27" s="121">
        <f>Timecurves!B34</f>
        <v>2034</v>
      </c>
      <c r="B27" s="121">
        <f>Timecurves!D34</f>
        <v>0</v>
      </c>
      <c r="C27" s="121"/>
      <c r="D27" s="121"/>
      <c r="E27" s="121"/>
      <c r="F27" s="121"/>
      <c r="G27" s="121"/>
    </row>
    <row r="28" spans="1:7" x14ac:dyDescent="0.2">
      <c r="A28" s="121">
        <f>Timecurves!B35</f>
        <v>2035</v>
      </c>
      <c r="B28" s="121">
        <f>Timecurves!D35</f>
        <v>0</v>
      </c>
      <c r="C28" s="121"/>
      <c r="D28" s="121"/>
      <c r="E28" s="121"/>
      <c r="F28" s="121"/>
      <c r="G28" s="121"/>
    </row>
    <row r="29" spans="1:7" x14ac:dyDescent="0.2">
      <c r="A29" s="121">
        <f>Timecurves!B36</f>
        <v>2036</v>
      </c>
      <c r="B29" s="121">
        <f>Timecurves!D36</f>
        <v>0</v>
      </c>
      <c r="C29" s="121"/>
      <c r="D29" s="121"/>
      <c r="E29" s="121"/>
      <c r="F29" s="121"/>
      <c r="G29" s="121"/>
    </row>
    <row r="30" spans="1:7" x14ac:dyDescent="0.2">
      <c r="A30" s="121">
        <f>Timecurves!B37</f>
        <v>2037</v>
      </c>
      <c r="B30" s="121">
        <f>Timecurves!D37</f>
        <v>0</v>
      </c>
      <c r="C30" s="121"/>
      <c r="D30" s="121"/>
      <c r="E30" s="121"/>
      <c r="F30" s="121"/>
      <c r="G30" s="121"/>
    </row>
    <row r="31" spans="1:7" x14ac:dyDescent="0.2">
      <c r="A31" s="121">
        <f>Timecurves!B38</f>
        <v>2038</v>
      </c>
      <c r="B31" s="121">
        <f>Timecurves!D38</f>
        <v>0</v>
      </c>
      <c r="C31" s="121"/>
      <c r="D31" s="121"/>
      <c r="E31" s="121"/>
      <c r="F31" s="121"/>
      <c r="G31" s="121"/>
    </row>
    <row r="32" spans="1:7" x14ac:dyDescent="0.2">
      <c r="A32" s="121">
        <f>Timecurves!B39</f>
        <v>2039</v>
      </c>
      <c r="B32" s="121">
        <f>Timecurves!D39</f>
        <v>0</v>
      </c>
      <c r="C32" s="121"/>
      <c r="D32" s="121"/>
      <c r="E32" s="121"/>
      <c r="F32" s="121"/>
      <c r="G32" s="121"/>
    </row>
    <row r="33" spans="1:7" x14ac:dyDescent="0.2">
      <c r="A33" s="121">
        <f>Timecurves!B40</f>
        <v>2040</v>
      </c>
      <c r="B33" s="121">
        <f>Timecurves!D40</f>
        <v>0</v>
      </c>
      <c r="C33" s="121"/>
      <c r="D33" s="121"/>
      <c r="E33" s="121"/>
      <c r="F33" s="121"/>
      <c r="G33" s="121"/>
    </row>
    <row r="34" spans="1:7" x14ac:dyDescent="0.2">
      <c r="A34" s="121">
        <f>Timecurves!B41</f>
        <v>2041</v>
      </c>
      <c r="B34" s="121">
        <f>Timecurves!D41</f>
        <v>0</v>
      </c>
      <c r="C34" s="121"/>
      <c r="D34" s="121"/>
      <c r="E34" s="121"/>
      <c r="F34" s="121"/>
      <c r="G34" s="121"/>
    </row>
    <row r="35" spans="1:7" x14ac:dyDescent="0.2">
      <c r="A35" s="121">
        <f>Timecurves!B42</f>
        <v>2042</v>
      </c>
      <c r="B35" s="121">
        <f>Timecurves!D42</f>
        <v>0</v>
      </c>
      <c r="C35" s="121"/>
      <c r="D35" s="121"/>
      <c r="E35" s="121"/>
      <c r="F35" s="121"/>
      <c r="G35" s="121"/>
    </row>
    <row r="36" spans="1:7" x14ac:dyDescent="0.2">
      <c r="A36" s="121">
        <f>Timecurves!B43</f>
        <v>2043</v>
      </c>
      <c r="B36" s="121">
        <f>Timecurves!D43</f>
        <v>0</v>
      </c>
      <c r="C36" s="121"/>
      <c r="D36" s="121"/>
      <c r="E36" s="121"/>
      <c r="F36" s="121"/>
      <c r="G36" s="121"/>
    </row>
    <row r="37" spans="1:7" x14ac:dyDescent="0.2">
      <c r="A37" s="121">
        <f>Timecurves!B44</f>
        <v>2044</v>
      </c>
      <c r="B37" s="121">
        <f>Timecurves!D44</f>
        <v>0</v>
      </c>
      <c r="C37" s="121"/>
      <c r="D37" s="121"/>
      <c r="E37" s="121"/>
      <c r="F37" s="121"/>
      <c r="G37" s="121"/>
    </row>
    <row r="38" spans="1:7" x14ac:dyDescent="0.2">
      <c r="A38" s="121">
        <f>Timecurves!B45</f>
        <v>2045</v>
      </c>
      <c r="B38" s="121">
        <f>Timecurves!D45</f>
        <v>0</v>
      </c>
      <c r="C38" s="121"/>
      <c r="D38" s="121"/>
      <c r="E38" s="121"/>
      <c r="F38" s="121"/>
      <c r="G38" s="121"/>
    </row>
    <row r="39" spans="1:7" x14ac:dyDescent="0.2">
      <c r="A39" s="121">
        <f>Timecurves!B46</f>
        <v>2046</v>
      </c>
      <c r="B39" s="121">
        <f>Timecurves!D46</f>
        <v>0</v>
      </c>
      <c r="C39" s="121"/>
      <c r="D39" s="121"/>
      <c r="E39" s="121"/>
      <c r="F39" s="121"/>
      <c r="G39" s="121"/>
    </row>
    <row r="40" spans="1:7" x14ac:dyDescent="0.2">
      <c r="A40" s="121">
        <f>Timecurves!B47</f>
        <v>2047</v>
      </c>
      <c r="B40" s="121">
        <f>Timecurves!D47</f>
        <v>0</v>
      </c>
      <c r="C40" s="121"/>
      <c r="D40" s="121"/>
      <c r="E40" s="121"/>
      <c r="F40" s="121"/>
      <c r="G40" s="121"/>
    </row>
    <row r="41" spans="1:7" x14ac:dyDescent="0.2">
      <c r="A41" s="121">
        <f>Timecurves!B48</f>
        <v>2048</v>
      </c>
      <c r="B41" s="121">
        <f>Timecurves!D48</f>
        <v>0</v>
      </c>
      <c r="C41" s="121"/>
      <c r="D41" s="121"/>
      <c r="E41" s="121"/>
      <c r="F41" s="121"/>
      <c r="G41" s="121"/>
    </row>
    <row r="42" spans="1:7" x14ac:dyDescent="0.2">
      <c r="A42" s="121">
        <f>Timecurves!B49</f>
        <v>2049</v>
      </c>
      <c r="B42" s="121">
        <f>Timecurves!D49</f>
        <v>0</v>
      </c>
      <c r="C42" s="121"/>
      <c r="D42" s="121"/>
      <c r="E42" s="121"/>
      <c r="F42" s="121"/>
      <c r="G42" s="121"/>
    </row>
    <row r="43" spans="1:7" x14ac:dyDescent="0.2">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39997558519241921"/>
  </sheetPr>
  <dimension ref="A1:G43"/>
  <sheetViews>
    <sheetView workbookViewId="0"/>
  </sheetViews>
  <sheetFormatPr baseColWidth="10" defaultRowHeight="16" x14ac:dyDescent="0.2"/>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385</v>
      </c>
    </row>
    <row r="2" spans="1:7" x14ac:dyDescent="0.2">
      <c r="A2" t="s">
        <v>211</v>
      </c>
      <c r="B2" t="s">
        <v>254</v>
      </c>
    </row>
    <row r="3" spans="1:7" x14ac:dyDescent="0.2">
      <c r="A3" s="121">
        <f>Timecurves!B10</f>
        <v>2010</v>
      </c>
      <c r="B3" s="121">
        <f>Timecurves!E10</f>
        <v>0</v>
      </c>
      <c r="C3" s="121"/>
      <c r="D3" s="121"/>
      <c r="E3" s="121"/>
      <c r="F3" s="121"/>
      <c r="G3" s="121"/>
    </row>
    <row r="4" spans="1:7" x14ac:dyDescent="0.2">
      <c r="A4" s="121">
        <f>Timecurves!B11</f>
        <v>2011</v>
      </c>
      <c r="B4" s="121">
        <f>Timecurves!E11</f>
        <v>0</v>
      </c>
      <c r="C4" s="121"/>
      <c r="D4" s="121"/>
      <c r="E4" s="121"/>
      <c r="F4" s="121"/>
      <c r="G4" s="121"/>
    </row>
    <row r="5" spans="1:7" x14ac:dyDescent="0.2">
      <c r="A5" s="121">
        <f>Timecurves!B12</f>
        <v>2012</v>
      </c>
      <c r="B5" s="121">
        <f>Timecurves!E12</f>
        <v>0</v>
      </c>
      <c r="C5" s="121"/>
      <c r="D5" s="121"/>
      <c r="E5" s="121"/>
      <c r="F5" s="121"/>
      <c r="G5" s="121"/>
    </row>
    <row r="6" spans="1:7" x14ac:dyDescent="0.2">
      <c r="A6" s="121">
        <f>Timecurves!B13</f>
        <v>2013</v>
      </c>
      <c r="B6" s="121">
        <f>Timecurves!E13</f>
        <v>0</v>
      </c>
      <c r="C6" s="121"/>
      <c r="D6" s="121"/>
      <c r="E6" s="121"/>
      <c r="F6" s="121"/>
      <c r="G6" s="121"/>
    </row>
    <row r="7" spans="1:7" x14ac:dyDescent="0.2">
      <c r="A7" s="121">
        <f>Timecurves!B14</f>
        <v>2014</v>
      </c>
      <c r="B7" s="121">
        <f>Timecurves!E14</f>
        <v>0</v>
      </c>
      <c r="C7" s="121"/>
      <c r="D7" s="121"/>
      <c r="E7" s="121"/>
      <c r="F7" s="121"/>
      <c r="G7" s="121"/>
    </row>
    <row r="8" spans="1:7" x14ac:dyDescent="0.2">
      <c r="A8" s="121">
        <f>Timecurves!B15</f>
        <v>2015</v>
      </c>
      <c r="B8" s="121">
        <f>Timecurves!E15</f>
        <v>0</v>
      </c>
      <c r="C8" s="121"/>
      <c r="D8" s="121"/>
      <c r="E8" s="121"/>
      <c r="F8" s="121"/>
      <c r="G8" s="121"/>
    </row>
    <row r="9" spans="1:7" x14ac:dyDescent="0.2">
      <c r="A9" s="121">
        <f>Timecurves!B16</f>
        <v>2016</v>
      </c>
      <c r="B9" s="121">
        <f>Timecurves!E16</f>
        <v>0</v>
      </c>
      <c r="C9" s="121"/>
      <c r="D9" s="121"/>
      <c r="E9" s="121"/>
      <c r="F9" s="121"/>
      <c r="G9" s="121"/>
    </row>
    <row r="10" spans="1:7" x14ac:dyDescent="0.2">
      <c r="A10" s="121">
        <f>Timecurves!B17</f>
        <v>2017</v>
      </c>
      <c r="B10" s="121">
        <f>Timecurves!E17</f>
        <v>0</v>
      </c>
      <c r="C10" s="121"/>
      <c r="D10" s="121"/>
      <c r="E10" s="121"/>
      <c r="F10" s="121"/>
      <c r="G10" s="121"/>
    </row>
    <row r="11" spans="1:7" x14ac:dyDescent="0.2">
      <c r="A11" s="121">
        <f>Timecurves!B18</f>
        <v>2018</v>
      </c>
      <c r="B11" s="121">
        <f>Timecurves!E18</f>
        <v>0</v>
      </c>
      <c r="C11" s="121"/>
      <c r="D11" s="121"/>
      <c r="E11" s="121"/>
      <c r="F11" s="121"/>
      <c r="G11" s="121"/>
    </row>
    <row r="12" spans="1:7" x14ac:dyDescent="0.2">
      <c r="A12" s="121">
        <f>Timecurves!B19</f>
        <v>2019</v>
      </c>
      <c r="B12" s="121">
        <f>Timecurves!E19</f>
        <v>0</v>
      </c>
      <c r="C12" s="121"/>
      <c r="D12" s="121"/>
      <c r="E12" s="121"/>
      <c r="F12" s="121"/>
      <c r="G12" s="121"/>
    </row>
    <row r="13" spans="1:7" x14ac:dyDescent="0.2">
      <c r="A13" s="121">
        <f>Timecurves!B20</f>
        <v>2020</v>
      </c>
      <c r="B13" s="121">
        <f>Timecurves!E20</f>
        <v>0</v>
      </c>
      <c r="C13" s="121"/>
      <c r="D13" s="121"/>
      <c r="E13" s="121"/>
      <c r="F13" s="121"/>
      <c r="G13" s="121"/>
    </row>
    <row r="14" spans="1:7" x14ac:dyDescent="0.2">
      <c r="A14" s="121">
        <f>Timecurves!B21</f>
        <v>2021</v>
      </c>
      <c r="B14" s="121">
        <f>Timecurves!E21</f>
        <v>0</v>
      </c>
      <c r="C14" s="121"/>
      <c r="D14" s="121"/>
      <c r="E14" s="121"/>
      <c r="F14" s="121"/>
      <c r="G14" s="121"/>
    </row>
    <row r="15" spans="1:7" x14ac:dyDescent="0.2">
      <c r="A15" s="121">
        <f>Timecurves!B22</f>
        <v>2022</v>
      </c>
      <c r="B15" s="121">
        <f>Timecurves!E22</f>
        <v>0</v>
      </c>
      <c r="C15" s="121"/>
      <c r="D15" s="121"/>
      <c r="E15" s="121"/>
      <c r="F15" s="121"/>
      <c r="G15" s="121"/>
    </row>
    <row r="16" spans="1:7" x14ac:dyDescent="0.2">
      <c r="A16" s="121">
        <f>Timecurves!B23</f>
        <v>2023</v>
      </c>
      <c r="B16" s="121">
        <f>Timecurves!E23</f>
        <v>0</v>
      </c>
      <c r="C16" s="121"/>
      <c r="D16" s="121"/>
      <c r="E16" s="121"/>
      <c r="F16" s="121"/>
      <c r="G16" s="121"/>
    </row>
    <row r="17" spans="1:7" x14ac:dyDescent="0.2">
      <c r="A17" s="121">
        <f>Timecurves!B24</f>
        <v>2024</v>
      </c>
      <c r="B17" s="121">
        <f>Timecurves!E24</f>
        <v>0</v>
      </c>
      <c r="C17" s="121"/>
      <c r="D17" s="121"/>
      <c r="E17" s="121"/>
      <c r="F17" s="121"/>
      <c r="G17" s="121"/>
    </row>
    <row r="18" spans="1:7" x14ac:dyDescent="0.2">
      <c r="A18" s="121">
        <f>Timecurves!B25</f>
        <v>2025</v>
      </c>
      <c r="B18" s="121">
        <f>Timecurves!E25</f>
        <v>0</v>
      </c>
      <c r="C18" s="121"/>
      <c r="D18" s="121"/>
      <c r="E18" s="121"/>
      <c r="F18" s="121"/>
      <c r="G18" s="121"/>
    </row>
    <row r="19" spans="1:7" x14ac:dyDescent="0.2">
      <c r="A19" s="121">
        <f>Timecurves!B26</f>
        <v>2026</v>
      </c>
      <c r="B19" s="121">
        <f>Timecurves!E26</f>
        <v>0</v>
      </c>
      <c r="C19" s="121"/>
      <c r="D19" s="121"/>
      <c r="E19" s="121"/>
      <c r="F19" s="121"/>
      <c r="G19" s="121"/>
    </row>
    <row r="20" spans="1:7" x14ac:dyDescent="0.2">
      <c r="A20" s="121">
        <f>Timecurves!B27</f>
        <v>2027</v>
      </c>
      <c r="B20" s="121">
        <f>Timecurves!E27</f>
        <v>0</v>
      </c>
      <c r="C20" s="121"/>
      <c r="D20" s="121"/>
      <c r="E20" s="121"/>
      <c r="F20" s="121"/>
      <c r="G20" s="121"/>
    </row>
    <row r="21" spans="1:7" x14ac:dyDescent="0.2">
      <c r="A21" s="121">
        <f>Timecurves!B28</f>
        <v>2028</v>
      </c>
      <c r="B21" s="121">
        <f>Timecurves!E28</f>
        <v>0</v>
      </c>
      <c r="C21" s="121"/>
      <c r="D21" s="121"/>
      <c r="E21" s="121"/>
      <c r="F21" s="121"/>
      <c r="G21" s="121"/>
    </row>
    <row r="22" spans="1:7" x14ac:dyDescent="0.2">
      <c r="A22" s="121">
        <f>Timecurves!B29</f>
        <v>2029</v>
      </c>
      <c r="B22" s="121">
        <f>Timecurves!E29</f>
        <v>0</v>
      </c>
      <c r="C22" s="121"/>
      <c r="D22" s="121"/>
      <c r="E22" s="121"/>
      <c r="F22" s="121"/>
      <c r="G22" s="121"/>
    </row>
    <row r="23" spans="1:7" x14ac:dyDescent="0.2">
      <c r="A23" s="121">
        <f>Timecurves!B30</f>
        <v>2030</v>
      </c>
      <c r="B23" s="121">
        <f>Timecurves!E30</f>
        <v>0</v>
      </c>
      <c r="C23" s="121"/>
      <c r="D23" s="121"/>
      <c r="E23" s="121"/>
      <c r="F23" s="121"/>
      <c r="G23" s="121"/>
    </row>
    <row r="24" spans="1:7" x14ac:dyDescent="0.2">
      <c r="A24" s="121">
        <f>Timecurves!B31</f>
        <v>2031</v>
      </c>
      <c r="B24" s="121">
        <f>Timecurves!E31</f>
        <v>0</v>
      </c>
      <c r="C24" s="121"/>
      <c r="D24" s="121"/>
      <c r="E24" s="121"/>
      <c r="F24" s="121"/>
      <c r="G24" s="121"/>
    </row>
    <row r="25" spans="1:7" x14ac:dyDescent="0.2">
      <c r="A25" s="121">
        <f>Timecurves!B32</f>
        <v>2032</v>
      </c>
      <c r="B25" s="121">
        <f>Timecurves!E32</f>
        <v>0</v>
      </c>
      <c r="C25" s="121"/>
      <c r="D25" s="121"/>
      <c r="E25" s="121"/>
      <c r="F25" s="121"/>
      <c r="G25" s="121"/>
    </row>
    <row r="26" spans="1:7" x14ac:dyDescent="0.2">
      <c r="A26" s="121">
        <f>Timecurves!B33</f>
        <v>2033</v>
      </c>
      <c r="B26" s="121">
        <f>Timecurves!E33</f>
        <v>0</v>
      </c>
      <c r="C26" s="121"/>
      <c r="D26" s="121"/>
      <c r="E26" s="121"/>
      <c r="F26" s="121"/>
      <c r="G26" s="121"/>
    </row>
    <row r="27" spans="1:7" x14ac:dyDescent="0.2">
      <c r="A27" s="121">
        <f>Timecurves!B34</f>
        <v>2034</v>
      </c>
      <c r="B27" s="121">
        <f>Timecurves!E34</f>
        <v>0</v>
      </c>
      <c r="C27" s="121"/>
      <c r="D27" s="121"/>
      <c r="E27" s="121"/>
      <c r="F27" s="121"/>
      <c r="G27" s="121"/>
    </row>
    <row r="28" spans="1:7" x14ac:dyDescent="0.2">
      <c r="A28" s="121">
        <f>Timecurves!B35</f>
        <v>2035</v>
      </c>
      <c r="B28" s="121">
        <f>Timecurves!E35</f>
        <v>0</v>
      </c>
      <c r="C28" s="121"/>
      <c r="D28" s="121"/>
      <c r="E28" s="121"/>
      <c r="F28" s="121"/>
      <c r="G28" s="121"/>
    </row>
    <row r="29" spans="1:7" x14ac:dyDescent="0.2">
      <c r="A29" s="121">
        <f>Timecurves!B36</f>
        <v>2036</v>
      </c>
      <c r="B29" s="121">
        <f>Timecurves!E36</f>
        <v>0</v>
      </c>
      <c r="C29" s="121"/>
      <c r="D29" s="121"/>
      <c r="E29" s="121"/>
      <c r="F29" s="121"/>
      <c r="G29" s="121"/>
    </row>
    <row r="30" spans="1:7" x14ac:dyDescent="0.2">
      <c r="A30" s="121">
        <f>Timecurves!B37</f>
        <v>2037</v>
      </c>
      <c r="B30" s="121">
        <f>Timecurves!E37</f>
        <v>0</v>
      </c>
      <c r="C30" s="121"/>
      <c r="D30" s="121"/>
      <c r="E30" s="121"/>
      <c r="F30" s="121"/>
      <c r="G30" s="121"/>
    </row>
    <row r="31" spans="1:7" x14ac:dyDescent="0.2">
      <c r="A31" s="121">
        <f>Timecurves!B38</f>
        <v>2038</v>
      </c>
      <c r="B31" s="121">
        <f>Timecurves!E38</f>
        <v>0</v>
      </c>
      <c r="C31" s="121"/>
      <c r="D31" s="121"/>
      <c r="E31" s="121"/>
      <c r="F31" s="121"/>
      <c r="G31" s="121"/>
    </row>
    <row r="32" spans="1:7" x14ac:dyDescent="0.2">
      <c r="A32" s="121">
        <f>Timecurves!B39</f>
        <v>2039</v>
      </c>
      <c r="B32" s="121">
        <f>Timecurves!E39</f>
        <v>0</v>
      </c>
      <c r="C32" s="121"/>
      <c r="D32" s="121"/>
      <c r="E32" s="121"/>
      <c r="F32" s="121"/>
      <c r="G32" s="121"/>
    </row>
    <row r="33" spans="1:7" x14ac:dyDescent="0.2">
      <c r="A33" s="121">
        <f>Timecurves!B40</f>
        <v>2040</v>
      </c>
      <c r="B33" s="121">
        <f>Timecurves!E40</f>
        <v>0</v>
      </c>
      <c r="C33" s="121"/>
      <c r="D33" s="121"/>
      <c r="E33" s="121"/>
      <c r="F33" s="121"/>
      <c r="G33" s="121"/>
    </row>
    <row r="34" spans="1:7" x14ac:dyDescent="0.2">
      <c r="A34" s="121">
        <f>Timecurves!B41</f>
        <v>2041</v>
      </c>
      <c r="B34" s="121">
        <f>Timecurves!E41</f>
        <v>0</v>
      </c>
      <c r="C34" s="121"/>
      <c r="D34" s="121"/>
      <c r="E34" s="121"/>
      <c r="F34" s="121"/>
      <c r="G34" s="121"/>
    </row>
    <row r="35" spans="1:7" x14ac:dyDescent="0.2">
      <c r="A35" s="121">
        <f>Timecurves!B42</f>
        <v>2042</v>
      </c>
      <c r="B35" s="121">
        <f>Timecurves!E42</f>
        <v>0</v>
      </c>
      <c r="C35" s="121"/>
      <c r="D35" s="121"/>
      <c r="E35" s="121"/>
      <c r="F35" s="121"/>
      <c r="G35" s="121"/>
    </row>
    <row r="36" spans="1:7" x14ac:dyDescent="0.2">
      <c r="A36" s="121">
        <f>Timecurves!B43</f>
        <v>2043</v>
      </c>
      <c r="B36" s="121">
        <f>Timecurves!E43</f>
        <v>0</v>
      </c>
      <c r="C36" s="121"/>
      <c r="D36" s="121"/>
      <c r="E36" s="121"/>
      <c r="F36" s="121"/>
      <c r="G36" s="121"/>
    </row>
    <row r="37" spans="1:7" x14ac:dyDescent="0.2">
      <c r="A37" s="121">
        <f>Timecurves!B44</f>
        <v>2044</v>
      </c>
      <c r="B37" s="121">
        <f>Timecurves!E44</f>
        <v>0</v>
      </c>
      <c r="C37" s="121"/>
      <c r="D37" s="121"/>
      <c r="E37" s="121"/>
      <c r="F37" s="121"/>
      <c r="G37" s="121"/>
    </row>
    <row r="38" spans="1:7" x14ac:dyDescent="0.2">
      <c r="A38" s="121">
        <f>Timecurves!B45</f>
        <v>2045</v>
      </c>
      <c r="B38" s="121">
        <f>Timecurves!E45</f>
        <v>0</v>
      </c>
      <c r="C38" s="121"/>
      <c r="D38" s="121"/>
      <c r="E38" s="121"/>
      <c r="F38" s="121"/>
      <c r="G38" s="121"/>
    </row>
    <row r="39" spans="1:7" x14ac:dyDescent="0.2">
      <c r="A39" s="121">
        <f>Timecurves!B46</f>
        <v>2046</v>
      </c>
      <c r="B39" s="121">
        <f>Timecurves!E46</f>
        <v>0</v>
      </c>
      <c r="C39" s="121"/>
      <c r="D39" s="121"/>
      <c r="E39" s="121"/>
      <c r="F39" s="121"/>
      <c r="G39" s="121"/>
    </row>
    <row r="40" spans="1:7" x14ac:dyDescent="0.2">
      <c r="A40" s="121">
        <f>Timecurves!B47</f>
        <v>2047</v>
      </c>
      <c r="B40" s="121">
        <f>Timecurves!E47</f>
        <v>0</v>
      </c>
      <c r="C40" s="121"/>
      <c r="D40" s="121"/>
      <c r="E40" s="121"/>
      <c r="F40" s="121"/>
      <c r="G40" s="121"/>
    </row>
    <row r="41" spans="1:7" x14ac:dyDescent="0.2">
      <c r="A41" s="121">
        <f>Timecurves!B48</f>
        <v>2048</v>
      </c>
      <c r="B41" s="121">
        <f>Timecurves!E48</f>
        <v>0</v>
      </c>
      <c r="C41" s="121"/>
      <c r="D41" s="121"/>
      <c r="E41" s="121"/>
      <c r="F41" s="121"/>
      <c r="G41" s="121"/>
    </row>
    <row r="42" spans="1:7" x14ac:dyDescent="0.2">
      <c r="A42" s="121">
        <f>Timecurves!B49</f>
        <v>2049</v>
      </c>
      <c r="B42" s="121">
        <f>Timecurves!E49</f>
        <v>0</v>
      </c>
      <c r="C42" s="121"/>
      <c r="D42" s="121"/>
      <c r="E42" s="121"/>
      <c r="F42" s="121"/>
      <c r="G42" s="121"/>
    </row>
    <row r="43" spans="1:7" x14ac:dyDescent="0.2">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G43"/>
  <sheetViews>
    <sheetView workbookViewId="0"/>
  </sheetViews>
  <sheetFormatPr baseColWidth="10" defaultRowHeight="16" x14ac:dyDescent="0.2"/>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386</v>
      </c>
    </row>
    <row r="2" spans="1:7" x14ac:dyDescent="0.2">
      <c r="A2" t="s">
        <v>211</v>
      </c>
      <c r="B2" t="s">
        <v>254</v>
      </c>
    </row>
    <row r="3" spans="1:7" x14ac:dyDescent="0.2">
      <c r="A3" s="121">
        <f>Timecurves!B10</f>
        <v>2010</v>
      </c>
      <c r="B3" s="121">
        <f>Timecurves!F10</f>
        <v>0</v>
      </c>
      <c r="C3" s="121"/>
      <c r="D3" s="121"/>
      <c r="E3" s="121"/>
      <c r="F3" s="121"/>
      <c r="G3" s="121"/>
    </row>
    <row r="4" spans="1:7" x14ac:dyDescent="0.2">
      <c r="A4" s="121">
        <f>Timecurves!B11</f>
        <v>2011</v>
      </c>
      <c r="B4" s="121">
        <f>Timecurves!F11</f>
        <v>0</v>
      </c>
      <c r="C4" s="121"/>
      <c r="D4" s="121"/>
      <c r="E4" s="121"/>
      <c r="F4" s="121"/>
      <c r="G4" s="121"/>
    </row>
    <row r="5" spans="1:7" x14ac:dyDescent="0.2">
      <c r="A5" s="121">
        <f>Timecurves!B12</f>
        <v>2012</v>
      </c>
      <c r="B5" s="121">
        <f>Timecurves!F12</f>
        <v>0</v>
      </c>
      <c r="C5" s="121"/>
      <c r="D5" s="121"/>
      <c r="E5" s="121"/>
      <c r="F5" s="121"/>
      <c r="G5" s="121"/>
    </row>
    <row r="6" spans="1:7" x14ac:dyDescent="0.2">
      <c r="A6" s="121">
        <f>Timecurves!B13</f>
        <v>2013</v>
      </c>
      <c r="B6" s="121">
        <f>Timecurves!F13</f>
        <v>0</v>
      </c>
      <c r="C6" s="121"/>
      <c r="D6" s="121"/>
      <c r="E6" s="121"/>
      <c r="F6" s="121"/>
      <c r="G6" s="121"/>
    </row>
    <row r="7" spans="1:7" x14ac:dyDescent="0.2">
      <c r="A7" s="121">
        <f>Timecurves!B14</f>
        <v>2014</v>
      </c>
      <c r="B7" s="121">
        <f>Timecurves!F14</f>
        <v>0</v>
      </c>
      <c r="C7" s="121"/>
      <c r="D7" s="121"/>
      <c r="E7" s="121"/>
      <c r="F7" s="121"/>
      <c r="G7" s="121"/>
    </row>
    <row r="8" spans="1:7" x14ac:dyDescent="0.2">
      <c r="A8" s="121">
        <f>Timecurves!B15</f>
        <v>2015</v>
      </c>
      <c r="B8" s="121">
        <f>Timecurves!F15</f>
        <v>0</v>
      </c>
      <c r="C8" s="121"/>
      <c r="D8" s="121"/>
      <c r="E8" s="121"/>
      <c r="F8" s="121"/>
      <c r="G8" s="121"/>
    </row>
    <row r="9" spans="1:7" x14ac:dyDescent="0.2">
      <c r="A9" s="121">
        <f>Timecurves!B16</f>
        <v>2016</v>
      </c>
      <c r="B9" s="121">
        <f>Timecurves!F16</f>
        <v>0</v>
      </c>
      <c r="C9" s="121"/>
      <c r="D9" s="121"/>
      <c r="E9" s="121"/>
      <c r="F9" s="121"/>
      <c r="G9" s="121"/>
    </row>
    <row r="10" spans="1:7" x14ac:dyDescent="0.2">
      <c r="A10" s="121">
        <f>Timecurves!B17</f>
        <v>2017</v>
      </c>
      <c r="B10" s="121">
        <f>Timecurves!F17</f>
        <v>0</v>
      </c>
      <c r="C10" s="121"/>
      <c r="D10" s="121"/>
      <c r="E10" s="121"/>
      <c r="F10" s="121"/>
      <c r="G10" s="121"/>
    </row>
    <row r="11" spans="1:7" x14ac:dyDescent="0.2">
      <c r="A11" s="121">
        <f>Timecurves!B18</f>
        <v>2018</v>
      </c>
      <c r="B11" s="121">
        <f>Timecurves!F18</f>
        <v>0</v>
      </c>
      <c r="C11" s="121"/>
      <c r="D11" s="121"/>
      <c r="E11" s="121"/>
      <c r="F11" s="121"/>
      <c r="G11" s="121"/>
    </row>
    <row r="12" spans="1:7" x14ac:dyDescent="0.2">
      <c r="A12" s="121">
        <f>Timecurves!B19</f>
        <v>2019</v>
      </c>
      <c r="B12" s="121">
        <f>Timecurves!F19</f>
        <v>0</v>
      </c>
      <c r="C12" s="121"/>
      <c r="D12" s="121"/>
      <c r="E12" s="121"/>
      <c r="F12" s="121"/>
      <c r="G12" s="121"/>
    </row>
    <row r="13" spans="1:7" x14ac:dyDescent="0.2">
      <c r="A13" s="121">
        <f>Timecurves!B20</f>
        <v>2020</v>
      </c>
      <c r="B13" s="121">
        <f>Timecurves!F20</f>
        <v>0</v>
      </c>
      <c r="C13" s="121"/>
      <c r="D13" s="121"/>
      <c r="E13" s="121"/>
      <c r="F13" s="121"/>
      <c r="G13" s="121"/>
    </row>
    <row r="14" spans="1:7" x14ac:dyDescent="0.2">
      <c r="A14" s="121">
        <f>Timecurves!B21</f>
        <v>2021</v>
      </c>
      <c r="B14" s="121">
        <f>Timecurves!F21</f>
        <v>0</v>
      </c>
      <c r="C14" s="121"/>
      <c r="D14" s="121"/>
      <c r="E14" s="121"/>
      <c r="F14" s="121"/>
      <c r="G14" s="121"/>
    </row>
    <row r="15" spans="1:7" x14ac:dyDescent="0.2">
      <c r="A15" s="121">
        <f>Timecurves!B22</f>
        <v>2022</v>
      </c>
      <c r="B15" s="121">
        <f>Timecurves!F22</f>
        <v>0</v>
      </c>
      <c r="C15" s="121"/>
      <c r="D15" s="121"/>
      <c r="E15" s="121"/>
      <c r="F15" s="121"/>
      <c r="G15" s="121"/>
    </row>
    <row r="16" spans="1:7" x14ac:dyDescent="0.2">
      <c r="A16" s="121">
        <f>Timecurves!B23</f>
        <v>2023</v>
      </c>
      <c r="B16" s="121">
        <f>Timecurves!F23</f>
        <v>0</v>
      </c>
      <c r="C16" s="121"/>
      <c r="D16" s="121"/>
      <c r="E16" s="121"/>
      <c r="F16" s="121"/>
      <c r="G16" s="121"/>
    </row>
    <row r="17" spans="1:7" x14ac:dyDescent="0.2">
      <c r="A17" s="121">
        <f>Timecurves!B24</f>
        <v>2024</v>
      </c>
      <c r="B17" s="121">
        <f>Timecurves!F24</f>
        <v>0</v>
      </c>
      <c r="C17" s="121"/>
      <c r="D17" s="121"/>
      <c r="E17" s="121"/>
      <c r="F17" s="121"/>
      <c r="G17" s="121"/>
    </row>
    <row r="18" spans="1:7" x14ac:dyDescent="0.2">
      <c r="A18" s="121">
        <f>Timecurves!B25</f>
        <v>2025</v>
      </c>
      <c r="B18" s="121">
        <f>Timecurves!F25</f>
        <v>0</v>
      </c>
      <c r="C18" s="121"/>
      <c r="D18" s="121"/>
      <c r="E18" s="121"/>
      <c r="F18" s="121"/>
      <c r="G18" s="121"/>
    </row>
    <row r="19" spans="1:7" x14ac:dyDescent="0.2">
      <c r="A19" s="121">
        <f>Timecurves!B26</f>
        <v>2026</v>
      </c>
      <c r="B19" s="121">
        <f>Timecurves!F26</f>
        <v>0</v>
      </c>
      <c r="C19" s="121"/>
      <c r="D19" s="121"/>
      <c r="E19" s="121"/>
      <c r="F19" s="121"/>
      <c r="G19" s="121"/>
    </row>
    <row r="20" spans="1:7" x14ac:dyDescent="0.2">
      <c r="A20" s="121">
        <f>Timecurves!B27</f>
        <v>2027</v>
      </c>
      <c r="B20" s="121">
        <f>Timecurves!F27</f>
        <v>0</v>
      </c>
      <c r="C20" s="121"/>
      <c r="D20" s="121"/>
      <c r="E20" s="121"/>
      <c r="F20" s="121"/>
      <c r="G20" s="121"/>
    </row>
    <row r="21" spans="1:7" x14ac:dyDescent="0.2">
      <c r="A21" s="121">
        <f>Timecurves!B28</f>
        <v>2028</v>
      </c>
      <c r="B21" s="121">
        <f>Timecurves!F28</f>
        <v>0</v>
      </c>
      <c r="C21" s="121"/>
      <c r="D21" s="121"/>
      <c r="E21" s="121"/>
      <c r="F21" s="121"/>
      <c r="G21" s="121"/>
    </row>
    <row r="22" spans="1:7" x14ac:dyDescent="0.2">
      <c r="A22" s="121">
        <f>Timecurves!B29</f>
        <v>2029</v>
      </c>
      <c r="B22" s="121">
        <f>Timecurves!F29</f>
        <v>0</v>
      </c>
      <c r="C22" s="121"/>
      <c r="D22" s="121"/>
      <c r="E22" s="121"/>
      <c r="F22" s="121"/>
      <c r="G22" s="121"/>
    </row>
    <row r="23" spans="1:7" x14ac:dyDescent="0.2">
      <c r="A23" s="121">
        <f>Timecurves!B30</f>
        <v>2030</v>
      </c>
      <c r="B23" s="121">
        <f>Timecurves!F30</f>
        <v>0</v>
      </c>
      <c r="C23" s="121"/>
      <c r="D23" s="121"/>
      <c r="E23" s="121"/>
      <c r="F23" s="121"/>
      <c r="G23" s="121"/>
    </row>
    <row r="24" spans="1:7" x14ac:dyDescent="0.2">
      <c r="A24" s="121">
        <f>Timecurves!B31</f>
        <v>2031</v>
      </c>
      <c r="B24" s="121">
        <f>Timecurves!F31</f>
        <v>0</v>
      </c>
      <c r="C24" s="121"/>
      <c r="D24" s="121"/>
      <c r="E24" s="121"/>
      <c r="F24" s="121"/>
      <c r="G24" s="121"/>
    </row>
    <row r="25" spans="1:7" x14ac:dyDescent="0.2">
      <c r="A25" s="121">
        <f>Timecurves!B32</f>
        <v>2032</v>
      </c>
      <c r="B25" s="121">
        <f>Timecurves!F32</f>
        <v>0</v>
      </c>
      <c r="C25" s="121"/>
      <c r="D25" s="121"/>
      <c r="E25" s="121"/>
      <c r="F25" s="121"/>
      <c r="G25" s="121"/>
    </row>
    <row r="26" spans="1:7" x14ac:dyDescent="0.2">
      <c r="A26" s="121">
        <f>Timecurves!B33</f>
        <v>2033</v>
      </c>
      <c r="B26" s="121">
        <f>Timecurves!F33</f>
        <v>0</v>
      </c>
      <c r="C26" s="121"/>
      <c r="D26" s="121"/>
      <c r="E26" s="121"/>
      <c r="F26" s="121"/>
      <c r="G26" s="121"/>
    </row>
    <row r="27" spans="1:7" x14ac:dyDescent="0.2">
      <c r="A27" s="121">
        <f>Timecurves!B34</f>
        <v>2034</v>
      </c>
      <c r="B27" s="121">
        <f>Timecurves!F34</f>
        <v>0</v>
      </c>
      <c r="C27" s="121"/>
      <c r="D27" s="121"/>
      <c r="E27" s="121"/>
      <c r="F27" s="121"/>
      <c r="G27" s="121"/>
    </row>
    <row r="28" spans="1:7" x14ac:dyDescent="0.2">
      <c r="A28" s="121">
        <f>Timecurves!B35</f>
        <v>2035</v>
      </c>
      <c r="B28" s="121">
        <f>Timecurves!F35</f>
        <v>0</v>
      </c>
      <c r="C28" s="121"/>
      <c r="D28" s="121"/>
      <c r="E28" s="121"/>
      <c r="F28" s="121"/>
      <c r="G28" s="121"/>
    </row>
    <row r="29" spans="1:7" x14ac:dyDescent="0.2">
      <c r="A29" s="121">
        <f>Timecurves!B36</f>
        <v>2036</v>
      </c>
      <c r="B29" s="121">
        <f>Timecurves!F36</f>
        <v>0</v>
      </c>
      <c r="C29" s="121"/>
      <c r="D29" s="121"/>
      <c r="E29" s="121"/>
      <c r="F29" s="121"/>
      <c r="G29" s="121"/>
    </row>
    <row r="30" spans="1:7" x14ac:dyDescent="0.2">
      <c r="A30" s="121">
        <f>Timecurves!B37</f>
        <v>2037</v>
      </c>
      <c r="B30" s="121">
        <f>Timecurves!F37</f>
        <v>0</v>
      </c>
      <c r="C30" s="121"/>
      <c r="D30" s="121"/>
      <c r="E30" s="121"/>
      <c r="F30" s="121"/>
      <c r="G30" s="121"/>
    </row>
    <row r="31" spans="1:7" x14ac:dyDescent="0.2">
      <c r="A31" s="121">
        <f>Timecurves!B38</f>
        <v>2038</v>
      </c>
      <c r="B31" s="121">
        <f>Timecurves!F38</f>
        <v>0</v>
      </c>
      <c r="C31" s="121"/>
      <c r="D31" s="121"/>
      <c r="E31" s="121"/>
      <c r="F31" s="121"/>
      <c r="G31" s="121"/>
    </row>
    <row r="32" spans="1:7" x14ac:dyDescent="0.2">
      <c r="A32" s="121">
        <f>Timecurves!B39</f>
        <v>2039</v>
      </c>
      <c r="B32" s="121">
        <f>Timecurves!F39</f>
        <v>0</v>
      </c>
      <c r="C32" s="121"/>
      <c r="D32" s="121"/>
      <c r="E32" s="121"/>
      <c r="F32" s="121"/>
      <c r="G32" s="121"/>
    </row>
    <row r="33" spans="1:7" x14ac:dyDescent="0.2">
      <c r="A33" s="121">
        <f>Timecurves!B40</f>
        <v>2040</v>
      </c>
      <c r="B33" s="121">
        <f>Timecurves!F40</f>
        <v>0</v>
      </c>
      <c r="C33" s="121"/>
      <c r="D33" s="121"/>
      <c r="E33" s="121"/>
      <c r="F33" s="121"/>
      <c r="G33" s="121"/>
    </row>
    <row r="34" spans="1:7" x14ac:dyDescent="0.2">
      <c r="A34" s="121">
        <f>Timecurves!B41</f>
        <v>2041</v>
      </c>
      <c r="B34" s="121">
        <f>Timecurves!F41</f>
        <v>0</v>
      </c>
      <c r="C34" s="121"/>
      <c r="D34" s="121"/>
      <c r="E34" s="121"/>
      <c r="F34" s="121"/>
      <c r="G34" s="121"/>
    </row>
    <row r="35" spans="1:7" x14ac:dyDescent="0.2">
      <c r="A35" s="121">
        <f>Timecurves!B42</f>
        <v>2042</v>
      </c>
      <c r="B35" s="121">
        <f>Timecurves!F42</f>
        <v>0</v>
      </c>
      <c r="C35" s="121"/>
      <c r="D35" s="121"/>
      <c r="E35" s="121"/>
      <c r="F35" s="121"/>
      <c r="G35" s="121"/>
    </row>
    <row r="36" spans="1:7" x14ac:dyDescent="0.2">
      <c r="A36" s="121">
        <f>Timecurves!B43</f>
        <v>2043</v>
      </c>
      <c r="B36" s="121">
        <f>Timecurves!F43</f>
        <v>0</v>
      </c>
      <c r="C36" s="121"/>
      <c r="D36" s="121"/>
      <c r="E36" s="121"/>
      <c r="F36" s="121"/>
      <c r="G36" s="121"/>
    </row>
    <row r="37" spans="1:7" x14ac:dyDescent="0.2">
      <c r="A37" s="121">
        <f>Timecurves!B44</f>
        <v>2044</v>
      </c>
      <c r="B37" s="121">
        <f>Timecurves!F44</f>
        <v>0</v>
      </c>
      <c r="C37" s="121"/>
      <c r="D37" s="121"/>
      <c r="E37" s="121"/>
      <c r="F37" s="121"/>
      <c r="G37" s="121"/>
    </row>
    <row r="38" spans="1:7" x14ac:dyDescent="0.2">
      <c r="A38" s="121">
        <f>Timecurves!B45</f>
        <v>2045</v>
      </c>
      <c r="B38" s="121">
        <f>Timecurves!F45</f>
        <v>0</v>
      </c>
      <c r="C38" s="121"/>
      <c r="D38" s="121"/>
      <c r="E38" s="121"/>
      <c r="F38" s="121"/>
      <c r="G38" s="121"/>
    </row>
    <row r="39" spans="1:7" x14ac:dyDescent="0.2">
      <c r="A39" s="121">
        <f>Timecurves!B46</f>
        <v>2046</v>
      </c>
      <c r="B39" s="121">
        <f>Timecurves!F46</f>
        <v>0</v>
      </c>
      <c r="C39" s="121"/>
      <c r="D39" s="121"/>
      <c r="E39" s="121"/>
      <c r="F39" s="121"/>
      <c r="G39" s="121"/>
    </row>
    <row r="40" spans="1:7" x14ac:dyDescent="0.2">
      <c r="A40" s="121">
        <f>Timecurves!B47</f>
        <v>2047</v>
      </c>
      <c r="B40" s="121">
        <f>Timecurves!F47</f>
        <v>0</v>
      </c>
      <c r="C40" s="121"/>
      <c r="D40" s="121"/>
      <c r="E40" s="121"/>
      <c r="F40" s="121"/>
      <c r="G40" s="121"/>
    </row>
    <row r="41" spans="1:7" x14ac:dyDescent="0.2">
      <c r="A41" s="121">
        <f>Timecurves!B48</f>
        <v>2048</v>
      </c>
      <c r="B41" s="121">
        <f>Timecurves!F48</f>
        <v>0</v>
      </c>
      <c r="C41" s="121"/>
      <c r="D41" s="121"/>
      <c r="E41" s="121"/>
      <c r="F41" s="121"/>
      <c r="G41" s="121"/>
    </row>
    <row r="42" spans="1:7" x14ac:dyDescent="0.2">
      <c r="A42" s="121">
        <f>Timecurves!B49</f>
        <v>2049</v>
      </c>
      <c r="B42" s="121">
        <f>Timecurves!F49</f>
        <v>0</v>
      </c>
      <c r="C42" s="121"/>
      <c r="D42" s="121"/>
      <c r="E42" s="121"/>
      <c r="F42" s="121"/>
      <c r="G42" s="121"/>
    </row>
    <row r="43" spans="1:7" x14ac:dyDescent="0.2">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45"/>
  <sheetViews>
    <sheetView topLeftCell="B1" workbookViewId="0">
      <selection activeCell="D36" sqref="D36"/>
    </sheetView>
  </sheetViews>
  <sheetFormatPr baseColWidth="10" defaultRowHeight="16" x14ac:dyDescent="0.2"/>
  <cols>
    <col min="1" max="1" width="10.83203125" style="2"/>
    <col min="2" max="2" width="17.6640625" style="2" bestFit="1" customWidth="1"/>
    <col min="3" max="3" width="59.5" style="2" customWidth="1"/>
    <col min="4" max="16384" width="10.83203125" style="2"/>
  </cols>
  <sheetData>
    <row r="2" spans="2:4" ht="21" x14ac:dyDescent="0.25">
      <c r="B2" s="22" t="s">
        <v>0</v>
      </c>
    </row>
    <row r="4" spans="2:4" x14ac:dyDescent="0.2">
      <c r="B4" s="12" t="s">
        <v>2</v>
      </c>
      <c r="C4" s="13" t="s">
        <v>8</v>
      </c>
      <c r="D4" s="14" t="s">
        <v>9</v>
      </c>
    </row>
    <row r="5" spans="2:4" x14ac:dyDescent="0.2">
      <c r="B5" s="6"/>
      <c r="C5" s="18"/>
      <c r="D5" s="21"/>
    </row>
    <row r="6" spans="2:4" x14ac:dyDescent="0.2">
      <c r="B6" s="125">
        <v>41487</v>
      </c>
      <c r="C6" s="235" t="s">
        <v>10</v>
      </c>
      <c r="D6" s="240">
        <v>0.1</v>
      </c>
    </row>
    <row r="7" spans="2:4" x14ac:dyDescent="0.2">
      <c r="B7" s="236">
        <v>41488</v>
      </c>
      <c r="C7" s="235" t="s">
        <v>295</v>
      </c>
      <c r="D7" s="240">
        <v>0.2</v>
      </c>
    </row>
    <row r="8" spans="2:4" x14ac:dyDescent="0.2">
      <c r="B8" s="236">
        <v>41491</v>
      </c>
      <c r="C8" s="235" t="s">
        <v>266</v>
      </c>
      <c r="D8" s="240">
        <v>0.3</v>
      </c>
    </row>
    <row r="9" spans="2:4" x14ac:dyDescent="0.2">
      <c r="B9" s="236">
        <v>41492</v>
      </c>
      <c r="C9" s="235" t="s">
        <v>275</v>
      </c>
      <c r="D9" s="240">
        <v>0.4</v>
      </c>
    </row>
    <row r="10" spans="2:4" x14ac:dyDescent="0.2">
      <c r="B10" s="236">
        <v>41494</v>
      </c>
      <c r="C10" s="235" t="s">
        <v>276</v>
      </c>
      <c r="D10" s="240">
        <v>0.5</v>
      </c>
    </row>
    <row r="11" spans="2:4" x14ac:dyDescent="0.2">
      <c r="B11" s="236">
        <v>41498</v>
      </c>
      <c r="C11" s="235" t="s">
        <v>296</v>
      </c>
      <c r="D11" s="240">
        <v>0.6</v>
      </c>
    </row>
    <row r="12" spans="2:4" x14ac:dyDescent="0.2">
      <c r="B12" s="236">
        <v>41499</v>
      </c>
      <c r="C12" s="235" t="s">
        <v>292</v>
      </c>
      <c r="D12" s="240">
        <v>0.7</v>
      </c>
    </row>
    <row r="13" spans="2:4" x14ac:dyDescent="0.2">
      <c r="B13" s="236">
        <v>41500</v>
      </c>
      <c r="C13" s="235" t="s">
        <v>294</v>
      </c>
      <c r="D13" s="240">
        <v>0.8</v>
      </c>
    </row>
    <row r="14" spans="2:4" ht="51" x14ac:dyDescent="0.2">
      <c r="B14" s="236">
        <v>41500</v>
      </c>
      <c r="C14" s="237" t="s">
        <v>315</v>
      </c>
      <c r="D14" s="240">
        <v>0.9</v>
      </c>
    </row>
    <row r="15" spans="2:4" x14ac:dyDescent="0.2">
      <c r="B15" s="236">
        <v>41500</v>
      </c>
      <c r="C15" s="235" t="s">
        <v>322</v>
      </c>
      <c r="D15" s="240">
        <v>1</v>
      </c>
    </row>
    <row r="16" spans="2:4" ht="17" x14ac:dyDescent="0.2">
      <c r="B16" s="241">
        <v>41500</v>
      </c>
      <c r="C16" s="242" t="s">
        <v>323</v>
      </c>
      <c r="D16" s="240">
        <v>1.01</v>
      </c>
    </row>
    <row r="17" spans="2:4" x14ac:dyDescent="0.2">
      <c r="B17" s="236">
        <v>41501</v>
      </c>
      <c r="C17" s="235" t="s">
        <v>337</v>
      </c>
      <c r="D17" s="240">
        <v>1.02</v>
      </c>
    </row>
    <row r="18" spans="2:4" ht="34" x14ac:dyDescent="0.2">
      <c r="B18" s="236">
        <v>41502</v>
      </c>
      <c r="C18" s="237" t="s">
        <v>338</v>
      </c>
      <c r="D18" s="240">
        <v>1.03</v>
      </c>
    </row>
    <row r="19" spans="2:4" x14ac:dyDescent="0.2">
      <c r="B19" s="236">
        <v>41505</v>
      </c>
      <c r="C19" s="235" t="s">
        <v>344</v>
      </c>
      <c r="D19" s="240">
        <v>1.04</v>
      </c>
    </row>
    <row r="20" spans="2:4" x14ac:dyDescent="0.2">
      <c r="B20" s="236">
        <v>41505</v>
      </c>
      <c r="C20" s="235" t="s">
        <v>361</v>
      </c>
      <c r="D20" s="240">
        <v>1.05</v>
      </c>
    </row>
    <row r="21" spans="2:4" ht="34" x14ac:dyDescent="0.2">
      <c r="B21" s="236">
        <v>41506</v>
      </c>
      <c r="C21" s="237" t="s">
        <v>372</v>
      </c>
      <c r="D21" s="240">
        <v>1.06</v>
      </c>
    </row>
    <row r="22" spans="2:4" ht="17" x14ac:dyDescent="0.2">
      <c r="B22" s="288">
        <v>41507</v>
      </c>
      <c r="C22" s="242" t="s">
        <v>373</v>
      </c>
      <c r="D22" s="296">
        <v>1.07</v>
      </c>
    </row>
    <row r="23" spans="2:4" ht="17" x14ac:dyDescent="0.2">
      <c r="B23" s="288">
        <v>41509</v>
      </c>
      <c r="C23" s="242" t="s">
        <v>374</v>
      </c>
      <c r="D23" s="296">
        <v>1.08</v>
      </c>
    </row>
    <row r="24" spans="2:4" ht="34" x14ac:dyDescent="0.2">
      <c r="B24" s="288">
        <v>41514</v>
      </c>
      <c r="C24" s="242" t="s">
        <v>375</v>
      </c>
      <c r="D24" s="296">
        <v>1.0900000000000001</v>
      </c>
    </row>
    <row r="25" spans="2:4" ht="34" x14ac:dyDescent="0.2">
      <c r="B25" s="288">
        <v>41519</v>
      </c>
      <c r="C25" s="242" t="s">
        <v>377</v>
      </c>
      <c r="D25" s="296">
        <v>1.1000000000000001</v>
      </c>
    </row>
    <row r="26" spans="2:4" ht="17" x14ac:dyDescent="0.2">
      <c r="B26" s="288">
        <v>41520</v>
      </c>
      <c r="C26" s="242" t="s">
        <v>379</v>
      </c>
      <c r="D26" s="296">
        <v>1.1100000000000001</v>
      </c>
    </row>
    <row r="27" spans="2:4" ht="34" x14ac:dyDescent="0.2">
      <c r="B27" s="288">
        <v>41521</v>
      </c>
      <c r="C27" s="242" t="s">
        <v>381</v>
      </c>
      <c r="D27" s="296">
        <v>1.1200000000000001</v>
      </c>
    </row>
    <row r="28" spans="2:4" ht="17" x14ac:dyDescent="0.2">
      <c r="B28" s="288">
        <v>41521</v>
      </c>
      <c r="C28" s="242" t="s">
        <v>382</v>
      </c>
      <c r="D28" s="296">
        <v>1.1299999999999999</v>
      </c>
    </row>
    <row r="29" spans="2:4" ht="34" x14ac:dyDescent="0.2">
      <c r="B29" s="288">
        <v>41534</v>
      </c>
      <c r="C29" s="242" t="s">
        <v>392</v>
      </c>
      <c r="D29" s="296" t="s">
        <v>280</v>
      </c>
    </row>
    <row r="30" spans="2:4" ht="51" x14ac:dyDescent="0.2">
      <c r="B30" s="288">
        <v>41555</v>
      </c>
      <c r="C30" s="242" t="s">
        <v>395</v>
      </c>
      <c r="D30" s="296" t="s">
        <v>280</v>
      </c>
    </row>
    <row r="31" spans="2:4" ht="17" x14ac:dyDescent="0.2">
      <c r="B31" s="313" t="s">
        <v>396</v>
      </c>
      <c r="C31" s="314" t="s">
        <v>397</v>
      </c>
      <c r="D31" s="315">
        <v>1.1399999999999999</v>
      </c>
    </row>
    <row r="32" spans="2:4" ht="34" x14ac:dyDescent="0.2">
      <c r="B32" s="288">
        <v>41681</v>
      </c>
      <c r="C32" s="242" t="s">
        <v>399</v>
      </c>
      <c r="D32" s="296">
        <v>1.1499999999999999</v>
      </c>
    </row>
    <row r="33" spans="2:4" ht="17" x14ac:dyDescent="0.2">
      <c r="B33" s="288">
        <v>41688</v>
      </c>
      <c r="C33" s="242" t="s">
        <v>406</v>
      </c>
      <c r="D33" s="296">
        <v>1.1599999999999999</v>
      </c>
    </row>
    <row r="34" spans="2:4" ht="17" x14ac:dyDescent="0.2">
      <c r="B34" s="288">
        <v>42300</v>
      </c>
      <c r="C34" s="242" t="s">
        <v>425</v>
      </c>
      <c r="D34" s="296">
        <v>1.17</v>
      </c>
    </row>
    <row r="35" spans="2:4" ht="17" x14ac:dyDescent="0.2">
      <c r="B35" s="288" t="s">
        <v>458</v>
      </c>
      <c r="C35" s="242" t="s">
        <v>459</v>
      </c>
      <c r="D35" s="296">
        <v>1.18</v>
      </c>
    </row>
    <row r="36" spans="2:4" x14ac:dyDescent="0.2">
      <c r="B36" s="236"/>
      <c r="C36" s="235"/>
      <c r="D36" s="240"/>
    </row>
    <row r="37" spans="2:4" x14ac:dyDescent="0.2">
      <c r="B37" s="238"/>
      <c r="C37" s="239"/>
      <c r="D37" s="297"/>
    </row>
    <row r="38" spans="2:4" x14ac:dyDescent="0.2">
      <c r="D38" s="221"/>
    </row>
    <row r="39" spans="2:4" x14ac:dyDescent="0.2">
      <c r="D39" s="221"/>
    </row>
    <row r="40" spans="2:4" x14ac:dyDescent="0.2">
      <c r="D40" s="221"/>
    </row>
    <row r="41" spans="2:4" x14ac:dyDescent="0.2">
      <c r="D41" s="221"/>
    </row>
    <row r="42" spans="2:4" x14ac:dyDescent="0.2">
      <c r="D42" s="221"/>
    </row>
    <row r="43" spans="2:4" x14ac:dyDescent="0.2">
      <c r="D43" s="221"/>
    </row>
    <row r="44" spans="2:4" x14ac:dyDescent="0.2">
      <c r="D44" s="221"/>
    </row>
    <row r="45" spans="2:4" x14ac:dyDescent="0.2">
      <c r="D45"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G43"/>
  <sheetViews>
    <sheetView workbookViewId="0">
      <selection activeCell="B15" sqref="B15"/>
    </sheetView>
  </sheetViews>
  <sheetFormatPr baseColWidth="10" defaultRowHeight="16" x14ac:dyDescent="0.2"/>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387</v>
      </c>
    </row>
    <row r="2" spans="1:7" x14ac:dyDescent="0.2">
      <c r="A2" t="s">
        <v>211</v>
      </c>
      <c r="B2" t="s">
        <v>254</v>
      </c>
    </row>
    <row r="3" spans="1:7" x14ac:dyDescent="0.2">
      <c r="A3" s="121">
        <f>Timecurves!B10</f>
        <v>2010</v>
      </c>
      <c r="B3" s="121">
        <f>Timecurves!G10</f>
        <v>0</v>
      </c>
      <c r="C3" s="121"/>
      <c r="D3" s="121"/>
      <c r="E3" s="121"/>
      <c r="F3" s="121"/>
      <c r="G3" s="121"/>
    </row>
    <row r="4" spans="1:7" x14ac:dyDescent="0.2">
      <c r="A4" s="121">
        <f>Timecurves!B11</f>
        <v>2011</v>
      </c>
      <c r="B4" s="121">
        <f>Timecurves!G11</f>
        <v>0</v>
      </c>
      <c r="C4" s="121"/>
      <c r="D4" s="121"/>
      <c r="E4" s="121"/>
      <c r="F4" s="121"/>
      <c r="G4" s="121"/>
    </row>
    <row r="5" spans="1:7" x14ac:dyDescent="0.2">
      <c r="A5" s="121">
        <f>Timecurves!B12</f>
        <v>2012</v>
      </c>
      <c r="B5" s="121">
        <f>Timecurves!G12</f>
        <v>0</v>
      </c>
      <c r="C5" s="121"/>
      <c r="D5" s="121"/>
      <c r="E5" s="121"/>
      <c r="F5" s="121"/>
      <c r="G5" s="121"/>
    </row>
    <row r="6" spans="1:7" x14ac:dyDescent="0.2">
      <c r="A6" s="121">
        <f>Timecurves!B13</f>
        <v>2013</v>
      </c>
      <c r="B6" s="121">
        <f>Timecurves!G13</f>
        <v>0</v>
      </c>
      <c r="C6" s="121"/>
      <c r="D6" s="121"/>
      <c r="E6" s="121"/>
      <c r="F6" s="121"/>
      <c r="G6" s="121"/>
    </row>
    <row r="7" spans="1:7" x14ac:dyDescent="0.2">
      <c r="A7" s="121">
        <f>Timecurves!B14</f>
        <v>2014</v>
      </c>
      <c r="B7" s="121">
        <f>Timecurves!G14</f>
        <v>0</v>
      </c>
      <c r="C7" s="121"/>
      <c r="D7" s="121"/>
      <c r="E7" s="121"/>
      <c r="F7" s="121"/>
      <c r="G7" s="121"/>
    </row>
    <row r="8" spans="1:7" x14ac:dyDescent="0.2">
      <c r="A8" s="121">
        <f>Timecurves!B15</f>
        <v>2015</v>
      </c>
      <c r="B8" s="121">
        <f>Timecurves!G15</f>
        <v>0</v>
      </c>
      <c r="C8" s="121"/>
      <c r="D8" s="121"/>
      <c r="E8" s="121"/>
      <c r="F8" s="121"/>
      <c r="G8" s="121"/>
    </row>
    <row r="9" spans="1:7" x14ac:dyDescent="0.2">
      <c r="A9" s="121">
        <f>Timecurves!B16</f>
        <v>2016</v>
      </c>
      <c r="B9" s="121">
        <f>Timecurves!G16</f>
        <v>0</v>
      </c>
      <c r="C9" s="121"/>
      <c r="D9" s="121"/>
      <c r="E9" s="121"/>
      <c r="F9" s="121"/>
      <c r="G9" s="121"/>
    </row>
    <row r="10" spans="1:7" x14ac:dyDescent="0.2">
      <c r="A10" s="121">
        <f>Timecurves!B17</f>
        <v>2017</v>
      </c>
      <c r="B10" s="121">
        <f>Timecurves!G17</f>
        <v>0</v>
      </c>
      <c r="C10" s="121"/>
      <c r="D10" s="121"/>
      <c r="E10" s="121"/>
      <c r="F10" s="121"/>
      <c r="G10" s="121"/>
    </row>
    <row r="11" spans="1:7" x14ac:dyDescent="0.2">
      <c r="A11" s="121">
        <f>Timecurves!B18</f>
        <v>2018</v>
      </c>
      <c r="B11" s="121">
        <f>Timecurves!G18</f>
        <v>0</v>
      </c>
      <c r="C11" s="121"/>
      <c r="D11" s="121"/>
      <c r="E11" s="121"/>
      <c r="F11" s="121"/>
      <c r="G11" s="121"/>
    </row>
    <row r="12" spans="1:7" x14ac:dyDescent="0.2">
      <c r="A12" s="121">
        <f>Timecurves!B19</f>
        <v>2019</v>
      </c>
      <c r="B12" s="121">
        <f>Timecurves!G19</f>
        <v>0</v>
      </c>
      <c r="C12" s="121"/>
      <c r="D12" s="121"/>
      <c r="E12" s="121"/>
      <c r="F12" s="121"/>
      <c r="G12" s="121"/>
    </row>
    <row r="13" spans="1:7" x14ac:dyDescent="0.2">
      <c r="A13" s="121">
        <f>Timecurves!B20</f>
        <v>2020</v>
      </c>
      <c r="B13" s="121">
        <f>Timecurves!G20</f>
        <v>0</v>
      </c>
      <c r="C13" s="121"/>
      <c r="D13" s="121"/>
      <c r="E13" s="121"/>
      <c r="F13" s="121"/>
      <c r="G13" s="121"/>
    </row>
    <row r="14" spans="1:7" x14ac:dyDescent="0.2">
      <c r="A14" s="121">
        <f>Timecurves!B21</f>
        <v>2021</v>
      </c>
      <c r="B14" s="121">
        <f>Timecurves!G21</f>
        <v>0</v>
      </c>
      <c r="C14" s="121"/>
      <c r="D14" s="121"/>
      <c r="E14" s="121"/>
      <c r="F14" s="121"/>
      <c r="G14" s="121"/>
    </row>
    <row r="15" spans="1:7" x14ac:dyDescent="0.2">
      <c r="A15" s="121">
        <f>Timecurves!B22</f>
        <v>2022</v>
      </c>
      <c r="B15" s="121">
        <f>Timecurves!G22</f>
        <v>0</v>
      </c>
      <c r="C15" s="121"/>
      <c r="D15" s="121"/>
      <c r="E15" s="121"/>
      <c r="F15" s="121"/>
      <c r="G15" s="121"/>
    </row>
    <row r="16" spans="1:7" x14ac:dyDescent="0.2">
      <c r="A16" s="121">
        <f>Timecurves!B23</f>
        <v>2023</v>
      </c>
      <c r="B16" s="121">
        <f>Timecurves!G23</f>
        <v>0</v>
      </c>
      <c r="C16" s="121"/>
      <c r="D16" s="121"/>
      <c r="E16" s="121"/>
      <c r="F16" s="121"/>
      <c r="G16" s="121"/>
    </row>
    <row r="17" spans="1:7" x14ac:dyDescent="0.2">
      <c r="A17" s="121">
        <f>Timecurves!B24</f>
        <v>2024</v>
      </c>
      <c r="B17" s="121">
        <f>Timecurves!G24</f>
        <v>0</v>
      </c>
      <c r="C17" s="121"/>
      <c r="D17" s="121"/>
      <c r="E17" s="121"/>
      <c r="F17" s="121"/>
      <c r="G17" s="121"/>
    </row>
    <row r="18" spans="1:7" x14ac:dyDescent="0.2">
      <c r="A18" s="121">
        <f>Timecurves!B25</f>
        <v>2025</v>
      </c>
      <c r="B18" s="121">
        <f>Timecurves!G25</f>
        <v>0</v>
      </c>
      <c r="C18" s="121"/>
      <c r="D18" s="121"/>
      <c r="E18" s="121"/>
      <c r="F18" s="121"/>
      <c r="G18" s="121"/>
    </row>
    <row r="19" spans="1:7" x14ac:dyDescent="0.2">
      <c r="A19" s="121">
        <f>Timecurves!B26</f>
        <v>2026</v>
      </c>
      <c r="B19" s="121">
        <f>Timecurves!G26</f>
        <v>0</v>
      </c>
      <c r="C19" s="121"/>
      <c r="D19" s="121"/>
      <c r="E19" s="121"/>
      <c r="F19" s="121"/>
      <c r="G19" s="121"/>
    </row>
    <row r="20" spans="1:7" x14ac:dyDescent="0.2">
      <c r="A20" s="121">
        <f>Timecurves!B27</f>
        <v>2027</v>
      </c>
      <c r="B20" s="121">
        <f>Timecurves!G27</f>
        <v>0</v>
      </c>
      <c r="C20" s="121"/>
      <c r="D20" s="121"/>
      <c r="E20" s="121"/>
      <c r="F20" s="121"/>
      <c r="G20" s="121"/>
    </row>
    <row r="21" spans="1:7" x14ac:dyDescent="0.2">
      <c r="A21" s="121">
        <f>Timecurves!B28</f>
        <v>2028</v>
      </c>
      <c r="B21" s="121">
        <f>Timecurves!G28</f>
        <v>0</v>
      </c>
      <c r="C21" s="121"/>
      <c r="D21" s="121"/>
      <c r="E21" s="121"/>
      <c r="F21" s="121"/>
      <c r="G21" s="121"/>
    </row>
    <row r="22" spans="1:7" x14ac:dyDescent="0.2">
      <c r="A22" s="121">
        <f>Timecurves!B29</f>
        <v>2029</v>
      </c>
      <c r="B22" s="121">
        <f>Timecurves!G29</f>
        <v>0</v>
      </c>
      <c r="C22" s="121"/>
      <c r="D22" s="121"/>
      <c r="E22" s="121"/>
      <c r="F22" s="121"/>
      <c r="G22" s="121"/>
    </row>
    <row r="23" spans="1:7" x14ac:dyDescent="0.2">
      <c r="A23" s="121">
        <f>Timecurves!B30</f>
        <v>2030</v>
      </c>
      <c r="B23" s="121">
        <f>Timecurves!G30</f>
        <v>0</v>
      </c>
      <c r="C23" s="121"/>
      <c r="D23" s="121"/>
      <c r="E23" s="121"/>
      <c r="F23" s="121"/>
      <c r="G23" s="121"/>
    </row>
    <row r="24" spans="1:7" x14ac:dyDescent="0.2">
      <c r="A24" s="121">
        <f>Timecurves!B31</f>
        <v>2031</v>
      </c>
      <c r="B24" s="121">
        <f>Timecurves!G31</f>
        <v>0</v>
      </c>
      <c r="C24" s="121"/>
      <c r="D24" s="121"/>
      <c r="E24" s="121"/>
      <c r="F24" s="121"/>
      <c r="G24" s="121"/>
    </row>
    <row r="25" spans="1:7" x14ac:dyDescent="0.2">
      <c r="A25" s="121">
        <f>Timecurves!B32</f>
        <v>2032</v>
      </c>
      <c r="B25" s="121">
        <f>Timecurves!G32</f>
        <v>0</v>
      </c>
      <c r="C25" s="121"/>
      <c r="D25" s="121"/>
      <c r="E25" s="121"/>
      <c r="F25" s="121"/>
      <c r="G25" s="121"/>
    </row>
    <row r="26" spans="1:7" x14ac:dyDescent="0.2">
      <c r="A26" s="121">
        <f>Timecurves!B33</f>
        <v>2033</v>
      </c>
      <c r="B26" s="121">
        <f>Timecurves!G33</f>
        <v>0</v>
      </c>
      <c r="C26" s="121"/>
      <c r="D26" s="121"/>
      <c r="E26" s="121"/>
      <c r="F26" s="121"/>
      <c r="G26" s="121"/>
    </row>
    <row r="27" spans="1:7" x14ac:dyDescent="0.2">
      <c r="A27" s="121">
        <f>Timecurves!B34</f>
        <v>2034</v>
      </c>
      <c r="B27" s="121">
        <f>Timecurves!G34</f>
        <v>0</v>
      </c>
      <c r="C27" s="121"/>
      <c r="D27" s="121"/>
      <c r="E27" s="121"/>
      <c r="F27" s="121"/>
      <c r="G27" s="121"/>
    </row>
    <row r="28" spans="1:7" x14ac:dyDescent="0.2">
      <c r="A28" s="121">
        <f>Timecurves!B35</f>
        <v>2035</v>
      </c>
      <c r="B28" s="121">
        <f>Timecurves!G35</f>
        <v>0</v>
      </c>
      <c r="C28" s="121"/>
      <c r="D28" s="121"/>
      <c r="E28" s="121"/>
      <c r="F28" s="121"/>
      <c r="G28" s="121"/>
    </row>
    <row r="29" spans="1:7" x14ac:dyDescent="0.2">
      <c r="A29" s="121">
        <f>Timecurves!B36</f>
        <v>2036</v>
      </c>
      <c r="B29" s="121">
        <f>Timecurves!G36</f>
        <v>0</v>
      </c>
      <c r="C29" s="121"/>
      <c r="D29" s="121"/>
      <c r="E29" s="121"/>
      <c r="F29" s="121"/>
      <c r="G29" s="121"/>
    </row>
    <row r="30" spans="1:7" x14ac:dyDescent="0.2">
      <c r="A30" s="121">
        <f>Timecurves!B37</f>
        <v>2037</v>
      </c>
      <c r="B30" s="121">
        <f>Timecurves!G37</f>
        <v>0</v>
      </c>
      <c r="C30" s="121"/>
      <c r="D30" s="121"/>
      <c r="E30" s="121"/>
      <c r="F30" s="121"/>
      <c r="G30" s="121"/>
    </row>
    <row r="31" spans="1:7" x14ac:dyDescent="0.2">
      <c r="A31" s="121">
        <f>Timecurves!B38</f>
        <v>2038</v>
      </c>
      <c r="B31" s="121">
        <f>Timecurves!G38</f>
        <v>0</v>
      </c>
      <c r="C31" s="121"/>
      <c r="D31" s="121"/>
      <c r="E31" s="121"/>
      <c r="F31" s="121"/>
      <c r="G31" s="121"/>
    </row>
    <row r="32" spans="1:7" x14ac:dyDescent="0.2">
      <c r="A32" s="121">
        <f>Timecurves!B39</f>
        <v>2039</v>
      </c>
      <c r="B32" s="121">
        <f>Timecurves!G39</f>
        <v>0</v>
      </c>
      <c r="C32" s="121"/>
      <c r="D32" s="121"/>
      <c r="E32" s="121"/>
      <c r="F32" s="121"/>
      <c r="G32" s="121"/>
    </row>
    <row r="33" spans="1:7" x14ac:dyDescent="0.2">
      <c r="A33" s="121">
        <f>Timecurves!B40</f>
        <v>2040</v>
      </c>
      <c r="B33" s="121">
        <f>Timecurves!G40</f>
        <v>0</v>
      </c>
      <c r="C33" s="121"/>
      <c r="D33" s="121"/>
      <c r="E33" s="121"/>
      <c r="F33" s="121"/>
      <c r="G33" s="121"/>
    </row>
    <row r="34" spans="1:7" x14ac:dyDescent="0.2">
      <c r="A34" s="121">
        <f>Timecurves!B41</f>
        <v>2041</v>
      </c>
      <c r="B34" s="121">
        <f>Timecurves!G41</f>
        <v>0</v>
      </c>
      <c r="C34" s="121"/>
      <c r="D34" s="121"/>
      <c r="E34" s="121"/>
      <c r="F34" s="121"/>
      <c r="G34" s="121"/>
    </row>
    <row r="35" spans="1:7" x14ac:dyDescent="0.2">
      <c r="A35" s="121">
        <f>Timecurves!B42</f>
        <v>2042</v>
      </c>
      <c r="B35" s="121">
        <f>Timecurves!G42</f>
        <v>0</v>
      </c>
      <c r="C35" s="121"/>
      <c r="D35" s="121"/>
      <c r="E35" s="121"/>
      <c r="F35" s="121"/>
      <c r="G35" s="121"/>
    </row>
    <row r="36" spans="1:7" x14ac:dyDescent="0.2">
      <c r="A36" s="121">
        <f>Timecurves!B43</f>
        <v>2043</v>
      </c>
      <c r="B36" s="121">
        <f>Timecurves!G43</f>
        <v>0</v>
      </c>
      <c r="C36" s="121"/>
      <c r="D36" s="121"/>
      <c r="E36" s="121"/>
      <c r="F36" s="121"/>
      <c r="G36" s="121"/>
    </row>
    <row r="37" spans="1:7" x14ac:dyDescent="0.2">
      <c r="A37" s="121">
        <f>Timecurves!B44</f>
        <v>2044</v>
      </c>
      <c r="B37" s="121">
        <f>Timecurves!G44</f>
        <v>0</v>
      </c>
      <c r="C37" s="121"/>
      <c r="D37" s="121"/>
      <c r="E37" s="121"/>
      <c r="F37" s="121"/>
      <c r="G37" s="121"/>
    </row>
    <row r="38" spans="1:7" x14ac:dyDescent="0.2">
      <c r="A38" s="121">
        <f>Timecurves!B45</f>
        <v>2045</v>
      </c>
      <c r="B38" s="121">
        <f>Timecurves!G45</f>
        <v>0</v>
      </c>
      <c r="C38" s="121"/>
      <c r="D38" s="121"/>
      <c r="E38" s="121"/>
      <c r="F38" s="121"/>
      <c r="G38" s="121"/>
    </row>
    <row r="39" spans="1:7" x14ac:dyDescent="0.2">
      <c r="A39" s="121">
        <f>Timecurves!B46</f>
        <v>2046</v>
      </c>
      <c r="B39" s="121">
        <f>Timecurves!G46</f>
        <v>0</v>
      </c>
      <c r="C39" s="121"/>
      <c r="D39" s="121"/>
      <c r="E39" s="121"/>
      <c r="F39" s="121"/>
      <c r="G39" s="121"/>
    </row>
    <row r="40" spans="1:7" x14ac:dyDescent="0.2">
      <c r="A40" s="121">
        <f>Timecurves!B47</f>
        <v>2047</v>
      </c>
      <c r="B40" s="121">
        <f>Timecurves!G47</f>
        <v>0</v>
      </c>
      <c r="C40" s="121"/>
      <c r="D40" s="121"/>
      <c r="E40" s="121"/>
      <c r="F40" s="121"/>
      <c r="G40" s="121"/>
    </row>
    <row r="41" spans="1:7" x14ac:dyDescent="0.2">
      <c r="A41" s="121">
        <f>Timecurves!B48</f>
        <v>2048</v>
      </c>
      <c r="B41" s="121">
        <f>Timecurves!G48</f>
        <v>0</v>
      </c>
      <c r="C41" s="121"/>
      <c r="D41" s="121"/>
      <c r="E41" s="121"/>
      <c r="F41" s="121"/>
      <c r="G41" s="121"/>
    </row>
    <row r="42" spans="1:7" x14ac:dyDescent="0.2">
      <c r="A42" s="121">
        <f>Timecurves!B49</f>
        <v>2049</v>
      </c>
      <c r="B42" s="121">
        <f>Timecurves!G49</f>
        <v>0</v>
      </c>
      <c r="C42" s="121"/>
      <c r="D42" s="121"/>
      <c r="E42" s="121"/>
      <c r="F42" s="121"/>
      <c r="G42" s="121"/>
    </row>
    <row r="43" spans="1:7" x14ac:dyDescent="0.2">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G43"/>
  <sheetViews>
    <sheetView workbookViewId="0">
      <selection activeCell="B41" sqref="B41"/>
    </sheetView>
  </sheetViews>
  <sheetFormatPr baseColWidth="10" defaultRowHeight="16" x14ac:dyDescent="0.2"/>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s="99" t="s">
        <v>418</v>
      </c>
    </row>
    <row r="2" spans="1:7" x14ac:dyDescent="0.2">
      <c r="A2" t="s">
        <v>211</v>
      </c>
      <c r="B2" t="s">
        <v>241</v>
      </c>
    </row>
    <row r="3" spans="1:7" x14ac:dyDescent="0.2">
      <c r="A3" s="121">
        <f>Timecurves!B10</f>
        <v>2010</v>
      </c>
      <c r="B3" s="121">
        <f>Timecurves!H10</f>
        <v>0</v>
      </c>
      <c r="C3" s="121"/>
      <c r="D3" s="121"/>
      <c r="E3" s="121"/>
      <c r="F3" s="121"/>
      <c r="G3" s="121"/>
    </row>
    <row r="4" spans="1:7" x14ac:dyDescent="0.2">
      <c r="A4" s="121">
        <f>Timecurves!B11</f>
        <v>2011</v>
      </c>
      <c r="B4" s="121">
        <f>Timecurves!H11</f>
        <v>0</v>
      </c>
      <c r="C4" s="121"/>
      <c r="D4" s="121"/>
      <c r="E4" s="121"/>
      <c r="F4" s="121"/>
      <c r="G4" s="121"/>
    </row>
    <row r="5" spans="1:7" x14ac:dyDescent="0.2">
      <c r="A5" s="121">
        <f>Timecurves!B12</f>
        <v>2012</v>
      </c>
      <c r="B5" s="121">
        <f>Timecurves!H12</f>
        <v>0</v>
      </c>
      <c r="C5" s="121"/>
      <c r="D5" s="121"/>
      <c r="E5" s="121"/>
      <c r="F5" s="121"/>
      <c r="G5" s="121"/>
    </row>
    <row r="6" spans="1:7" x14ac:dyDescent="0.2">
      <c r="A6" s="121">
        <f>Timecurves!B13</f>
        <v>2013</v>
      </c>
      <c r="B6" s="121">
        <f>Timecurves!H13</f>
        <v>0</v>
      </c>
      <c r="C6" s="121"/>
      <c r="D6" s="121"/>
      <c r="E6" s="121"/>
      <c r="F6" s="121"/>
      <c r="G6" s="121"/>
    </row>
    <row r="7" spans="1:7" x14ac:dyDescent="0.2">
      <c r="A7" s="121">
        <f>Timecurves!B14</f>
        <v>2014</v>
      </c>
      <c r="B7" s="121">
        <f>Timecurves!H14</f>
        <v>0</v>
      </c>
      <c r="C7" s="121"/>
      <c r="D7" s="121"/>
      <c r="E7" s="121"/>
      <c r="F7" s="121"/>
      <c r="G7" s="121"/>
    </row>
    <row r="8" spans="1:7" x14ac:dyDescent="0.2">
      <c r="A8" s="121">
        <f>Timecurves!B15</f>
        <v>2015</v>
      </c>
      <c r="B8" s="121">
        <f>Timecurves!H15</f>
        <v>0</v>
      </c>
      <c r="C8" s="121"/>
      <c r="D8" s="121"/>
      <c r="E8" s="121"/>
      <c r="F8" s="121"/>
      <c r="G8" s="121"/>
    </row>
    <row r="9" spans="1:7" x14ac:dyDescent="0.2">
      <c r="A9" s="121">
        <f>Timecurves!B16</f>
        <v>2016</v>
      </c>
      <c r="B9" s="121">
        <f>Timecurves!H16</f>
        <v>0</v>
      </c>
      <c r="C9" s="121"/>
      <c r="D9" s="121"/>
      <c r="E9" s="121"/>
      <c r="F9" s="121"/>
      <c r="G9" s="121"/>
    </row>
    <row r="10" spans="1:7" x14ac:dyDescent="0.2">
      <c r="A10" s="121">
        <f>Timecurves!B17</f>
        <v>2017</v>
      </c>
      <c r="B10" s="121">
        <f>Timecurves!H17</f>
        <v>0</v>
      </c>
      <c r="C10" s="121"/>
      <c r="D10" s="121"/>
      <c r="E10" s="121"/>
      <c r="F10" s="121"/>
      <c r="G10" s="121"/>
    </row>
    <row r="11" spans="1:7" x14ac:dyDescent="0.2">
      <c r="A11" s="121">
        <f>Timecurves!B18</f>
        <v>2018</v>
      </c>
      <c r="B11" s="121">
        <f>Timecurves!H18</f>
        <v>0</v>
      </c>
      <c r="C11" s="121"/>
      <c r="D11" s="121"/>
      <c r="E11" s="121"/>
      <c r="F11" s="121"/>
      <c r="G11" s="121"/>
    </row>
    <row r="12" spans="1:7" x14ac:dyDescent="0.2">
      <c r="A12" s="121">
        <f>Timecurves!B19</f>
        <v>2019</v>
      </c>
      <c r="B12" s="121">
        <f>Timecurves!H19</f>
        <v>0</v>
      </c>
      <c r="C12" s="121"/>
      <c r="D12" s="121"/>
      <c r="E12" s="121"/>
      <c r="F12" s="121"/>
      <c r="G12" s="121"/>
    </row>
    <row r="13" spans="1:7" x14ac:dyDescent="0.2">
      <c r="A13" s="121">
        <f>Timecurves!B20</f>
        <v>2020</v>
      </c>
      <c r="B13" s="121">
        <f>Timecurves!H20</f>
        <v>0</v>
      </c>
      <c r="C13" s="121"/>
      <c r="D13" s="121"/>
      <c r="E13" s="121"/>
      <c r="F13" s="121"/>
      <c r="G13" s="121"/>
    </row>
    <row r="14" spans="1:7" x14ac:dyDescent="0.2">
      <c r="A14" s="121">
        <f>Timecurves!B21</f>
        <v>2021</v>
      </c>
      <c r="B14" s="121">
        <f>Timecurves!H21</f>
        <v>0</v>
      </c>
      <c r="C14" s="121"/>
      <c r="D14" s="121"/>
      <c r="E14" s="121"/>
      <c r="F14" s="121"/>
      <c r="G14" s="121"/>
    </row>
    <row r="15" spans="1:7" x14ac:dyDescent="0.2">
      <c r="A15" s="121">
        <f>Timecurves!B22</f>
        <v>2022</v>
      </c>
      <c r="B15" s="121">
        <f>Timecurves!H22</f>
        <v>0</v>
      </c>
      <c r="C15" s="121"/>
      <c r="D15" s="121"/>
      <c r="E15" s="121"/>
      <c r="F15" s="121"/>
      <c r="G15" s="121"/>
    </row>
    <row r="16" spans="1:7" x14ac:dyDescent="0.2">
      <c r="A16" s="121">
        <f>Timecurves!B23</f>
        <v>2023</v>
      </c>
      <c r="B16" s="121">
        <f>Timecurves!H23</f>
        <v>0</v>
      </c>
      <c r="C16" s="121"/>
      <c r="D16" s="121"/>
      <c r="E16" s="121"/>
      <c r="F16" s="121"/>
      <c r="G16" s="121"/>
    </row>
    <row r="17" spans="1:7" x14ac:dyDescent="0.2">
      <c r="A17" s="121">
        <f>Timecurves!B24</f>
        <v>2024</v>
      </c>
      <c r="B17" s="121">
        <f>Timecurves!H24</f>
        <v>0</v>
      </c>
      <c r="C17" s="121"/>
      <c r="D17" s="121"/>
      <c r="E17" s="121"/>
      <c r="F17" s="121"/>
      <c r="G17" s="121"/>
    </row>
    <row r="18" spans="1:7" x14ac:dyDescent="0.2">
      <c r="A18" s="121">
        <f>Timecurves!B25</f>
        <v>2025</v>
      </c>
      <c r="B18" s="121">
        <f>Timecurves!H25</f>
        <v>0</v>
      </c>
      <c r="C18" s="121"/>
      <c r="D18" s="121"/>
      <c r="E18" s="121"/>
      <c r="F18" s="121"/>
      <c r="G18" s="121"/>
    </row>
    <row r="19" spans="1:7" x14ac:dyDescent="0.2">
      <c r="A19" s="121">
        <f>Timecurves!B26</f>
        <v>2026</v>
      </c>
      <c r="B19" s="121">
        <f>Timecurves!H26</f>
        <v>0</v>
      </c>
      <c r="C19" s="121"/>
      <c r="D19" s="121"/>
      <c r="E19" s="121"/>
      <c r="F19" s="121"/>
      <c r="G19" s="121"/>
    </row>
    <row r="20" spans="1:7" x14ac:dyDescent="0.2">
      <c r="A20" s="121">
        <f>Timecurves!B27</f>
        <v>2027</v>
      </c>
      <c r="B20" s="121">
        <f>Timecurves!H27</f>
        <v>0</v>
      </c>
      <c r="C20" s="121"/>
      <c r="D20" s="121"/>
      <c r="E20" s="121"/>
      <c r="F20" s="121"/>
      <c r="G20" s="121"/>
    </row>
    <row r="21" spans="1:7" x14ac:dyDescent="0.2">
      <c r="A21" s="121">
        <f>Timecurves!B28</f>
        <v>2028</v>
      </c>
      <c r="B21" s="121">
        <f>Timecurves!H28</f>
        <v>0</v>
      </c>
      <c r="C21" s="121"/>
      <c r="D21" s="121"/>
      <c r="E21" s="121"/>
      <c r="F21" s="121"/>
      <c r="G21" s="121"/>
    </row>
    <row r="22" spans="1:7" x14ac:dyDescent="0.2">
      <c r="A22" s="121">
        <f>Timecurves!B29</f>
        <v>2029</v>
      </c>
      <c r="B22" s="121">
        <f>Timecurves!H29</f>
        <v>0</v>
      </c>
      <c r="C22" s="121"/>
      <c r="D22" s="121"/>
      <c r="E22" s="121"/>
      <c r="F22" s="121"/>
      <c r="G22" s="121"/>
    </row>
    <row r="23" spans="1:7" x14ac:dyDescent="0.2">
      <c r="A23" s="121">
        <f>Timecurves!B30</f>
        <v>2030</v>
      </c>
      <c r="B23" s="121">
        <f>Timecurves!H30</f>
        <v>0</v>
      </c>
      <c r="C23" s="121"/>
      <c r="D23" s="121"/>
      <c r="E23" s="121"/>
      <c r="F23" s="121"/>
      <c r="G23" s="121"/>
    </row>
    <row r="24" spans="1:7" x14ac:dyDescent="0.2">
      <c r="A24" s="121">
        <f>Timecurves!B31</f>
        <v>2031</v>
      </c>
      <c r="B24" s="121">
        <f>Timecurves!H31</f>
        <v>0</v>
      </c>
      <c r="C24" s="121"/>
      <c r="D24" s="121"/>
      <c r="E24" s="121"/>
      <c r="F24" s="121"/>
      <c r="G24" s="121"/>
    </row>
    <row r="25" spans="1:7" x14ac:dyDescent="0.2">
      <c r="A25" s="121">
        <f>Timecurves!B32</f>
        <v>2032</v>
      </c>
      <c r="B25" s="121">
        <f>Timecurves!H32</f>
        <v>0</v>
      </c>
      <c r="C25" s="121"/>
      <c r="D25" s="121"/>
      <c r="E25" s="121"/>
      <c r="F25" s="121"/>
      <c r="G25" s="121"/>
    </row>
    <row r="26" spans="1:7" x14ac:dyDescent="0.2">
      <c r="A26" s="121">
        <f>Timecurves!B33</f>
        <v>2033</v>
      </c>
      <c r="B26" s="121">
        <f>Timecurves!H33</f>
        <v>0</v>
      </c>
      <c r="C26" s="121"/>
      <c r="D26" s="121"/>
      <c r="E26" s="121"/>
      <c r="F26" s="121"/>
      <c r="G26" s="121"/>
    </row>
    <row r="27" spans="1:7" x14ac:dyDescent="0.2">
      <c r="A27" s="121">
        <f>Timecurves!B34</f>
        <v>2034</v>
      </c>
      <c r="B27" s="121">
        <f>Timecurves!H34</f>
        <v>0</v>
      </c>
      <c r="C27" s="121"/>
      <c r="D27" s="121"/>
      <c r="E27" s="121"/>
      <c r="F27" s="121"/>
      <c r="G27" s="121"/>
    </row>
    <row r="28" spans="1:7" x14ac:dyDescent="0.2">
      <c r="A28" s="121">
        <f>Timecurves!B35</f>
        <v>2035</v>
      </c>
      <c r="B28" s="121">
        <f>Timecurves!H35</f>
        <v>0</v>
      </c>
      <c r="C28" s="121"/>
      <c r="D28" s="121"/>
      <c r="E28" s="121"/>
      <c r="F28" s="121"/>
      <c r="G28" s="121"/>
    </row>
    <row r="29" spans="1:7" x14ac:dyDescent="0.2">
      <c r="A29" s="121">
        <f>Timecurves!B36</f>
        <v>2036</v>
      </c>
      <c r="B29" s="121">
        <f>Timecurves!H36</f>
        <v>0</v>
      </c>
      <c r="C29" s="121"/>
      <c r="D29" s="121"/>
      <c r="E29" s="121"/>
      <c r="F29" s="121"/>
      <c r="G29" s="121"/>
    </row>
    <row r="30" spans="1:7" x14ac:dyDescent="0.2">
      <c r="A30" s="121">
        <f>Timecurves!B37</f>
        <v>2037</v>
      </c>
      <c r="B30" s="121">
        <f>Timecurves!H37</f>
        <v>0</v>
      </c>
      <c r="C30" s="121"/>
      <c r="D30" s="121"/>
      <c r="E30" s="121"/>
      <c r="F30" s="121"/>
      <c r="G30" s="121"/>
    </row>
    <row r="31" spans="1:7" x14ac:dyDescent="0.2">
      <c r="A31" s="121">
        <f>Timecurves!B38</f>
        <v>2038</v>
      </c>
      <c r="B31" s="121">
        <f>Timecurves!H38</f>
        <v>0</v>
      </c>
      <c r="C31" s="121"/>
      <c r="D31" s="121"/>
      <c r="E31" s="121"/>
      <c r="F31" s="121"/>
      <c r="G31" s="121"/>
    </row>
    <row r="32" spans="1:7" x14ac:dyDescent="0.2">
      <c r="A32" s="121">
        <f>Timecurves!B39</f>
        <v>2039</v>
      </c>
      <c r="B32" s="121">
        <f>Timecurves!H39</f>
        <v>0</v>
      </c>
      <c r="C32" s="121"/>
      <c r="D32" s="121"/>
      <c r="E32" s="121"/>
      <c r="F32" s="121"/>
      <c r="G32" s="121"/>
    </row>
    <row r="33" spans="1:7" x14ac:dyDescent="0.2">
      <c r="A33" s="121">
        <f>Timecurves!B40</f>
        <v>2040</v>
      </c>
      <c r="B33" s="121">
        <f>Timecurves!H40</f>
        <v>0</v>
      </c>
      <c r="C33" s="121"/>
      <c r="D33" s="121"/>
      <c r="E33" s="121"/>
      <c r="F33" s="121"/>
      <c r="G33" s="121"/>
    </row>
    <row r="34" spans="1:7" x14ac:dyDescent="0.2">
      <c r="A34" s="121">
        <f>Timecurves!B41</f>
        <v>2041</v>
      </c>
      <c r="B34" s="121">
        <f>Timecurves!H41</f>
        <v>0</v>
      </c>
      <c r="C34" s="121"/>
      <c r="D34" s="121"/>
      <c r="E34" s="121"/>
      <c r="F34" s="121"/>
      <c r="G34" s="121"/>
    </row>
    <row r="35" spans="1:7" x14ac:dyDescent="0.2">
      <c r="A35" s="121">
        <f>Timecurves!B42</f>
        <v>2042</v>
      </c>
      <c r="B35" s="121">
        <f>Timecurves!H42</f>
        <v>0</v>
      </c>
      <c r="C35" s="121"/>
      <c r="D35" s="121"/>
      <c r="E35" s="121"/>
      <c r="F35" s="121"/>
      <c r="G35" s="121"/>
    </row>
    <row r="36" spans="1:7" x14ac:dyDescent="0.2">
      <c r="A36" s="121">
        <f>Timecurves!B43</f>
        <v>2043</v>
      </c>
      <c r="B36" s="121">
        <f>Timecurves!H43</f>
        <v>0</v>
      </c>
      <c r="C36" s="121"/>
      <c r="D36" s="121"/>
      <c r="E36" s="121"/>
      <c r="F36" s="121"/>
      <c r="G36" s="121"/>
    </row>
    <row r="37" spans="1:7" x14ac:dyDescent="0.2">
      <c r="A37" s="121">
        <f>Timecurves!B44</f>
        <v>2044</v>
      </c>
      <c r="B37" s="121">
        <f>Timecurves!H44</f>
        <v>0</v>
      </c>
      <c r="C37" s="121"/>
      <c r="D37" s="121"/>
      <c r="E37" s="121"/>
      <c r="F37" s="121"/>
      <c r="G37" s="121"/>
    </row>
    <row r="38" spans="1:7" x14ac:dyDescent="0.2">
      <c r="A38" s="121">
        <f>Timecurves!B45</f>
        <v>2045</v>
      </c>
      <c r="B38" s="121">
        <f>Timecurves!H45</f>
        <v>0</v>
      </c>
      <c r="C38" s="121"/>
      <c r="D38" s="121"/>
      <c r="E38" s="121"/>
      <c r="F38" s="121"/>
      <c r="G38" s="121"/>
    </row>
    <row r="39" spans="1:7" x14ac:dyDescent="0.2">
      <c r="A39" s="121">
        <f>Timecurves!B46</f>
        <v>2046</v>
      </c>
      <c r="B39" s="121">
        <f>Timecurves!H46</f>
        <v>0</v>
      </c>
      <c r="C39" s="121"/>
      <c r="D39" s="121"/>
      <c r="E39" s="121"/>
      <c r="F39" s="121"/>
      <c r="G39" s="121"/>
    </row>
    <row r="40" spans="1:7" x14ac:dyDescent="0.2">
      <c r="A40" s="121">
        <f>Timecurves!B47</f>
        <v>2047</v>
      </c>
      <c r="B40" s="121">
        <f>Timecurves!H47</f>
        <v>0</v>
      </c>
      <c r="C40" s="121"/>
      <c r="D40" s="121"/>
      <c r="E40" s="121"/>
      <c r="F40" s="121"/>
      <c r="G40" s="121"/>
    </row>
    <row r="41" spans="1:7" x14ac:dyDescent="0.2">
      <c r="A41" s="121">
        <f>Timecurves!B48</f>
        <v>2048</v>
      </c>
      <c r="B41" s="121">
        <f>Timecurves!H48</f>
        <v>0</v>
      </c>
      <c r="C41" s="121"/>
      <c r="D41" s="121"/>
      <c r="E41" s="121"/>
      <c r="F41" s="121"/>
      <c r="G41" s="121"/>
    </row>
    <row r="42" spans="1:7" x14ac:dyDescent="0.2">
      <c r="A42" s="121">
        <f>Timecurves!B49</f>
        <v>2049</v>
      </c>
      <c r="B42" s="121">
        <f>Timecurves!H49</f>
        <v>0</v>
      </c>
      <c r="C42" s="121"/>
      <c r="D42" s="121"/>
      <c r="E42" s="121"/>
      <c r="F42" s="121"/>
      <c r="G42" s="121"/>
    </row>
    <row r="43" spans="1:7" x14ac:dyDescent="0.2">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1:B4"/>
  <sheetViews>
    <sheetView workbookViewId="0">
      <selection activeCell="B4" sqref="B4"/>
    </sheetView>
  </sheetViews>
  <sheetFormatPr baseColWidth="10" defaultRowHeight="16" x14ac:dyDescent="0.2"/>
  <sheetData>
    <row r="1" spans="1:2" x14ac:dyDescent="0.2">
      <c r="A1" t="s">
        <v>320</v>
      </c>
    </row>
    <row r="2" spans="1:2" x14ac:dyDescent="0.2">
      <c r="A2" t="s">
        <v>220</v>
      </c>
      <c r="B2" t="s">
        <v>229</v>
      </c>
    </row>
    <row r="3" spans="1:2" x14ac:dyDescent="0.2">
      <c r="A3" t="s">
        <v>246</v>
      </c>
      <c r="B3">
        <f>Dashboard!E49</f>
        <v>0</v>
      </c>
    </row>
    <row r="4" spans="1:2" x14ac:dyDescent="0.2">
      <c r="A4" t="s">
        <v>321</v>
      </c>
      <c r="B4">
        <f>Dashboard!E50</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sheetPr>
  <dimension ref="A1:B4"/>
  <sheetViews>
    <sheetView workbookViewId="0">
      <selection activeCell="B4" sqref="B4"/>
    </sheetView>
  </sheetViews>
  <sheetFormatPr baseColWidth="10" defaultRowHeight="16" x14ac:dyDescent="0.2"/>
  <sheetData>
    <row r="1" spans="1:2" x14ac:dyDescent="0.2">
      <c r="A1" t="s">
        <v>327</v>
      </c>
    </row>
    <row r="2" spans="1:2" x14ac:dyDescent="0.2">
      <c r="A2" t="s">
        <v>220</v>
      </c>
      <c r="B2" t="s">
        <v>229</v>
      </c>
    </row>
    <row r="3" spans="1:2" x14ac:dyDescent="0.2">
      <c r="A3" t="s">
        <v>328</v>
      </c>
      <c r="B3">
        <f>'Waste analysis'!E12</f>
        <v>1</v>
      </c>
    </row>
    <row r="4" spans="1:2" x14ac:dyDescent="0.2">
      <c r="A4" t="s">
        <v>329</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39997558519241921"/>
  </sheetPr>
  <dimension ref="A1:B4"/>
  <sheetViews>
    <sheetView workbookViewId="0">
      <selection activeCell="C1" sqref="C1:J5"/>
    </sheetView>
  </sheetViews>
  <sheetFormatPr baseColWidth="10" defaultRowHeight="16" x14ac:dyDescent="0.2"/>
  <cols>
    <col min="1" max="1" width="51.5" customWidth="1"/>
  </cols>
  <sheetData>
    <row r="1" spans="1:2" x14ac:dyDescent="0.2">
      <c r="A1" t="s">
        <v>449</v>
      </c>
    </row>
    <row r="2" spans="1:2" x14ac:dyDescent="0.2">
      <c r="A2" t="s">
        <v>220</v>
      </c>
      <c r="B2" t="s">
        <v>229</v>
      </c>
    </row>
    <row r="3" spans="1:2" x14ac:dyDescent="0.2">
      <c r="A3" s="50" t="s">
        <v>443</v>
      </c>
      <c r="B3" s="88">
        <f>Network_gas_analysis!E38</f>
        <v>0</v>
      </c>
    </row>
    <row r="4" spans="1:2" x14ac:dyDescent="0.2">
      <c r="A4" s="50" t="s">
        <v>442</v>
      </c>
      <c r="B4" s="88">
        <f>Network_gas_analysis!E39</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election activeCell="B4" sqref="B4"/>
    </sheetView>
  </sheetViews>
  <sheetFormatPr baseColWidth="10" defaultRowHeight="16" x14ac:dyDescent="0.2"/>
  <cols>
    <col min="1" max="1" width="51.5" customWidth="1"/>
  </cols>
  <sheetData>
    <row r="1" spans="1:2" x14ac:dyDescent="0.2">
      <c r="A1" t="s">
        <v>448</v>
      </c>
    </row>
    <row r="2" spans="1:2" x14ac:dyDescent="0.2">
      <c r="A2" t="s">
        <v>220</v>
      </c>
      <c r="B2" t="s">
        <v>229</v>
      </c>
    </row>
    <row r="3" spans="1:2" x14ac:dyDescent="0.2">
      <c r="A3" s="50" t="s">
        <v>444</v>
      </c>
      <c r="B3" s="88">
        <f>Network_gas_analysis!E34</f>
        <v>0</v>
      </c>
    </row>
    <row r="4" spans="1:2" x14ac:dyDescent="0.2">
      <c r="A4" s="50" t="s">
        <v>445</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sheetPr>
  <dimension ref="B2:C32"/>
  <sheetViews>
    <sheetView workbookViewId="0">
      <selection activeCell="C29" sqref="C29"/>
    </sheetView>
  </sheetViews>
  <sheetFormatPr baseColWidth="10" defaultRowHeight="16" x14ac:dyDescent="0.2"/>
  <cols>
    <col min="1" max="1" width="8.6640625" style="2" customWidth="1"/>
    <col min="2" max="2" width="35.83203125" style="2" customWidth="1"/>
    <col min="3" max="3" width="100.83203125" style="2" customWidth="1"/>
    <col min="4" max="16384" width="10.83203125" style="2"/>
  </cols>
  <sheetData>
    <row r="2" spans="2:3" ht="21" x14ac:dyDescent="0.25">
      <c r="B2" s="22" t="s">
        <v>22</v>
      </c>
    </row>
    <row r="4" spans="2:3" ht="30" customHeight="1" x14ac:dyDescent="0.2">
      <c r="B4" s="84" t="s">
        <v>215</v>
      </c>
      <c r="C4" s="323" t="s">
        <v>23</v>
      </c>
    </row>
    <row r="5" spans="2:3" s="176" customFormat="1" ht="30" customHeight="1" x14ac:dyDescent="0.2">
      <c r="B5" s="175" t="s">
        <v>204</v>
      </c>
      <c r="C5" s="324" t="s">
        <v>216</v>
      </c>
    </row>
    <row r="6" spans="2:3" s="176" customFormat="1" ht="30" customHeight="1" x14ac:dyDescent="0.2">
      <c r="B6" s="177" t="s">
        <v>0</v>
      </c>
      <c r="C6" s="326" t="s">
        <v>407</v>
      </c>
    </row>
    <row r="7" spans="2:3" s="176" customFormat="1" ht="30" customHeight="1" x14ac:dyDescent="0.2">
      <c r="B7" s="177" t="s">
        <v>22</v>
      </c>
      <c r="C7" s="324" t="s">
        <v>408</v>
      </c>
    </row>
    <row r="8" spans="2:3" s="176" customFormat="1" ht="30" customHeight="1" x14ac:dyDescent="0.2">
      <c r="B8" s="177" t="s">
        <v>20</v>
      </c>
      <c r="C8" s="324" t="s">
        <v>411</v>
      </c>
    </row>
    <row r="9" spans="2:3" s="176" customFormat="1" ht="30" customHeight="1" x14ac:dyDescent="0.2">
      <c r="B9" s="177" t="s">
        <v>208</v>
      </c>
      <c r="C9" s="324" t="s">
        <v>409</v>
      </c>
    </row>
    <row r="10" spans="2:3" s="176" customFormat="1" ht="30" customHeight="1" x14ac:dyDescent="0.2">
      <c r="B10" s="177" t="s">
        <v>24</v>
      </c>
      <c r="C10" s="324" t="s">
        <v>410</v>
      </c>
    </row>
    <row r="11" spans="2:3" s="176" customFormat="1" ht="30" customHeight="1" x14ac:dyDescent="0.2">
      <c r="B11" s="178" t="s">
        <v>29</v>
      </c>
      <c r="C11" s="324" t="s">
        <v>412</v>
      </c>
    </row>
    <row r="12" spans="2:3" s="176" customFormat="1" ht="30" customHeight="1" x14ac:dyDescent="0.2">
      <c r="B12" s="179" t="s">
        <v>293</v>
      </c>
      <c r="C12" s="324" t="s">
        <v>413</v>
      </c>
    </row>
    <row r="13" spans="2:3" s="176" customFormat="1" ht="30" customHeight="1" x14ac:dyDescent="0.2">
      <c r="B13" s="179" t="s">
        <v>233</v>
      </c>
      <c r="C13" s="274" t="s">
        <v>421</v>
      </c>
    </row>
    <row r="14" spans="2:3" s="176" customFormat="1" ht="30" customHeight="1" x14ac:dyDescent="0.2">
      <c r="B14" s="179" t="s">
        <v>393</v>
      </c>
      <c r="C14" s="274" t="s">
        <v>309</v>
      </c>
    </row>
    <row r="15" spans="2:3" s="176" customFormat="1" ht="30" customHeight="1" x14ac:dyDescent="0.2">
      <c r="B15" s="180" t="s">
        <v>316</v>
      </c>
      <c r="C15" s="324" t="s">
        <v>262</v>
      </c>
    </row>
    <row r="16" spans="2:3" s="176" customFormat="1" ht="30" customHeight="1" x14ac:dyDescent="0.2">
      <c r="B16" s="180" t="s">
        <v>452</v>
      </c>
      <c r="C16" s="324" t="s">
        <v>453</v>
      </c>
    </row>
    <row r="17" spans="2:3" s="176" customFormat="1" ht="30" customHeight="1" x14ac:dyDescent="0.2">
      <c r="B17" s="180" t="s">
        <v>324</v>
      </c>
      <c r="C17" s="324" t="s">
        <v>414</v>
      </c>
    </row>
    <row r="18" spans="2:3" s="176" customFormat="1" ht="30" customHeight="1" x14ac:dyDescent="0.2">
      <c r="B18" s="180" t="s">
        <v>460</v>
      </c>
      <c r="C18" s="324" t="s">
        <v>461</v>
      </c>
    </row>
    <row r="19" spans="2:3" s="176" customFormat="1" ht="30" customHeight="1" x14ac:dyDescent="0.2">
      <c r="B19" s="273" t="s">
        <v>347</v>
      </c>
      <c r="C19" s="274" t="s">
        <v>362</v>
      </c>
    </row>
    <row r="20" spans="2:3" s="176" customFormat="1" ht="30" customHeight="1" x14ac:dyDescent="0.2">
      <c r="B20" s="181" t="s">
        <v>255</v>
      </c>
      <c r="C20" s="324" t="s">
        <v>256</v>
      </c>
    </row>
    <row r="21" spans="2:3" s="176" customFormat="1" ht="30" customHeight="1" x14ac:dyDescent="0.2">
      <c r="B21" s="181" t="s">
        <v>339</v>
      </c>
      <c r="C21" s="324" t="s">
        <v>257</v>
      </c>
    </row>
    <row r="22" spans="2:3" s="176" customFormat="1" ht="30" customHeight="1" x14ac:dyDescent="0.2">
      <c r="B22" s="181" t="s">
        <v>340</v>
      </c>
      <c r="C22" s="324" t="s">
        <v>258</v>
      </c>
    </row>
    <row r="23" spans="2:3" s="176" customFormat="1" ht="30" customHeight="1" x14ac:dyDescent="0.2">
      <c r="B23" s="181" t="s">
        <v>341</v>
      </c>
      <c r="C23" s="324" t="s">
        <v>259</v>
      </c>
    </row>
    <row r="24" spans="2:3" s="176" customFormat="1" ht="30" customHeight="1" x14ac:dyDescent="0.2">
      <c r="B24" s="181" t="s">
        <v>342</v>
      </c>
      <c r="C24" s="324" t="s">
        <v>260</v>
      </c>
    </row>
    <row r="25" spans="2:3" s="176" customFormat="1" ht="30" customHeight="1" x14ac:dyDescent="0.2">
      <c r="B25" s="181" t="s">
        <v>343</v>
      </c>
      <c r="C25" s="324" t="s">
        <v>261</v>
      </c>
    </row>
    <row r="26" spans="2:3" s="176" customFormat="1" ht="30" customHeight="1" x14ac:dyDescent="0.2">
      <c r="B26" s="181" t="s">
        <v>422</v>
      </c>
      <c r="C26" s="325" t="s">
        <v>423</v>
      </c>
    </row>
    <row r="27" spans="2:3" s="176" customFormat="1" ht="30" customHeight="1" x14ac:dyDescent="0.2">
      <c r="B27" s="181" t="s">
        <v>317</v>
      </c>
      <c r="C27" s="325" t="s">
        <v>319</v>
      </c>
    </row>
    <row r="28" spans="2:3" ht="31" customHeight="1" x14ac:dyDescent="0.2">
      <c r="B28" s="181" t="s">
        <v>331</v>
      </c>
      <c r="C28" s="325" t="s">
        <v>330</v>
      </c>
    </row>
    <row r="29" spans="2:3" ht="30" customHeight="1" x14ac:dyDescent="0.2">
      <c r="B29" s="181" t="s">
        <v>446</v>
      </c>
      <c r="C29" s="325" t="s">
        <v>450</v>
      </c>
    </row>
    <row r="30" spans="2:3" ht="31" customHeight="1" x14ac:dyDescent="0.2">
      <c r="B30" s="181" t="s">
        <v>447</v>
      </c>
      <c r="C30" s="325" t="s">
        <v>451</v>
      </c>
    </row>
    <row r="31" spans="2:3" ht="33" customHeight="1" x14ac:dyDescent="0.2">
      <c r="B31" s="181" t="s">
        <v>462</v>
      </c>
      <c r="C31" s="325" t="s">
        <v>464</v>
      </c>
    </row>
    <row r="32" spans="2:3" ht="31" customHeight="1" x14ac:dyDescent="0.2">
      <c r="B32" s="181" t="s">
        <v>463</v>
      </c>
      <c r="C32" s="325" t="s">
        <v>465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B2:C33"/>
  <sheetViews>
    <sheetView workbookViewId="0">
      <selection activeCell="E7" sqref="E7"/>
    </sheetView>
  </sheetViews>
  <sheetFormatPr baseColWidth="10" defaultRowHeight="16" x14ac:dyDescent="0.2"/>
  <cols>
    <col min="1" max="1" width="10.83203125" style="2" customWidth="1"/>
    <col min="2" max="2" width="140.83203125" style="2" customWidth="1"/>
    <col min="3" max="3" width="20.33203125" style="2" customWidth="1"/>
    <col min="4" max="16384" width="10.83203125" style="2"/>
  </cols>
  <sheetData>
    <row r="2" spans="2:3" ht="21" x14ac:dyDescent="0.25">
      <c r="B2" s="22" t="s">
        <v>20</v>
      </c>
    </row>
    <row r="4" spans="2:3" x14ac:dyDescent="0.2">
      <c r="B4" s="173" t="s">
        <v>21</v>
      </c>
      <c r="C4" s="9"/>
    </row>
    <row r="5" spans="2:3" x14ac:dyDescent="0.2">
      <c r="B5" s="327"/>
      <c r="C5" s="9"/>
    </row>
    <row r="6" spans="2:3" ht="170" x14ac:dyDescent="0.2">
      <c r="B6" s="328" t="s">
        <v>416</v>
      </c>
      <c r="C6" s="9"/>
    </row>
    <row r="7" spans="2:3" x14ac:dyDescent="0.2">
      <c r="B7" s="330"/>
      <c r="C7" s="9"/>
    </row>
    <row r="8" spans="2:3" ht="15" customHeight="1" x14ac:dyDescent="0.2">
      <c r="B8" s="101"/>
      <c r="C8" s="9"/>
    </row>
    <row r="9" spans="2:3" ht="15" customHeight="1" x14ac:dyDescent="0.2">
      <c r="B9" s="173" t="s">
        <v>210</v>
      </c>
      <c r="C9" s="9"/>
    </row>
    <row r="10" spans="2:3" ht="15" customHeight="1" x14ac:dyDescent="0.2">
      <c r="B10" s="327"/>
      <c r="C10" s="9"/>
    </row>
    <row r="11" spans="2:3" ht="15" customHeight="1" x14ac:dyDescent="0.2">
      <c r="B11" s="320" t="s">
        <v>400</v>
      </c>
      <c r="C11" s="9"/>
    </row>
    <row r="12" spans="2:3" ht="15" customHeight="1" x14ac:dyDescent="0.2">
      <c r="B12" s="320" t="s">
        <v>401</v>
      </c>
      <c r="C12" s="9"/>
    </row>
    <row r="13" spans="2:3" ht="15" customHeight="1" x14ac:dyDescent="0.2">
      <c r="B13" s="320" t="s">
        <v>365</v>
      </c>
      <c r="C13" s="9"/>
    </row>
    <row r="14" spans="2:3" ht="15" customHeight="1" x14ac:dyDescent="0.2">
      <c r="B14" s="320" t="s">
        <v>366</v>
      </c>
      <c r="C14" s="9"/>
    </row>
    <row r="15" spans="2:3" ht="15" customHeight="1" x14ac:dyDescent="0.2">
      <c r="B15" s="320" t="s">
        <v>367</v>
      </c>
      <c r="C15" s="9"/>
    </row>
    <row r="16" spans="2:3" ht="30" customHeight="1" x14ac:dyDescent="0.2">
      <c r="B16" s="328" t="s">
        <v>368</v>
      </c>
      <c r="C16" s="9"/>
    </row>
    <row r="17" spans="2:3" ht="15" customHeight="1" x14ac:dyDescent="0.2">
      <c r="B17" s="320" t="s">
        <v>402</v>
      </c>
      <c r="C17" s="9"/>
    </row>
    <row r="18" spans="2:3" ht="15" customHeight="1" x14ac:dyDescent="0.2">
      <c r="B18" s="320" t="s">
        <v>403</v>
      </c>
      <c r="C18" s="9"/>
    </row>
    <row r="19" spans="2:3" ht="15" customHeight="1" x14ac:dyDescent="0.2">
      <c r="B19" s="329"/>
      <c r="C19" s="9"/>
    </row>
    <row r="20" spans="2:3" x14ac:dyDescent="0.2">
      <c r="B20" s="90"/>
    </row>
    <row r="21" spans="2:3" x14ac:dyDescent="0.2">
      <c r="B21" s="182" t="s">
        <v>404</v>
      </c>
    </row>
    <row r="22" spans="2:3" x14ac:dyDescent="0.2">
      <c r="B22" s="321"/>
    </row>
    <row r="23" spans="2:3" ht="102" x14ac:dyDescent="0.2">
      <c r="B23" s="322" t="s">
        <v>405</v>
      </c>
    </row>
    <row r="24" spans="2:3" x14ac:dyDescent="0.2">
      <c r="B24" s="174"/>
    </row>
    <row r="27" spans="2:3" ht="15" customHeight="1" x14ac:dyDescent="0.2"/>
    <row r="33" ht="30"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Z9"/>
  <sheetViews>
    <sheetView workbookViewId="0">
      <selection activeCell="Z54" sqref="Z54"/>
    </sheetView>
  </sheetViews>
  <sheetFormatPr baseColWidth="10" defaultColWidth="2.83203125" defaultRowHeight="16" x14ac:dyDescent="0.2"/>
  <cols>
    <col min="1" max="1" width="8.1640625" style="2" customWidth="1"/>
    <col min="2" max="16384" width="2.83203125" style="2"/>
  </cols>
  <sheetData>
    <row r="2" spans="2:78" ht="21" customHeight="1" x14ac:dyDescent="0.2">
      <c r="B2" s="82" t="s">
        <v>267</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x14ac:dyDescent="0.2">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x14ac:dyDescent="0.2">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x14ac:dyDescent="0.2">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x14ac:dyDescent="0.2">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x14ac:dyDescent="0.25">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x14ac:dyDescent="0.2">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2:F93"/>
  <sheetViews>
    <sheetView workbookViewId="0">
      <selection activeCell="C13" sqref="C13"/>
    </sheetView>
  </sheetViews>
  <sheetFormatPr baseColWidth="10" defaultRowHeight="16" x14ac:dyDescent="0.2"/>
  <cols>
    <col min="1" max="1" width="10.83203125" style="2"/>
    <col min="2" max="2" width="25.83203125" style="2" customWidth="1"/>
    <col min="3" max="4" width="75.83203125" style="2" customWidth="1"/>
    <col min="5" max="16384" width="10.83203125" style="2"/>
  </cols>
  <sheetData>
    <row r="2" spans="1:6" ht="21" x14ac:dyDescent="0.25">
      <c r="B2" s="22" t="s">
        <v>24</v>
      </c>
      <c r="C2" s="22"/>
    </row>
    <row r="3" spans="1:6" x14ac:dyDescent="0.2">
      <c r="A3" s="100"/>
      <c r="B3" s="100"/>
      <c r="C3" s="100"/>
      <c r="D3" s="100"/>
    </row>
    <row r="4" spans="1:6" x14ac:dyDescent="0.2">
      <c r="A4" s="100"/>
      <c r="B4" s="46" t="s">
        <v>38</v>
      </c>
      <c r="C4" s="105"/>
      <c r="D4" s="100"/>
    </row>
    <row r="5" spans="1:6" ht="79" customHeight="1" x14ac:dyDescent="0.2">
      <c r="A5" s="100"/>
      <c r="B5" s="347" t="s">
        <v>213</v>
      </c>
      <c r="C5" s="348"/>
      <c r="D5" s="100"/>
    </row>
    <row r="6" spans="1:6" ht="17" thickBot="1" x14ac:dyDescent="0.25">
      <c r="A6" s="100"/>
      <c r="B6" s="100"/>
      <c r="C6" s="100"/>
      <c r="D6" s="100"/>
    </row>
    <row r="7" spans="1:6" x14ac:dyDescent="0.2">
      <c r="A7" s="100"/>
      <c r="B7" s="94" t="s">
        <v>25</v>
      </c>
      <c r="C7" s="106"/>
      <c r="D7" s="95"/>
    </row>
    <row r="8" spans="1:6" x14ac:dyDescent="0.2">
      <c r="A8" s="100"/>
      <c r="B8" s="96"/>
      <c r="C8" s="107"/>
      <c r="D8" s="97"/>
      <c r="F8" s="72"/>
    </row>
    <row r="9" spans="1:6" x14ac:dyDescent="0.2">
      <c r="A9" s="100"/>
      <c r="B9" s="108" t="s">
        <v>39</v>
      </c>
      <c r="C9" s="184" t="s">
        <v>27</v>
      </c>
      <c r="D9" s="116" t="s">
        <v>209</v>
      </c>
    </row>
    <row r="10" spans="1:6" x14ac:dyDescent="0.2">
      <c r="A10" s="100"/>
      <c r="B10" s="111" t="s">
        <v>45</v>
      </c>
      <c r="C10" s="109"/>
      <c r="D10" s="110"/>
    </row>
    <row r="11" spans="1:6" ht="31" customHeight="1" x14ac:dyDescent="0.2">
      <c r="A11" s="100"/>
      <c r="B11" s="112"/>
      <c r="C11" s="114" t="s">
        <v>263</v>
      </c>
      <c r="D11" s="113"/>
    </row>
    <row r="12" spans="1:6" ht="31" customHeight="1" x14ac:dyDescent="0.2">
      <c r="B12" s="112"/>
      <c r="C12" s="65" t="s">
        <v>264</v>
      </c>
      <c r="D12" s="199" t="s">
        <v>265</v>
      </c>
    </row>
    <row r="13" spans="1:6" ht="31" customHeight="1" x14ac:dyDescent="0.2">
      <c r="B13" s="70"/>
      <c r="C13" s="114" t="s">
        <v>424</v>
      </c>
      <c r="D13" s="199" t="s">
        <v>265</v>
      </c>
    </row>
    <row r="14" spans="1:6" ht="34" x14ac:dyDescent="0.2">
      <c r="B14" s="70"/>
      <c r="C14" s="114" t="s">
        <v>302</v>
      </c>
      <c r="D14" s="183"/>
      <c r="F14" s="89"/>
    </row>
    <row r="15" spans="1:6" ht="34" x14ac:dyDescent="0.2">
      <c r="B15" s="70"/>
      <c r="C15" s="114" t="s">
        <v>394</v>
      </c>
      <c r="D15" s="183"/>
      <c r="F15" s="89"/>
    </row>
    <row r="16" spans="1:6" ht="17" thickBot="1" x14ac:dyDescent="0.25">
      <c r="B16" s="93"/>
      <c r="C16" s="185"/>
      <c r="D16" s="186"/>
    </row>
    <row r="17" spans="2:4" ht="17" thickBot="1" x14ac:dyDescent="0.25">
      <c r="B17" s="100"/>
      <c r="C17" s="100"/>
      <c r="D17" s="100"/>
    </row>
    <row r="18" spans="2:4" x14ac:dyDescent="0.2">
      <c r="B18" s="94" t="s">
        <v>26</v>
      </c>
      <c r="C18" s="106"/>
      <c r="D18" s="95"/>
    </row>
    <row r="19" spans="2:4" x14ac:dyDescent="0.2">
      <c r="B19" s="96"/>
      <c r="C19" s="107"/>
      <c r="D19" s="97"/>
    </row>
    <row r="20" spans="2:4" x14ac:dyDescent="0.2">
      <c r="B20" s="108" t="s">
        <v>39</v>
      </c>
      <c r="C20" s="184" t="s">
        <v>27</v>
      </c>
      <c r="D20" s="116" t="s">
        <v>212</v>
      </c>
    </row>
    <row r="21" spans="2:4" x14ac:dyDescent="0.2">
      <c r="B21" s="111" t="s">
        <v>231</v>
      </c>
      <c r="C21" s="191" t="s">
        <v>300</v>
      </c>
      <c r="D21" s="110"/>
    </row>
    <row r="22" spans="2:4" x14ac:dyDescent="0.2">
      <c r="B22" s="111"/>
      <c r="C22" s="192" t="s">
        <v>298</v>
      </c>
      <c r="D22" s="74"/>
    </row>
    <row r="23" spans="2:4" ht="17" x14ac:dyDescent="0.2">
      <c r="B23" s="112"/>
      <c r="C23" s="114" t="s">
        <v>299</v>
      </c>
      <c r="D23" s="193"/>
    </row>
    <row r="24" spans="2:4" ht="17" x14ac:dyDescent="0.2">
      <c r="B24" s="112"/>
      <c r="C24" s="114" t="s">
        <v>398</v>
      </c>
      <c r="D24" s="183"/>
    </row>
    <row r="25" spans="2:4" x14ac:dyDescent="0.2">
      <c r="B25" s="194"/>
      <c r="C25" s="195"/>
      <c r="D25" s="196"/>
    </row>
    <row r="26" spans="2:4" x14ac:dyDescent="0.2">
      <c r="B26" s="197" t="s">
        <v>240</v>
      </c>
      <c r="C26" s="191" t="s">
        <v>301</v>
      </c>
      <c r="D26" s="198"/>
    </row>
    <row r="27" spans="2:4" x14ac:dyDescent="0.2">
      <c r="B27" s="197"/>
      <c r="C27" s="192" t="s">
        <v>335</v>
      </c>
      <c r="D27" s="183"/>
    </row>
    <row r="28" spans="2:4" x14ac:dyDescent="0.2">
      <c r="B28" s="197"/>
      <c r="C28" s="192" t="s">
        <v>336</v>
      </c>
      <c r="D28" s="183"/>
    </row>
    <row r="29" spans="2:4" x14ac:dyDescent="0.2">
      <c r="B29" s="194"/>
      <c r="C29" s="195"/>
      <c r="D29" s="196"/>
    </row>
    <row r="30" spans="2:4" x14ac:dyDescent="0.2">
      <c r="B30" s="197" t="s">
        <v>297</v>
      </c>
      <c r="C30" s="192" t="s">
        <v>285</v>
      </c>
      <c r="D30" s="193"/>
    </row>
    <row r="31" spans="2:4" x14ac:dyDescent="0.2">
      <c r="B31" s="112"/>
      <c r="C31" s="192" t="s">
        <v>286</v>
      </c>
      <c r="D31" s="193"/>
    </row>
    <row r="32" spans="2:4" ht="17" thickBot="1" x14ac:dyDescent="0.25">
      <c r="B32" s="98"/>
      <c r="C32" s="188"/>
      <c r="D32" s="189"/>
    </row>
    <row r="33" spans="2:4" ht="17" thickBot="1" x14ac:dyDescent="0.25">
      <c r="B33" s="100"/>
      <c r="C33" s="100"/>
      <c r="D33" s="100"/>
    </row>
    <row r="34" spans="2:4" x14ac:dyDescent="0.2">
      <c r="B34" s="94" t="s">
        <v>201</v>
      </c>
      <c r="C34" s="95"/>
      <c r="D34" s="90"/>
    </row>
    <row r="35" spans="2:4" x14ac:dyDescent="0.2">
      <c r="B35" s="96"/>
      <c r="C35" s="97"/>
      <c r="D35" s="90"/>
    </row>
    <row r="36" spans="2:4" x14ac:dyDescent="0.2">
      <c r="B36" s="108" t="s">
        <v>288</v>
      </c>
      <c r="C36" s="116" t="s">
        <v>289</v>
      </c>
      <c r="D36" s="90"/>
    </row>
    <row r="37" spans="2:4" x14ac:dyDescent="0.2">
      <c r="B37" s="111" t="s">
        <v>41</v>
      </c>
      <c r="C37" s="74" t="s">
        <v>131</v>
      </c>
      <c r="D37" s="90"/>
    </row>
    <row r="38" spans="2:4" x14ac:dyDescent="0.2">
      <c r="B38" s="96"/>
      <c r="C38" s="74" t="s">
        <v>132</v>
      </c>
      <c r="D38" s="90"/>
    </row>
    <row r="39" spans="2:4" x14ac:dyDescent="0.2">
      <c r="B39" s="96"/>
      <c r="C39" s="74" t="s">
        <v>133</v>
      </c>
      <c r="D39" s="90"/>
    </row>
    <row r="40" spans="2:4" x14ac:dyDescent="0.2">
      <c r="B40" s="96"/>
      <c r="C40" s="74" t="s">
        <v>134</v>
      </c>
      <c r="D40" s="90"/>
    </row>
    <row r="41" spans="2:4" x14ac:dyDescent="0.2">
      <c r="B41" s="96"/>
      <c r="C41" s="74" t="s">
        <v>135</v>
      </c>
      <c r="D41" s="90"/>
    </row>
    <row r="42" spans="2:4" x14ac:dyDescent="0.2">
      <c r="B42" s="96"/>
      <c r="C42" s="74" t="s">
        <v>136</v>
      </c>
      <c r="D42" s="90"/>
    </row>
    <row r="43" spans="2:4" x14ac:dyDescent="0.2">
      <c r="B43" s="96"/>
      <c r="C43" s="74" t="s">
        <v>147</v>
      </c>
      <c r="D43" s="90"/>
    </row>
    <row r="44" spans="2:4" x14ac:dyDescent="0.2">
      <c r="B44" s="96"/>
      <c r="C44" s="74" t="s">
        <v>138</v>
      </c>
      <c r="D44" s="90"/>
    </row>
    <row r="45" spans="2:4" x14ac:dyDescent="0.2">
      <c r="B45" s="96"/>
      <c r="C45" s="74" t="s">
        <v>139</v>
      </c>
      <c r="D45" s="90"/>
    </row>
    <row r="46" spans="2:4" x14ac:dyDescent="0.2">
      <c r="B46" s="96"/>
      <c r="C46" s="74" t="s">
        <v>140</v>
      </c>
      <c r="D46" s="90"/>
    </row>
    <row r="47" spans="2:4" x14ac:dyDescent="0.2">
      <c r="B47" s="96"/>
      <c r="C47" s="74" t="s">
        <v>141</v>
      </c>
      <c r="D47" s="90"/>
    </row>
    <row r="48" spans="2:4" x14ac:dyDescent="0.2">
      <c r="B48" s="96"/>
      <c r="C48" s="74" t="s">
        <v>142</v>
      </c>
      <c r="D48" s="90"/>
    </row>
    <row r="49" spans="2:4" x14ac:dyDescent="0.2">
      <c r="B49" s="115"/>
      <c r="C49" s="187"/>
      <c r="D49" s="90"/>
    </row>
    <row r="50" spans="2:4" x14ac:dyDescent="0.2">
      <c r="B50" s="111" t="s">
        <v>137</v>
      </c>
      <c r="C50" s="74" t="s">
        <v>137</v>
      </c>
      <c r="D50" s="90"/>
    </row>
    <row r="51" spans="2:4" x14ac:dyDescent="0.2">
      <c r="B51" s="117"/>
      <c r="C51" s="187"/>
      <c r="D51" s="90"/>
    </row>
    <row r="52" spans="2:4" x14ac:dyDescent="0.2">
      <c r="B52" s="111" t="s">
        <v>353</v>
      </c>
      <c r="C52" s="74" t="s">
        <v>42</v>
      </c>
      <c r="D52" s="90"/>
    </row>
    <row r="53" spans="2:4" x14ac:dyDescent="0.2">
      <c r="B53" s="117"/>
      <c r="C53" s="187"/>
      <c r="D53" s="90"/>
    </row>
    <row r="54" spans="2:4" x14ac:dyDescent="0.2">
      <c r="B54" s="111" t="s">
        <v>150</v>
      </c>
      <c r="C54" s="74" t="s">
        <v>149</v>
      </c>
      <c r="D54" s="90"/>
    </row>
    <row r="55" spans="2:4" x14ac:dyDescent="0.2">
      <c r="B55" s="111"/>
      <c r="C55" s="74" t="s">
        <v>150</v>
      </c>
      <c r="D55" s="90"/>
    </row>
    <row r="56" spans="2:4" x14ac:dyDescent="0.2">
      <c r="B56" s="96"/>
      <c r="C56" s="74" t="s">
        <v>151</v>
      </c>
      <c r="D56" s="90"/>
    </row>
    <row r="57" spans="2:4" x14ac:dyDescent="0.2">
      <c r="B57" s="96"/>
      <c r="C57" s="74" t="s">
        <v>152</v>
      </c>
      <c r="D57" s="90"/>
    </row>
    <row r="58" spans="2:4" x14ac:dyDescent="0.2">
      <c r="B58" s="96"/>
      <c r="C58" s="74" t="s">
        <v>153</v>
      </c>
      <c r="D58" s="90"/>
    </row>
    <row r="59" spans="2:4" x14ac:dyDescent="0.2">
      <c r="B59" s="96"/>
      <c r="C59" s="74" t="s">
        <v>154</v>
      </c>
      <c r="D59" s="90"/>
    </row>
    <row r="60" spans="2:4" x14ac:dyDescent="0.2">
      <c r="B60" s="96"/>
      <c r="C60" s="74" t="s">
        <v>155</v>
      </c>
      <c r="D60" s="90"/>
    </row>
    <row r="61" spans="2:4" x14ac:dyDescent="0.2">
      <c r="B61" s="96"/>
      <c r="C61" s="74" t="s">
        <v>156</v>
      </c>
      <c r="D61" s="90"/>
    </row>
    <row r="62" spans="2:4" x14ac:dyDescent="0.2">
      <c r="B62" s="96"/>
      <c r="C62" s="74" t="s">
        <v>157</v>
      </c>
      <c r="D62" s="90"/>
    </row>
    <row r="63" spans="2:4" x14ac:dyDescent="0.2">
      <c r="B63" s="96"/>
      <c r="C63" s="74" t="s">
        <v>158</v>
      </c>
      <c r="D63" s="90"/>
    </row>
    <row r="64" spans="2:4" x14ac:dyDescent="0.2">
      <c r="B64" s="96"/>
      <c r="C64" s="74" t="s">
        <v>159</v>
      </c>
      <c r="D64" s="90"/>
    </row>
    <row r="65" spans="2:4" x14ac:dyDescent="0.2">
      <c r="B65" s="96"/>
      <c r="C65" s="74" t="s">
        <v>160</v>
      </c>
      <c r="D65" s="90"/>
    </row>
    <row r="66" spans="2:4" x14ac:dyDescent="0.2">
      <c r="B66" s="96"/>
      <c r="C66" s="74" t="s">
        <v>161</v>
      </c>
      <c r="D66" s="90"/>
    </row>
    <row r="67" spans="2:4" x14ac:dyDescent="0.2">
      <c r="B67" s="96"/>
      <c r="C67" s="74" t="s">
        <v>162</v>
      </c>
      <c r="D67" s="90"/>
    </row>
    <row r="68" spans="2:4" x14ac:dyDescent="0.2">
      <c r="B68" s="96"/>
      <c r="C68" s="74" t="s">
        <v>163</v>
      </c>
      <c r="D68" s="90"/>
    </row>
    <row r="69" spans="2:4" x14ac:dyDescent="0.2">
      <c r="B69" s="96"/>
      <c r="C69" s="74" t="s">
        <v>164</v>
      </c>
      <c r="D69" s="90"/>
    </row>
    <row r="70" spans="2:4" x14ac:dyDescent="0.2">
      <c r="B70" s="96"/>
      <c r="C70" s="74" t="s">
        <v>165</v>
      </c>
      <c r="D70" s="90"/>
    </row>
    <row r="71" spans="2:4" x14ac:dyDescent="0.2">
      <c r="B71" s="96"/>
      <c r="C71" s="74" t="s">
        <v>166</v>
      </c>
      <c r="D71" s="90"/>
    </row>
    <row r="72" spans="2:4" x14ac:dyDescent="0.2">
      <c r="B72" s="96"/>
      <c r="C72" s="74" t="s">
        <v>167</v>
      </c>
      <c r="D72" s="90"/>
    </row>
    <row r="73" spans="2:4" x14ac:dyDescent="0.2">
      <c r="B73" s="96"/>
      <c r="C73" s="74" t="s">
        <v>168</v>
      </c>
      <c r="D73" s="90"/>
    </row>
    <row r="74" spans="2:4" x14ac:dyDescent="0.2">
      <c r="B74" s="96"/>
      <c r="C74" s="74" t="s">
        <v>169</v>
      </c>
      <c r="D74" s="90"/>
    </row>
    <row r="75" spans="2:4" x14ac:dyDescent="0.2">
      <c r="B75" s="96"/>
      <c r="C75" s="74" t="s">
        <v>170</v>
      </c>
      <c r="D75" s="90"/>
    </row>
    <row r="76" spans="2:4" x14ac:dyDescent="0.2">
      <c r="B76" s="96"/>
      <c r="C76" s="74" t="s">
        <v>171</v>
      </c>
      <c r="D76" s="90"/>
    </row>
    <row r="77" spans="2:4" x14ac:dyDescent="0.2">
      <c r="B77" s="115"/>
      <c r="C77" s="187"/>
      <c r="D77" s="90"/>
    </row>
    <row r="78" spans="2:4" x14ac:dyDescent="0.2">
      <c r="B78" s="111" t="s">
        <v>202</v>
      </c>
      <c r="C78" s="74" t="s">
        <v>173</v>
      </c>
      <c r="D78" s="90"/>
    </row>
    <row r="79" spans="2:4" x14ac:dyDescent="0.2">
      <c r="B79" s="117"/>
      <c r="C79" s="187"/>
      <c r="D79" s="90"/>
    </row>
    <row r="80" spans="2:4" x14ac:dyDescent="0.2">
      <c r="B80" s="111" t="s">
        <v>203</v>
      </c>
      <c r="C80" s="74" t="s">
        <v>172</v>
      </c>
      <c r="D80" s="90"/>
    </row>
    <row r="81" spans="2:4" x14ac:dyDescent="0.2">
      <c r="B81" s="111"/>
      <c r="C81" s="74" t="s">
        <v>174</v>
      </c>
      <c r="D81" s="90"/>
    </row>
    <row r="82" spans="2:4" x14ac:dyDescent="0.2">
      <c r="B82" s="117"/>
      <c r="C82" s="187"/>
      <c r="D82" s="90"/>
    </row>
    <row r="83" spans="2:4" x14ac:dyDescent="0.2">
      <c r="B83" s="111" t="s">
        <v>234</v>
      </c>
      <c r="C83" s="74" t="s">
        <v>177</v>
      </c>
      <c r="D83" s="90"/>
    </row>
    <row r="84" spans="2:4" x14ac:dyDescent="0.2">
      <c r="B84" s="117"/>
      <c r="C84" s="187"/>
      <c r="D84" s="90"/>
    </row>
    <row r="85" spans="2:4" x14ac:dyDescent="0.2">
      <c r="B85" s="111" t="s">
        <v>235</v>
      </c>
      <c r="C85" s="74" t="s">
        <v>178</v>
      </c>
      <c r="D85" s="90"/>
    </row>
    <row r="86" spans="2:4" x14ac:dyDescent="0.2">
      <c r="B86" s="117"/>
      <c r="C86" s="187"/>
      <c r="D86" s="90"/>
    </row>
    <row r="87" spans="2:4" x14ac:dyDescent="0.2">
      <c r="B87" s="111" t="s">
        <v>196</v>
      </c>
      <c r="C87" s="74" t="s">
        <v>175</v>
      </c>
      <c r="D87" s="90"/>
    </row>
    <row r="88" spans="2:4" x14ac:dyDescent="0.2">
      <c r="B88" s="111"/>
      <c r="C88" s="74" t="s">
        <v>180</v>
      </c>
      <c r="D88" s="90"/>
    </row>
    <row r="89" spans="2:4" x14ac:dyDescent="0.2">
      <c r="B89" s="117"/>
      <c r="C89" s="287"/>
      <c r="D89" s="90"/>
    </row>
    <row r="90" spans="2:4" x14ac:dyDescent="0.2">
      <c r="B90" s="111" t="s">
        <v>232</v>
      </c>
      <c r="C90" s="74" t="s">
        <v>184</v>
      </c>
      <c r="D90" s="90"/>
    </row>
    <row r="91" spans="2:4" ht="17" thickBot="1" x14ac:dyDescent="0.25">
      <c r="B91" s="98"/>
      <c r="C91" s="189"/>
      <c r="D91" s="90"/>
    </row>
    <row r="92" spans="2:4" x14ac:dyDescent="0.2">
      <c r="B92" s="107"/>
      <c r="C92" s="107"/>
      <c r="D92" s="90"/>
    </row>
    <row r="93" spans="2:4" x14ac:dyDescent="0.2">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2:Q59"/>
  <sheetViews>
    <sheetView tabSelected="1" workbookViewId="0">
      <selection activeCell="C45" sqref="C45"/>
    </sheetView>
  </sheetViews>
  <sheetFormatPr baseColWidth="10" defaultRowHeight="16" x14ac:dyDescent="0.2"/>
  <cols>
    <col min="1" max="1" width="10.83203125" style="2" customWidth="1"/>
    <col min="2" max="2" width="26.83203125" style="2" bestFit="1" customWidth="1"/>
    <col min="3" max="3" width="80" style="2" customWidth="1"/>
    <col min="4" max="4" width="8.33203125" style="136"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1" x14ac:dyDescent="0.25">
      <c r="B2" s="22" t="s">
        <v>29</v>
      </c>
      <c r="K2" s="126" t="s">
        <v>277</v>
      </c>
      <c r="L2" s="13"/>
      <c r="M2" s="5"/>
    </row>
    <row r="3" spans="2:17" ht="15" customHeight="1" x14ac:dyDescent="0.25">
      <c r="B3" s="104"/>
      <c r="C3" s="100"/>
      <c r="D3" s="137"/>
      <c r="J3" s="100"/>
      <c r="K3" s="127"/>
      <c r="L3" s="9"/>
      <c r="M3" s="8"/>
    </row>
    <row r="4" spans="2:17" ht="15" customHeight="1" x14ac:dyDescent="0.2">
      <c r="B4" s="200" t="s">
        <v>38</v>
      </c>
      <c r="C4" s="201"/>
      <c r="D4" s="201"/>
      <c r="E4" s="201"/>
      <c r="F4" s="201"/>
      <c r="G4" s="202"/>
      <c r="H4" s="107"/>
      <c r="I4" s="107"/>
      <c r="J4" s="100"/>
      <c r="K4" s="128"/>
      <c r="L4" s="9"/>
      <c r="M4" s="8"/>
    </row>
    <row r="5" spans="2:17" ht="15" customHeight="1" x14ac:dyDescent="0.2">
      <c r="B5" s="349" t="s">
        <v>415</v>
      </c>
      <c r="C5" s="350"/>
      <c r="D5" s="350"/>
      <c r="E5" s="350"/>
      <c r="F5" s="350"/>
      <c r="G5" s="351"/>
      <c r="H5" s="159"/>
      <c r="I5" s="159"/>
      <c r="J5" s="100"/>
      <c r="K5" s="245"/>
      <c r="L5" s="9"/>
      <c r="M5" s="8"/>
    </row>
    <row r="6" spans="2:17" x14ac:dyDescent="0.2">
      <c r="B6" s="349"/>
      <c r="C6" s="350"/>
      <c r="D6" s="350"/>
      <c r="E6" s="350"/>
      <c r="F6" s="350"/>
      <c r="G6" s="351"/>
      <c r="H6" s="159"/>
      <c r="I6" s="159"/>
      <c r="J6" s="100"/>
      <c r="K6" s="245"/>
      <c r="L6" s="9"/>
      <c r="M6" s="8"/>
    </row>
    <row r="7" spans="2:17" x14ac:dyDescent="0.2">
      <c r="B7" s="347"/>
      <c r="C7" s="352"/>
      <c r="D7" s="352"/>
      <c r="E7" s="352"/>
      <c r="F7" s="352"/>
      <c r="G7" s="348"/>
      <c r="H7" s="159"/>
      <c r="I7" s="159"/>
      <c r="J7" s="100"/>
      <c r="K7" s="129"/>
      <c r="L7" s="10"/>
      <c r="M7" s="11"/>
    </row>
    <row r="8" spans="2:17" ht="15" customHeight="1" thickBot="1" x14ac:dyDescent="0.25"/>
    <row r="9" spans="2:17" x14ac:dyDescent="0.2">
      <c r="B9" s="55" t="s">
        <v>24</v>
      </c>
      <c r="C9" s="66"/>
      <c r="D9" s="138"/>
      <c r="E9" s="205"/>
      <c r="F9" s="205"/>
      <c r="G9" s="205"/>
      <c r="H9" s="205"/>
      <c r="I9" s="205"/>
      <c r="J9" s="66"/>
      <c r="K9" s="166" t="s">
        <v>33</v>
      </c>
      <c r="L9" s="66"/>
      <c r="M9" s="57"/>
      <c r="N9" s="9"/>
      <c r="O9" s="130"/>
      <c r="P9" s="131"/>
      <c r="Q9" s="9"/>
    </row>
    <row r="10" spans="2:17" x14ac:dyDescent="0.2">
      <c r="B10" s="58"/>
      <c r="C10" s="9"/>
      <c r="D10" s="139"/>
      <c r="E10" s="107"/>
      <c r="F10" s="107"/>
      <c r="G10" s="107"/>
      <c r="H10" s="107"/>
      <c r="I10" s="107"/>
      <c r="J10" s="9"/>
      <c r="K10" s="15"/>
      <c r="L10" s="9"/>
      <c r="M10" s="59"/>
      <c r="N10" s="9"/>
      <c r="O10" s="128"/>
      <c r="P10" s="132"/>
      <c r="Q10" s="9"/>
    </row>
    <row r="11" spans="2:17" x14ac:dyDescent="0.2">
      <c r="B11" s="67" t="s">
        <v>30</v>
      </c>
      <c r="C11" s="292" t="s">
        <v>27</v>
      </c>
      <c r="D11" s="292" t="s">
        <v>32</v>
      </c>
      <c r="E11" s="316" t="s">
        <v>31</v>
      </c>
      <c r="F11" s="316"/>
      <c r="G11" s="316" t="s">
        <v>376</v>
      </c>
      <c r="H11" s="316"/>
      <c r="I11" s="316" t="s">
        <v>28</v>
      </c>
      <c r="J11" s="292"/>
      <c r="K11" s="293" t="s">
        <v>34</v>
      </c>
      <c r="L11" s="145" t="s">
        <v>44</v>
      </c>
      <c r="M11" s="118" t="s">
        <v>38</v>
      </c>
      <c r="N11" s="18"/>
      <c r="O11" s="134" t="s">
        <v>278</v>
      </c>
      <c r="P11" s="135" t="s">
        <v>279</v>
      </c>
      <c r="Q11" s="9"/>
    </row>
    <row r="12" spans="2:17" x14ac:dyDescent="0.2">
      <c r="B12" s="73" t="s">
        <v>45</v>
      </c>
      <c r="C12" s="18"/>
      <c r="D12" s="146"/>
      <c r="E12" s="109"/>
      <c r="F12" s="109"/>
      <c r="G12" s="109"/>
      <c r="H12" s="109"/>
      <c r="I12" s="109"/>
      <c r="J12" s="18"/>
      <c r="K12" s="15"/>
      <c r="L12" s="142"/>
      <c r="M12" s="59"/>
      <c r="N12" s="9"/>
      <c r="O12" s="133"/>
      <c r="P12" s="132"/>
      <c r="Q12" s="9"/>
    </row>
    <row r="13" spans="2:17" x14ac:dyDescent="0.2">
      <c r="B13" s="61"/>
      <c r="C13" s="147" t="s">
        <v>218</v>
      </c>
      <c r="D13" s="146"/>
      <c r="E13" s="107"/>
      <c r="F13" s="107"/>
      <c r="G13" s="191" t="s">
        <v>274</v>
      </c>
      <c r="H13" s="107"/>
      <c r="I13" s="109"/>
      <c r="J13" s="18"/>
      <c r="K13" s="148" t="s">
        <v>217</v>
      </c>
      <c r="L13" s="309" t="b">
        <f>IF(COUNTIF(P:P,0)+COUNTIF(P:P,FALSE)=0,TRUE,FALSE)</f>
        <v>0</v>
      </c>
      <c r="M13" s="59" t="str">
        <f>IF(L13=TRUE," ","Please address all critical checks (red) before continuing")</f>
        <v>Please address all critical checks (red) before continuing</v>
      </c>
      <c r="N13" s="9"/>
      <c r="O13" s="133" t="s">
        <v>274</v>
      </c>
      <c r="P13" s="132"/>
      <c r="Q13" s="9"/>
    </row>
    <row r="14" spans="2:17" x14ac:dyDescent="0.2">
      <c r="B14" s="61"/>
      <c r="C14" s="147" t="s">
        <v>283</v>
      </c>
      <c r="D14" s="149"/>
      <c r="E14" s="107"/>
      <c r="F14" s="107"/>
      <c r="G14" s="191" t="s">
        <v>273</v>
      </c>
      <c r="H14" s="107"/>
      <c r="I14" s="107"/>
      <c r="J14" s="18"/>
      <c r="K14" s="148" t="s">
        <v>200</v>
      </c>
      <c r="L14" s="309" t="b">
        <f>IF(COUNTBLANK(C13:C57)-COUNTBLANK(E13:E57)=0,TRUE,FALSE)</f>
        <v>0</v>
      </c>
      <c r="M14" s="59" t="str">
        <f>IF(L14=TRUE," ","Please fill in all assumptions")</f>
        <v>Please fill in all assumptions</v>
      </c>
      <c r="N14" s="9"/>
      <c r="O14" s="133" t="s">
        <v>273</v>
      </c>
      <c r="P14" s="249" t="b">
        <f>L14</f>
        <v>0</v>
      </c>
      <c r="Q14" s="9"/>
    </row>
    <row r="15" spans="2:17" x14ac:dyDescent="0.2">
      <c r="B15" s="68"/>
      <c r="C15" s="294"/>
      <c r="D15" s="295"/>
      <c r="E15" s="317"/>
      <c r="F15" s="317"/>
      <c r="G15" s="317"/>
      <c r="H15" s="317"/>
      <c r="I15" s="317"/>
      <c r="J15" s="143"/>
      <c r="K15" s="144"/>
      <c r="L15" s="171"/>
      <c r="M15" s="123"/>
      <c r="N15" s="9"/>
      <c r="O15" s="133"/>
      <c r="P15" s="132"/>
      <c r="Q15" s="9"/>
    </row>
    <row r="16" spans="2:17" x14ac:dyDescent="0.2">
      <c r="B16" s="69" t="str">
        <f>"Domestic production in "&amp;base_year</f>
        <v xml:space="preserve">Domestic production in </v>
      </c>
      <c r="C16" s="151"/>
      <c r="D16" s="139"/>
      <c r="E16" s="107"/>
      <c r="F16" s="107"/>
      <c r="G16" s="107"/>
      <c r="H16" s="107"/>
      <c r="I16" s="107"/>
      <c r="J16" s="9"/>
      <c r="K16" s="20"/>
      <c r="L16" s="150"/>
      <c r="M16" s="59"/>
      <c r="N16" s="9"/>
      <c r="O16" s="133"/>
      <c r="P16" s="132"/>
      <c r="Q16" s="9"/>
    </row>
    <row r="17" spans="2:17" ht="17" x14ac:dyDescent="0.2">
      <c r="B17" s="69"/>
      <c r="C17" s="151" t="s">
        <v>41</v>
      </c>
      <c r="D17" s="139" t="s">
        <v>239</v>
      </c>
      <c r="E17" s="318" t="e">
        <f>VLOOKUP(base_year,Timecurves!B10:H50, 2)</f>
        <v>#N/A</v>
      </c>
      <c r="F17" s="157"/>
      <c r="G17" s="157"/>
      <c r="H17" s="157"/>
      <c r="I17" s="107" t="s">
        <v>233</v>
      </c>
      <c r="J17" s="9"/>
      <c r="K17" s="15" t="s">
        <v>371</v>
      </c>
      <c r="L17" s="311" t="e">
        <f>IF(ABS((E17-'Fuel aggregation'!E11))&lt;=0.1*'Fuel aggregation'!E11,TRUE,FALSE)</f>
        <v>#N/A</v>
      </c>
      <c r="M17" s="59" t="e">
        <f>IF(L17=TRUE," ","There is a mismatch between the produciton of "&amp;C17&amp;" in the time curves and the energy balance")</f>
        <v>#N/A</v>
      </c>
      <c r="N17" s="9"/>
      <c r="O17" s="133"/>
      <c r="P17" s="132"/>
      <c r="Q17" s="9"/>
    </row>
    <row r="18" spans="2:17" ht="17" x14ac:dyDescent="0.2">
      <c r="B18" s="69"/>
      <c r="C18" s="151" t="s">
        <v>137</v>
      </c>
      <c r="D18" s="139" t="s">
        <v>239</v>
      </c>
      <c r="E18" s="318" t="e">
        <f>VLOOKUP(base_year,Timecurves!B10:H50, 3)</f>
        <v>#N/A</v>
      </c>
      <c r="F18" s="157"/>
      <c r="G18" s="157"/>
      <c r="H18" s="157"/>
      <c r="I18" s="107" t="s">
        <v>233</v>
      </c>
      <c r="J18" s="9"/>
      <c r="K18" s="15" t="s">
        <v>371</v>
      </c>
      <c r="L18" s="311" t="e">
        <f>IF(ABS((E18-'Fuel aggregation'!F11))&lt;=0.1*'Fuel aggregation'!F11,TRUE,FALSE)</f>
        <v>#N/A</v>
      </c>
      <c r="M18" s="59" t="e">
        <f>IF(L18=TRUE," ","There is a mismatch between the produciton of "&amp;C18&amp;" in the time curves and the energy balance")</f>
        <v>#N/A</v>
      </c>
      <c r="N18" s="9"/>
      <c r="O18" s="133"/>
      <c r="P18" s="132"/>
      <c r="Q18" s="9"/>
    </row>
    <row r="19" spans="2:17" ht="17" x14ac:dyDescent="0.2">
      <c r="B19" s="69"/>
      <c r="C19" s="151" t="s">
        <v>42</v>
      </c>
      <c r="D19" s="139" t="s">
        <v>239</v>
      </c>
      <c r="E19" s="312" t="e">
        <f>VLOOKUP(base_year,Timecurves!B10:H50, 4)</f>
        <v>#N/A</v>
      </c>
      <c r="F19" s="155"/>
      <c r="G19" s="155"/>
      <c r="H19" s="155"/>
      <c r="I19" s="107" t="s">
        <v>233</v>
      </c>
      <c r="J19" s="9"/>
      <c r="K19" s="15" t="s">
        <v>371</v>
      </c>
      <c r="L19" s="311" t="e">
        <f>IF(ABS((E19-'Fuel aggregation'!G11))&lt;=0.1*'Fuel aggregation'!G11,TRUE,FALSE)</f>
        <v>#N/A</v>
      </c>
      <c r="M19" s="59" t="e">
        <f>IF(L19=TRUE," ","There is a mismatch between the produciton of "&amp;C19&amp;" in the time curves and the energy balance")</f>
        <v>#N/A</v>
      </c>
      <c r="N19" s="9"/>
      <c r="O19" s="133"/>
      <c r="P19" s="132"/>
      <c r="Q19" s="9"/>
    </row>
    <row r="20" spans="2:17" ht="17" x14ac:dyDescent="0.2">
      <c r="B20" s="58"/>
      <c r="C20" s="151" t="s">
        <v>150</v>
      </c>
      <c r="D20" s="139" t="s">
        <v>239</v>
      </c>
      <c r="E20" s="312" t="e">
        <f>VLOOKUP(base_year,Timecurves!B10:H50, 5)</f>
        <v>#N/A</v>
      </c>
      <c r="F20" s="153"/>
      <c r="G20" s="153"/>
      <c r="H20" s="153"/>
      <c r="I20" s="107" t="s">
        <v>233</v>
      </c>
      <c r="J20" s="9"/>
      <c r="K20" s="15" t="s">
        <v>371</v>
      </c>
      <c r="L20" s="311" t="e">
        <f>IF(ABS((E20-'Fuel aggregation'!H11))&lt;=0.1*'Fuel aggregation'!H11,TRUE,FALSE)</f>
        <v>#N/A</v>
      </c>
      <c r="M20" s="59" t="e">
        <f>IF(L20=TRUE," ","There is a mismatch between the produciton of "&amp;C20&amp;" in the time curves and the energy balance")</f>
        <v>#N/A</v>
      </c>
      <c r="N20" s="9"/>
      <c r="O20" s="133"/>
      <c r="P20" s="132"/>
      <c r="Q20" s="9"/>
    </row>
    <row r="21" spans="2:17" ht="17" x14ac:dyDescent="0.2">
      <c r="B21" s="58"/>
      <c r="C21" s="151" t="s">
        <v>232</v>
      </c>
      <c r="D21" s="139" t="s">
        <v>239</v>
      </c>
      <c r="E21" s="312" t="e">
        <f>VLOOKUP(base_year,Timecurves!B10:H50, 6)</f>
        <v>#N/A</v>
      </c>
      <c r="F21" s="155"/>
      <c r="G21" s="155"/>
      <c r="H21" s="155"/>
      <c r="I21" s="107" t="s">
        <v>233</v>
      </c>
      <c r="J21" s="9"/>
      <c r="K21" s="15"/>
      <c r="L21" s="150"/>
      <c r="M21" s="59"/>
      <c r="N21" s="9"/>
      <c r="O21" s="133"/>
      <c r="P21" s="132"/>
      <c r="Q21" s="9"/>
    </row>
    <row r="22" spans="2:17" x14ac:dyDescent="0.2">
      <c r="B22" s="58"/>
      <c r="C22" s="9"/>
      <c r="D22" s="139"/>
      <c r="E22" s="156"/>
      <c r="F22" s="157"/>
      <c r="G22" s="157"/>
      <c r="H22" s="157"/>
      <c r="I22" s="107"/>
      <c r="J22" s="9"/>
      <c r="K22" s="20"/>
      <c r="L22" s="150"/>
      <c r="M22" s="59"/>
      <c r="N22" s="9"/>
      <c r="O22" s="133"/>
      <c r="P22" s="132"/>
      <c r="Q22" s="9"/>
    </row>
    <row r="23" spans="2:17" ht="17" x14ac:dyDescent="0.2">
      <c r="B23" s="58"/>
      <c r="C23" s="151" t="s">
        <v>234</v>
      </c>
      <c r="D23" s="139" t="s">
        <v>239</v>
      </c>
      <c r="E23" s="172">
        <f>'Fuel aggregation'!L11</f>
        <v>0</v>
      </c>
      <c r="F23" s="157"/>
      <c r="G23" s="157"/>
      <c r="H23" s="157"/>
      <c r="I23" s="107" t="s">
        <v>359</v>
      </c>
      <c r="J23" s="9"/>
      <c r="K23" s="15"/>
      <c r="L23" s="150"/>
      <c r="M23" s="59"/>
      <c r="N23" s="9"/>
      <c r="O23" s="133"/>
      <c r="P23" s="132"/>
      <c r="Q23" s="9"/>
    </row>
    <row r="24" spans="2:17" ht="18" thickBot="1" x14ac:dyDescent="0.25">
      <c r="B24" s="58"/>
      <c r="C24" s="151" t="s">
        <v>235</v>
      </c>
      <c r="D24" s="139" t="s">
        <v>239</v>
      </c>
      <c r="E24" s="172">
        <f>'Fuel aggregation'!M11</f>
        <v>0</v>
      </c>
      <c r="F24" s="157"/>
      <c r="G24" s="157"/>
      <c r="H24" s="157"/>
      <c r="I24" s="107" t="s">
        <v>359</v>
      </c>
      <c r="J24" s="9"/>
      <c r="K24" s="15"/>
      <c r="L24" s="154"/>
      <c r="M24" s="59"/>
      <c r="N24" s="9"/>
      <c r="O24" s="133"/>
      <c r="P24" s="132"/>
      <c r="Q24" s="9"/>
    </row>
    <row r="25" spans="2:17" ht="18" thickBot="1" x14ac:dyDescent="0.25">
      <c r="B25" s="58"/>
      <c r="C25" s="151" t="s">
        <v>467</v>
      </c>
      <c r="D25" s="139" t="s">
        <v>239</v>
      </c>
      <c r="E25" s="158"/>
      <c r="F25" s="157"/>
      <c r="G25" s="157"/>
      <c r="H25" s="157"/>
      <c r="I25" s="162"/>
      <c r="J25" s="9"/>
      <c r="K25" s="15"/>
      <c r="L25" s="154"/>
      <c r="M25" s="59"/>
      <c r="N25" s="9"/>
      <c r="O25" s="133" t="s">
        <v>468</v>
      </c>
      <c r="P25" s="132"/>
      <c r="Q25" s="9"/>
    </row>
    <row r="26" spans="2:17" ht="17" x14ac:dyDescent="0.2">
      <c r="B26" s="58"/>
      <c r="C26" s="151" t="s">
        <v>202</v>
      </c>
      <c r="D26" s="139" t="s">
        <v>239</v>
      </c>
      <c r="E26" s="172">
        <f>'Fuel aggregation'!I11</f>
        <v>0</v>
      </c>
      <c r="F26" s="157"/>
      <c r="G26" s="157"/>
      <c r="H26" s="157"/>
      <c r="I26" s="107" t="s">
        <v>359</v>
      </c>
      <c r="J26" s="9"/>
      <c r="K26" s="15"/>
      <c r="L26" s="154"/>
      <c r="M26" s="59"/>
      <c r="N26" s="9"/>
      <c r="O26" s="133"/>
      <c r="P26" s="132"/>
      <c r="Q26" s="9"/>
    </row>
    <row r="27" spans="2:17" ht="17" x14ac:dyDescent="0.2">
      <c r="B27" s="58"/>
      <c r="C27" s="151" t="s">
        <v>219</v>
      </c>
      <c r="D27" s="139" t="s">
        <v>239</v>
      </c>
      <c r="E27" s="172">
        <f>'Fuel aggregation'!J11</f>
        <v>0</v>
      </c>
      <c r="F27" s="157"/>
      <c r="G27" s="157"/>
      <c r="H27" s="157"/>
      <c r="I27" s="107" t="s">
        <v>359</v>
      </c>
      <c r="J27" s="9"/>
      <c r="K27" s="15"/>
      <c r="L27" s="154"/>
      <c r="M27" s="59"/>
      <c r="N27" s="9"/>
      <c r="O27" s="133"/>
      <c r="P27" s="132"/>
      <c r="Q27" s="9"/>
    </row>
    <row r="28" spans="2:17" ht="17" x14ac:dyDescent="0.2">
      <c r="B28" s="58"/>
      <c r="C28" s="159" t="s">
        <v>196</v>
      </c>
      <c r="D28" s="160" t="s">
        <v>239</v>
      </c>
      <c r="E28" s="161" t="s">
        <v>280</v>
      </c>
      <c r="F28" s="157"/>
      <c r="G28" s="157"/>
      <c r="H28" s="157"/>
      <c r="I28" s="107"/>
      <c r="J28" s="9"/>
      <c r="K28" s="15"/>
      <c r="L28" s="150"/>
      <c r="M28" s="59"/>
      <c r="N28" s="9"/>
      <c r="O28" s="133"/>
      <c r="P28" s="132"/>
      <c r="Q28" s="9"/>
    </row>
    <row r="29" spans="2:17" ht="17" x14ac:dyDescent="0.2">
      <c r="B29" s="58"/>
      <c r="C29" s="159" t="s">
        <v>417</v>
      </c>
      <c r="D29" s="160" t="s">
        <v>239</v>
      </c>
      <c r="E29" s="161" t="s">
        <v>280</v>
      </c>
      <c r="F29" s="157"/>
      <c r="G29" s="157"/>
      <c r="H29" s="157"/>
      <c r="I29" s="107"/>
      <c r="J29" s="9"/>
      <c r="K29" s="15"/>
      <c r="L29" s="150"/>
      <c r="M29" s="59"/>
      <c r="N29" s="9"/>
      <c r="O29" s="133"/>
      <c r="P29" s="132"/>
      <c r="Q29" s="9"/>
    </row>
    <row r="30" spans="2:17" ht="17" x14ac:dyDescent="0.2">
      <c r="B30" s="58"/>
      <c r="C30" s="159" t="s">
        <v>237</v>
      </c>
      <c r="D30" s="160" t="s">
        <v>239</v>
      </c>
      <c r="E30" s="152" t="s">
        <v>280</v>
      </c>
      <c r="F30" s="155"/>
      <c r="G30" s="155"/>
      <c r="H30" s="155"/>
      <c r="I30" s="107"/>
      <c r="J30" s="9"/>
      <c r="K30" s="15"/>
      <c r="L30" s="150"/>
      <c r="M30" s="59"/>
      <c r="N30" s="9"/>
      <c r="O30" s="133"/>
      <c r="P30" s="132"/>
      <c r="Q30" s="9"/>
    </row>
    <row r="31" spans="2:17" ht="18" thickBot="1" x14ac:dyDescent="0.25">
      <c r="B31" s="58"/>
      <c r="C31" s="159" t="s">
        <v>236</v>
      </c>
      <c r="D31" s="160" t="s">
        <v>239</v>
      </c>
      <c r="E31" s="161" t="s">
        <v>280</v>
      </c>
      <c r="F31" s="157"/>
      <c r="G31" s="157"/>
      <c r="H31" s="157"/>
      <c r="I31" s="107"/>
      <c r="J31" s="9"/>
      <c r="K31" s="15"/>
      <c r="L31" s="154"/>
      <c r="M31" s="59"/>
      <c r="N31" s="9"/>
      <c r="O31" s="133"/>
      <c r="P31" s="132"/>
      <c r="Q31" s="9"/>
    </row>
    <row r="32" spans="2:17" ht="18" thickBot="1" x14ac:dyDescent="0.25">
      <c r="B32" s="58"/>
      <c r="C32" s="159" t="s">
        <v>466</v>
      </c>
      <c r="D32" s="160" t="s">
        <v>239</v>
      </c>
      <c r="E32" s="158"/>
      <c r="F32" s="157"/>
      <c r="G32" s="107"/>
      <c r="H32" s="157"/>
      <c r="I32" s="162"/>
      <c r="J32" s="9"/>
      <c r="K32" s="15"/>
      <c r="L32" s="248"/>
      <c r="M32" s="59"/>
      <c r="N32" s="9"/>
      <c r="O32" s="133" t="s">
        <v>469</v>
      </c>
      <c r="P32" s="132"/>
      <c r="Q32" s="9"/>
    </row>
    <row r="33" spans="2:17" ht="18" thickBot="1" x14ac:dyDescent="0.25">
      <c r="B33" s="61"/>
      <c r="C33" s="159" t="s">
        <v>238</v>
      </c>
      <c r="D33" s="160" t="s">
        <v>239</v>
      </c>
      <c r="E33" s="158"/>
      <c r="F33" s="157"/>
      <c r="G33" s="107"/>
      <c r="H33" s="157"/>
      <c r="I33" s="162"/>
      <c r="J33" s="9"/>
      <c r="K33" s="15"/>
      <c r="L33" s="248"/>
      <c r="M33" s="59"/>
      <c r="N33" s="9"/>
      <c r="O33" s="133" t="s">
        <v>332</v>
      </c>
      <c r="P33" s="132"/>
      <c r="Q33" s="9"/>
    </row>
    <row r="34" spans="2:17" x14ac:dyDescent="0.2">
      <c r="B34" s="68"/>
      <c r="C34" s="167"/>
      <c r="D34" s="168"/>
      <c r="E34" s="169"/>
      <c r="F34" s="170"/>
      <c r="G34" s="170"/>
      <c r="H34" s="170"/>
      <c r="I34" s="317"/>
      <c r="J34" s="10"/>
      <c r="K34" s="16"/>
      <c r="L34" s="171"/>
      <c r="M34" s="123"/>
      <c r="N34" s="9"/>
      <c r="O34" s="133"/>
      <c r="P34" s="132"/>
      <c r="Q34" s="9"/>
    </row>
    <row r="35" spans="2:17" x14ac:dyDescent="0.2">
      <c r="B35" s="73" t="str">
        <f>"Maximum domestic production in "&amp;base_year</f>
        <v xml:space="preserve">Maximum domestic production in </v>
      </c>
      <c r="C35" s="151"/>
      <c r="D35" s="139"/>
      <c r="E35" s="156"/>
      <c r="F35" s="163"/>
      <c r="G35" s="163"/>
      <c r="H35" s="163"/>
      <c r="I35" s="107"/>
      <c r="J35" s="9"/>
      <c r="K35" s="15"/>
      <c r="L35" s="150"/>
      <c r="M35" s="59"/>
      <c r="N35" s="9"/>
      <c r="O35" s="133"/>
      <c r="P35" s="132"/>
      <c r="Q35" s="9"/>
    </row>
    <row r="36" spans="2:17" ht="17" x14ac:dyDescent="0.2">
      <c r="B36" s="61"/>
      <c r="C36" s="151" t="s">
        <v>234</v>
      </c>
      <c r="D36" s="139" t="s">
        <v>239</v>
      </c>
      <c r="E36" s="161" t="s">
        <v>280</v>
      </c>
      <c r="F36" s="157"/>
      <c r="G36" s="157"/>
      <c r="H36" s="157"/>
      <c r="I36" s="107"/>
      <c r="J36" s="9"/>
      <c r="K36" s="15"/>
      <c r="L36" s="150"/>
      <c r="M36" s="59"/>
      <c r="N36" s="9"/>
      <c r="O36" s="133"/>
      <c r="P36" s="132"/>
      <c r="Q36" s="9"/>
    </row>
    <row r="37" spans="2:17" ht="17" x14ac:dyDescent="0.2">
      <c r="B37" s="61"/>
      <c r="C37" s="151" t="s">
        <v>235</v>
      </c>
      <c r="D37" s="139" t="s">
        <v>239</v>
      </c>
      <c r="E37" s="161" t="s">
        <v>280</v>
      </c>
      <c r="F37" s="157"/>
      <c r="G37" s="157"/>
      <c r="H37" s="157"/>
      <c r="I37" s="107"/>
      <c r="J37" s="9"/>
      <c r="K37" s="15"/>
      <c r="L37" s="150"/>
      <c r="M37" s="59"/>
      <c r="N37" s="9"/>
      <c r="O37" s="133"/>
      <c r="P37" s="132"/>
      <c r="Q37" s="9"/>
    </row>
    <row r="38" spans="2:17" ht="18" thickBot="1" x14ac:dyDescent="0.25">
      <c r="B38" s="61"/>
      <c r="C38" s="151" t="s">
        <v>467</v>
      </c>
      <c r="D38" s="139" t="s">
        <v>239</v>
      </c>
      <c r="E38" s="161" t="s">
        <v>280</v>
      </c>
      <c r="F38" s="157"/>
      <c r="G38" s="157"/>
      <c r="H38" s="157"/>
      <c r="I38" s="107"/>
      <c r="J38" s="9"/>
      <c r="K38" s="15"/>
      <c r="L38" s="150"/>
      <c r="M38" s="59"/>
      <c r="N38" s="9"/>
      <c r="O38" s="133"/>
      <c r="P38" s="132"/>
      <c r="Q38" s="9"/>
    </row>
    <row r="39" spans="2:17" ht="18" thickBot="1" x14ac:dyDescent="0.25">
      <c r="B39" s="61"/>
      <c r="C39" s="151" t="s">
        <v>202</v>
      </c>
      <c r="D39" s="139" t="s">
        <v>239</v>
      </c>
      <c r="E39" s="246"/>
      <c r="F39" s="157"/>
      <c r="G39" s="157"/>
      <c r="H39" s="157"/>
      <c r="I39" s="162"/>
      <c r="J39" s="9"/>
      <c r="K39" s="15"/>
      <c r="L39" s="248"/>
      <c r="M39" s="59"/>
      <c r="N39" s="9"/>
      <c r="O39" s="133" t="s">
        <v>333</v>
      </c>
      <c r="P39" s="132"/>
      <c r="Q39" s="9"/>
    </row>
    <row r="40" spans="2:17" ht="18" thickBot="1" x14ac:dyDescent="0.25">
      <c r="B40" s="61"/>
      <c r="C40" s="151" t="s">
        <v>219</v>
      </c>
      <c r="D40" s="139" t="s">
        <v>239</v>
      </c>
      <c r="E40" s="247"/>
      <c r="F40" s="157"/>
      <c r="G40" s="157"/>
      <c r="H40" s="157"/>
      <c r="I40" s="162"/>
      <c r="J40" s="9"/>
      <c r="K40" s="15"/>
      <c r="L40" s="248"/>
      <c r="M40" s="59"/>
      <c r="N40" s="9"/>
      <c r="O40" s="133" t="s">
        <v>334</v>
      </c>
      <c r="P40" s="132"/>
      <c r="Q40" s="9"/>
    </row>
    <row r="41" spans="2:17" ht="17" x14ac:dyDescent="0.2">
      <c r="B41" s="61"/>
      <c r="C41" s="159" t="s">
        <v>196</v>
      </c>
      <c r="D41" s="139" t="s">
        <v>239</v>
      </c>
      <c r="E41" s="161" t="s">
        <v>280</v>
      </c>
      <c r="F41" s="157"/>
      <c r="G41" s="157"/>
      <c r="H41" s="157"/>
      <c r="I41" s="107"/>
      <c r="J41" s="9"/>
      <c r="K41" s="15"/>
      <c r="L41" s="150"/>
      <c r="M41" s="59"/>
      <c r="N41" s="9"/>
      <c r="O41" s="133"/>
      <c r="P41" s="132"/>
      <c r="Q41" s="9"/>
    </row>
    <row r="42" spans="2:17" ht="17" x14ac:dyDescent="0.2">
      <c r="B42" s="61"/>
      <c r="C42" s="159" t="s">
        <v>417</v>
      </c>
      <c r="D42" s="139" t="s">
        <v>239</v>
      </c>
      <c r="E42" s="172" t="e">
        <f>VLOOKUP(base_year,Timecurves!B10:H50, 7)</f>
        <v>#N/A</v>
      </c>
      <c r="F42" s="157"/>
      <c r="G42" s="157"/>
      <c r="H42" s="157"/>
      <c r="I42" s="107" t="s">
        <v>233</v>
      </c>
      <c r="J42" s="9"/>
      <c r="K42" s="15"/>
      <c r="L42" s="150"/>
      <c r="M42" s="59"/>
      <c r="N42" s="9"/>
      <c r="O42" s="133"/>
      <c r="P42" s="132"/>
      <c r="Q42" s="9"/>
    </row>
    <row r="43" spans="2:17" ht="17" x14ac:dyDescent="0.2">
      <c r="B43" s="61"/>
      <c r="C43" s="151" t="s">
        <v>237</v>
      </c>
      <c r="D43" s="139" t="s">
        <v>239</v>
      </c>
      <c r="E43" s="152" t="s">
        <v>280</v>
      </c>
      <c r="F43" s="155"/>
      <c r="G43" s="155"/>
      <c r="H43" s="155"/>
      <c r="I43" s="107"/>
      <c r="J43" s="9"/>
      <c r="K43" s="15"/>
      <c r="L43" s="150"/>
      <c r="M43" s="59"/>
      <c r="N43" s="9"/>
      <c r="O43" s="133"/>
      <c r="P43" s="132"/>
      <c r="Q43" s="9"/>
    </row>
    <row r="44" spans="2:17" ht="18" thickBot="1" x14ac:dyDescent="0.25">
      <c r="B44" s="61"/>
      <c r="C44" s="151" t="s">
        <v>236</v>
      </c>
      <c r="D44" s="139" t="s">
        <v>239</v>
      </c>
      <c r="E44" s="161" t="s">
        <v>280</v>
      </c>
      <c r="F44" s="157"/>
      <c r="G44" s="157"/>
      <c r="H44" s="157"/>
      <c r="I44" s="107"/>
      <c r="J44" s="9"/>
      <c r="K44" s="15"/>
      <c r="L44" s="150"/>
      <c r="M44" s="59"/>
      <c r="N44" s="9"/>
      <c r="O44" s="133"/>
      <c r="P44" s="132"/>
      <c r="Q44" s="9"/>
    </row>
    <row r="45" spans="2:17" ht="18" thickBot="1" x14ac:dyDescent="0.25">
      <c r="B45" s="61"/>
      <c r="C45" s="151" t="s">
        <v>466</v>
      </c>
      <c r="D45" s="139" t="s">
        <v>239</v>
      </c>
      <c r="E45" s="246"/>
      <c r="F45" s="157"/>
      <c r="G45" s="157"/>
      <c r="H45" s="157"/>
      <c r="I45" s="162"/>
      <c r="J45" s="9"/>
      <c r="K45" s="15"/>
      <c r="L45" s="248"/>
      <c r="M45" s="59"/>
      <c r="N45" s="9"/>
      <c r="O45" s="133" t="s">
        <v>470</v>
      </c>
      <c r="P45" s="132"/>
      <c r="Q45" s="9"/>
    </row>
    <row r="46" spans="2:17" ht="17" x14ac:dyDescent="0.2">
      <c r="B46" s="61"/>
      <c r="C46" s="151" t="s">
        <v>238</v>
      </c>
      <c r="D46" s="139" t="s">
        <v>239</v>
      </c>
      <c r="E46" s="161" t="s">
        <v>280</v>
      </c>
      <c r="F46" s="157"/>
      <c r="G46" s="157"/>
      <c r="H46" s="157"/>
      <c r="I46" s="107"/>
      <c r="J46" s="9"/>
      <c r="K46" s="15"/>
      <c r="L46" s="150"/>
      <c r="M46" s="59"/>
      <c r="N46" s="9"/>
      <c r="O46" s="133"/>
      <c r="P46" s="132"/>
      <c r="Q46" s="9"/>
    </row>
    <row r="47" spans="2:17" x14ac:dyDescent="0.2">
      <c r="B47" s="68"/>
      <c r="C47" s="167"/>
      <c r="D47" s="168"/>
      <c r="E47" s="170"/>
      <c r="F47" s="170"/>
      <c r="G47" s="170"/>
      <c r="H47" s="170"/>
      <c r="I47" s="317"/>
      <c r="J47" s="10"/>
      <c r="K47" s="16"/>
      <c r="L47" s="171"/>
      <c r="M47" s="123"/>
      <c r="N47" s="9"/>
      <c r="O47" s="133"/>
      <c r="P47" s="132"/>
      <c r="Q47" s="9"/>
    </row>
    <row r="48" spans="2:17" ht="17" thickBot="1" x14ac:dyDescent="0.25">
      <c r="B48" s="73" t="s">
        <v>284</v>
      </c>
      <c r="C48" s="9"/>
      <c r="D48" s="139"/>
      <c r="E48" s="163"/>
      <c r="F48" s="163"/>
      <c r="G48" s="163"/>
      <c r="H48" s="163"/>
      <c r="I48" s="107"/>
      <c r="J48" s="9"/>
      <c r="K48" s="15"/>
      <c r="L48" s="150"/>
      <c r="M48" s="59"/>
      <c r="N48" s="9"/>
      <c r="O48" s="133"/>
      <c r="P48" s="132"/>
      <c r="Q48" s="9"/>
    </row>
    <row r="49" spans="1:17" ht="17" thickBot="1" x14ac:dyDescent="0.25">
      <c r="B49" s="61"/>
      <c r="C49" s="9" t="s">
        <v>285</v>
      </c>
      <c r="D49" s="139"/>
      <c r="E49" s="164"/>
      <c r="F49" s="163"/>
      <c r="G49" s="163"/>
      <c r="H49" s="163"/>
      <c r="I49" s="319"/>
      <c r="J49" s="9"/>
      <c r="K49" s="15" t="s">
        <v>282</v>
      </c>
      <c r="L49" s="310">
        <f>IF(SUM(E49:E50)=1,TRUE,SUM(E49:E50))</f>
        <v>0</v>
      </c>
      <c r="M49" s="59" t="str">
        <f>IF(L49=TRUE," ","If this check is red please adjust the percentages of heat delivered by the technologies to the left.")</f>
        <v>If this check is red please adjust the percentages of heat delivered by the technologies to the left.</v>
      </c>
      <c r="N49" s="9"/>
      <c r="O49" s="133" t="s">
        <v>290</v>
      </c>
      <c r="P49" s="335">
        <f>L49</f>
        <v>0</v>
      </c>
      <c r="Q49" s="9"/>
    </row>
    <row r="50" spans="1:17" ht="17" thickBot="1" x14ac:dyDescent="0.25">
      <c r="B50" s="61"/>
      <c r="C50" s="9" t="s">
        <v>286</v>
      </c>
      <c r="D50" s="139"/>
      <c r="E50" s="165"/>
      <c r="F50" s="163"/>
      <c r="G50" s="163"/>
      <c r="H50" s="163"/>
      <c r="I50" s="162"/>
      <c r="J50" s="9"/>
      <c r="K50" s="15"/>
      <c r="L50" s="150"/>
      <c r="M50" s="59"/>
      <c r="N50" s="9"/>
      <c r="O50" s="133" t="s">
        <v>291</v>
      </c>
      <c r="P50" s="132"/>
      <c r="Q50" s="9"/>
    </row>
    <row r="51" spans="1:17" x14ac:dyDescent="0.2">
      <c r="B51" s="68"/>
      <c r="C51" s="167"/>
      <c r="D51" s="168"/>
      <c r="E51" s="170"/>
      <c r="F51" s="170"/>
      <c r="G51" s="170"/>
      <c r="H51" s="170"/>
      <c r="I51" s="317"/>
      <c r="J51" s="10"/>
      <c r="K51" s="16"/>
      <c r="L51" s="171"/>
      <c r="M51" s="123"/>
      <c r="N51" s="9"/>
      <c r="O51" s="133"/>
      <c r="P51" s="132"/>
    </row>
    <row r="52" spans="1:17" ht="17" thickBot="1" x14ac:dyDescent="0.25">
      <c r="B52" s="73" t="s">
        <v>426</v>
      </c>
      <c r="C52" s="9"/>
      <c r="D52" s="139"/>
      <c r="E52" s="163"/>
      <c r="F52" s="163"/>
      <c r="G52" s="163"/>
      <c r="H52" s="163"/>
      <c r="I52" s="107"/>
      <c r="J52" s="9"/>
      <c r="K52" s="15"/>
      <c r="L52" s="150"/>
      <c r="M52" s="59"/>
      <c r="N52" s="9"/>
      <c r="O52" s="133"/>
      <c r="P52" s="132"/>
    </row>
    <row r="53" spans="1:17" ht="17" thickBot="1" x14ac:dyDescent="0.25">
      <c r="B53" s="61"/>
      <c r="C53" s="9" t="s">
        <v>430</v>
      </c>
      <c r="D53" s="139" t="s">
        <v>239</v>
      </c>
      <c r="E53" s="337"/>
      <c r="F53" s="163"/>
      <c r="G53" s="163"/>
      <c r="H53" s="163"/>
      <c r="I53" s="162"/>
      <c r="J53" s="9"/>
      <c r="K53" s="20"/>
      <c r="L53" s="150"/>
      <c r="M53" s="59"/>
      <c r="N53" s="9"/>
      <c r="O53" s="133" t="s">
        <v>456</v>
      </c>
      <c r="P53" s="335" t="e">
        <f>L54</f>
        <v>#DIV/0!</v>
      </c>
    </row>
    <row r="54" spans="1:17" x14ac:dyDescent="0.2">
      <c r="B54" s="61"/>
      <c r="C54" s="9" t="s">
        <v>429</v>
      </c>
      <c r="D54" s="139" t="s">
        <v>427</v>
      </c>
      <c r="E54" s="336" t="e">
        <f>E53/('Fuel aggregation'!G13)</f>
        <v>#DIV/0!</v>
      </c>
      <c r="F54" s="163"/>
      <c r="G54" s="163"/>
      <c r="H54" s="163"/>
      <c r="I54" s="157"/>
      <c r="J54" s="9"/>
      <c r="K54" s="15" t="s">
        <v>454</v>
      </c>
      <c r="L54" s="310" t="e">
        <f>IF(E54&lt;1,TRUE,FALSE)</f>
        <v>#DIV/0!</v>
      </c>
      <c r="M54" s="59"/>
      <c r="N54" s="9"/>
      <c r="O54" s="133"/>
      <c r="P54" s="132"/>
    </row>
    <row r="55" spans="1:17" ht="17" thickBot="1" x14ac:dyDescent="0.25">
      <c r="B55" s="58"/>
      <c r="C55" s="9"/>
      <c r="D55" s="139"/>
      <c r="E55" s="156"/>
      <c r="F55" s="157"/>
      <c r="G55" s="157"/>
      <c r="H55" s="157"/>
      <c r="I55" s="107"/>
      <c r="J55" s="9"/>
      <c r="K55" s="20"/>
      <c r="L55" s="150"/>
      <c r="M55" s="59"/>
      <c r="N55" s="9"/>
      <c r="O55" s="133"/>
      <c r="P55" s="132"/>
    </row>
    <row r="56" spans="1:17" ht="17" thickBot="1" x14ac:dyDescent="0.25">
      <c r="B56" s="61"/>
      <c r="C56" s="9" t="s">
        <v>431</v>
      </c>
      <c r="D56" s="139" t="s">
        <v>239</v>
      </c>
      <c r="E56" s="158"/>
      <c r="F56" s="163"/>
      <c r="G56" s="163"/>
      <c r="H56" s="163"/>
      <c r="I56" s="162"/>
      <c r="J56" s="9"/>
      <c r="K56" s="20"/>
      <c r="L56" s="150"/>
      <c r="M56" s="59"/>
      <c r="N56" s="9"/>
      <c r="O56" s="133" t="s">
        <v>457</v>
      </c>
      <c r="P56" s="335" t="e">
        <f>L57</f>
        <v>#DIV/0!</v>
      </c>
    </row>
    <row r="57" spans="1:17" x14ac:dyDescent="0.2">
      <c r="B57" s="61"/>
      <c r="C57" s="9" t="s">
        <v>438</v>
      </c>
      <c r="D57" s="139" t="s">
        <v>427</v>
      </c>
      <c r="E57" s="336" t="e">
        <f>E56/Network_gas_analysis!D13</f>
        <v>#DIV/0!</v>
      </c>
      <c r="F57" s="163"/>
      <c r="G57" s="163"/>
      <c r="H57" s="163"/>
      <c r="I57" s="157"/>
      <c r="J57" s="9"/>
      <c r="K57" s="15" t="s">
        <v>455</v>
      </c>
      <c r="L57" s="310" t="e">
        <f>IF(SUM(E57)&lt;1,TRUE,FALSE)</f>
        <v>#DIV/0!</v>
      </c>
      <c r="M57" s="59"/>
      <c r="N57" s="9"/>
      <c r="O57" s="133"/>
      <c r="P57" s="132"/>
    </row>
    <row r="58" spans="1:17" x14ac:dyDescent="0.2">
      <c r="B58" s="68"/>
      <c r="C58" s="167"/>
      <c r="D58" s="168"/>
      <c r="E58" s="170"/>
      <c r="F58" s="170"/>
      <c r="G58" s="170"/>
      <c r="H58" s="170"/>
      <c r="I58" s="317"/>
      <c r="J58" s="10"/>
      <c r="K58" s="16"/>
      <c r="L58" s="171"/>
      <c r="M58" s="123"/>
      <c r="N58" s="9"/>
      <c r="O58" s="133"/>
      <c r="P58" s="132"/>
    </row>
    <row r="59" spans="1:17" ht="17" thickBot="1" x14ac:dyDescent="0.25">
      <c r="A59" s="338"/>
      <c r="B59" s="339"/>
      <c r="C59" s="340"/>
      <c r="D59" s="341"/>
      <c r="E59" s="188"/>
      <c r="F59" s="188"/>
      <c r="G59" s="188"/>
      <c r="H59" s="188"/>
      <c r="I59" s="188"/>
      <c r="J59" s="340"/>
      <c r="K59" s="342"/>
      <c r="L59" s="343"/>
      <c r="M59" s="344"/>
      <c r="N59" s="340"/>
      <c r="O59" s="345"/>
      <c r="P59" s="346"/>
    </row>
  </sheetData>
  <mergeCells count="1">
    <mergeCell ref="B5:G7"/>
  </mergeCells>
  <conditionalFormatting sqref="L13">
    <cfRule type="cellIs" dxfId="7" priority="19" operator="equal">
      <formula>TRUE</formula>
    </cfRule>
  </conditionalFormatting>
  <conditionalFormatting sqref="L49">
    <cfRule type="cellIs" dxfId="6" priority="18" operator="equal">
      <formula>TRUE</formula>
    </cfRule>
  </conditionalFormatting>
  <conditionalFormatting sqref="L17:L20">
    <cfRule type="cellIs" dxfId="5" priority="13" operator="equal">
      <formula>TRUE</formula>
    </cfRule>
  </conditionalFormatting>
  <conditionalFormatting sqref="L14">
    <cfRule type="cellIs" dxfId="4" priority="12" operator="equal">
      <formula>TRUE</formula>
    </cfRule>
  </conditionalFormatting>
  <conditionalFormatting sqref="L57">
    <cfRule type="cellIs" dxfId="3" priority="4" operator="equal">
      <formula>TRUE</formula>
    </cfRule>
  </conditionalFormatting>
  <conditionalFormatting sqref="L54">
    <cfRule type="cellIs" dxfId="2" priority="3" operator="equal">
      <formula>TRUE</formula>
    </cfRule>
  </conditionalFormatting>
  <dataValidations count="3">
    <dataValidation type="decimal" operator="greaterThanOrEqual" allowBlank="1" showInputMessage="1" showErrorMessage="1" errorTitle="Number Range" error="You can only enter a positive number here. " sqref="E25 E32:E33" xr:uid="{00000000-0002-0000-0600-000000000000}">
      <formula1>0</formula1>
    </dataValidation>
    <dataValidation type="decimal" operator="greaterThanOrEqual" allowBlank="1" showInputMessage="1" showErrorMessage="1" errorTitle="Value Range" error="You can only enter a positive number here. " sqref="E39:E40 E45" xr:uid="{00000000-0002-0000-0600-000001000000}">
      <formula1>0</formula1>
    </dataValidation>
    <dataValidation type="decimal" allowBlank="1" showInputMessage="1" showErrorMessage="1" errorTitle="Value Range" error="You can only enter a value between 0% and 100%." sqref="E49:E50" xr:uid="{00000000-0002-0000-0600-000002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22" t="s">
        <v>293</v>
      </c>
      <c r="C2" s="100"/>
      <c r="D2" s="100"/>
      <c r="E2" s="100"/>
      <c r="F2" s="100"/>
      <c r="G2" s="100"/>
      <c r="H2" s="100"/>
      <c r="AC2" s="140"/>
      <c r="AD2" s="140"/>
      <c r="AE2" s="140"/>
      <c r="AF2" s="140"/>
      <c r="AG2" s="140"/>
      <c r="AH2" s="140"/>
      <c r="AI2" s="140"/>
      <c r="AJ2" s="140"/>
    </row>
    <row r="3" spans="2:67" ht="15" customHeight="1" x14ac:dyDescent="0.25">
      <c r="B3" s="104"/>
      <c r="C3" s="100"/>
      <c r="D3" s="100"/>
      <c r="E3" s="100"/>
      <c r="F3" s="100"/>
      <c r="G3" s="100"/>
      <c r="H3" s="100"/>
      <c r="J3" s="9"/>
      <c r="K3" s="9"/>
      <c r="AC3" s="140"/>
      <c r="AD3" s="140"/>
      <c r="AE3" s="140"/>
      <c r="AF3" s="140"/>
      <c r="AG3" s="140"/>
      <c r="AH3" s="140"/>
      <c r="AI3" s="140"/>
      <c r="AJ3" s="140"/>
    </row>
    <row r="4" spans="2:67" ht="15" customHeight="1" x14ac:dyDescent="0.2">
      <c r="B4" s="173" t="s">
        <v>38</v>
      </c>
      <c r="W4" s="141"/>
      <c r="X4" s="141"/>
      <c r="Y4" s="141"/>
      <c r="Z4" s="141"/>
      <c r="AA4" s="141"/>
      <c r="AB4" s="141"/>
      <c r="AC4" s="141"/>
      <c r="AD4" s="141"/>
    </row>
    <row r="5" spans="2:67" ht="34" x14ac:dyDescent="0.2">
      <c r="B5" s="174" t="s">
        <v>287</v>
      </c>
      <c r="W5" s="140"/>
      <c r="X5" s="140"/>
      <c r="Y5" s="140"/>
      <c r="Z5" s="140"/>
      <c r="AA5" s="140"/>
      <c r="AB5" s="140"/>
      <c r="AC5" s="140"/>
      <c r="AD5" s="140"/>
    </row>
    <row r="6" spans="2:67" ht="15" customHeight="1" thickBot="1" x14ac:dyDescent="0.25"/>
    <row r="7" spans="2:67" ht="30" customHeight="1" x14ac:dyDescent="0.2">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x14ac:dyDescent="0.2">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x14ac:dyDescent="0.2">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x14ac:dyDescent="0.2">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x14ac:dyDescent="0.2">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x14ac:dyDescent="0.2">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x14ac:dyDescent="0.2">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7" thickBot="1" x14ac:dyDescent="0.25">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7" thickBot="1" x14ac:dyDescent="0.25">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x14ac:dyDescent="0.2">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7" thickBot="1" x14ac:dyDescent="0.25">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7" thickBot="1" x14ac:dyDescent="0.25">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x14ac:dyDescent="0.2">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x14ac:dyDescent="0.2">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x14ac:dyDescent="0.2">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x14ac:dyDescent="0.2">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x14ac:dyDescent="0.2">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x14ac:dyDescent="0.2">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x14ac:dyDescent="0.2">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x14ac:dyDescent="0.2">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x14ac:dyDescent="0.2">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x14ac:dyDescent="0.2">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x14ac:dyDescent="0.2">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x14ac:dyDescent="0.2">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x14ac:dyDescent="0.2">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x14ac:dyDescent="0.2">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x14ac:dyDescent="0.2">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x14ac:dyDescent="0.2">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x14ac:dyDescent="0.2">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x14ac:dyDescent="0.2">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x14ac:dyDescent="0.2">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x14ac:dyDescent="0.2">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7" thickBot="1" x14ac:dyDescent="0.25">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7" thickBot="1" x14ac:dyDescent="0.25">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x14ac:dyDescent="0.2">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x14ac:dyDescent="0.2">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x14ac:dyDescent="0.2">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x14ac:dyDescent="0.2">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x14ac:dyDescent="0.2">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x14ac:dyDescent="0.2">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x14ac:dyDescent="0.2">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x14ac:dyDescent="0.2">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x14ac:dyDescent="0.2">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x14ac:dyDescent="0.2">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x14ac:dyDescent="0.2">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x14ac:dyDescent="0.2">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x14ac:dyDescent="0.2">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x14ac:dyDescent="0.2">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x14ac:dyDescent="0.2">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x14ac:dyDescent="0.2">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x14ac:dyDescent="0.2">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7" thickBot="1" x14ac:dyDescent="0.25">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7" thickBot="1" x14ac:dyDescent="0.25">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7" thickBot="1" x14ac:dyDescent="0.25">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x14ac:dyDescent="0.2">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x14ac:dyDescent="0.2">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x14ac:dyDescent="0.2">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x14ac:dyDescent="0.2">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x14ac:dyDescent="0.2">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x14ac:dyDescent="0.2">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x14ac:dyDescent="0.2">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x14ac:dyDescent="0.2">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x14ac:dyDescent="0.2">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x14ac:dyDescent="0.2">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x14ac:dyDescent="0.2">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x14ac:dyDescent="0.2">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7" thickBot="1" x14ac:dyDescent="0.25">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7" thickBot="1" x14ac:dyDescent="0.25">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x14ac:dyDescent="0.2">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x14ac:dyDescent="0.2">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x14ac:dyDescent="0.2">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x14ac:dyDescent="0.2">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x14ac:dyDescent="0.2">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7" thickBot="1" x14ac:dyDescent="0.25">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7" thickBot="1" x14ac:dyDescent="0.25">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x14ac:dyDescent="0.2">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x14ac:dyDescent="0.2">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x14ac:dyDescent="0.2">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x14ac:dyDescent="0.2">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7" thickBot="1" x14ac:dyDescent="0.25">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7" thickBot="1" x14ac:dyDescent="0.25">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x14ac:dyDescent="0.2">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x14ac:dyDescent="0.2">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x14ac:dyDescent="0.2">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7" thickBot="1" x14ac:dyDescent="0.25">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7" thickBot="1" x14ac:dyDescent="0.25">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x14ac:dyDescent="0.2">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x14ac:dyDescent="0.2">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x14ac:dyDescent="0.2">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7" thickBot="1" x14ac:dyDescent="0.25">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7" thickBot="1" x14ac:dyDescent="0.25">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x14ac:dyDescent="0.2">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x14ac:dyDescent="0.2">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x14ac:dyDescent="0.2">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7" thickBot="1" x14ac:dyDescent="0.25">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A2:I51"/>
  <sheetViews>
    <sheetView workbookViewId="0">
      <selection activeCell="B5" sqref="B5:H5"/>
    </sheetView>
  </sheetViews>
  <sheetFormatPr baseColWidth="10" defaultRowHeight="16" x14ac:dyDescent="0.2"/>
  <cols>
    <col min="1" max="1" width="9.6640625" style="2" customWidth="1"/>
    <col min="2" max="8" width="14" style="2" customWidth="1"/>
    <col min="9" max="9" width="12.1640625" style="2" bestFit="1" customWidth="1"/>
    <col min="10" max="16384" width="10.83203125" style="2"/>
  </cols>
  <sheetData>
    <row r="2" spans="2:9" ht="21" x14ac:dyDescent="0.25">
      <c r="B2" s="22" t="s">
        <v>253</v>
      </c>
    </row>
    <row r="3" spans="2:9" x14ac:dyDescent="0.2">
      <c r="B3" s="90"/>
    </row>
    <row r="4" spans="2:9" x14ac:dyDescent="0.2">
      <c r="B4" s="3" t="s">
        <v>38</v>
      </c>
      <c r="C4" s="4"/>
      <c r="D4" s="4"/>
      <c r="E4" s="4"/>
      <c r="F4" s="4"/>
      <c r="G4" s="4"/>
      <c r="H4" s="5"/>
    </row>
    <row r="5" spans="2:9" ht="30" customHeight="1" x14ac:dyDescent="0.2">
      <c r="B5" s="353" t="s">
        <v>419</v>
      </c>
      <c r="C5" s="354"/>
      <c r="D5" s="354"/>
      <c r="E5" s="354"/>
      <c r="F5" s="354"/>
      <c r="G5" s="354"/>
      <c r="H5" s="355"/>
    </row>
    <row r="6" spans="2:9" ht="17" thickBot="1" x14ac:dyDescent="0.25"/>
    <row r="7" spans="2:9" x14ac:dyDescent="0.2">
      <c r="B7" s="55" t="s">
        <v>378</v>
      </c>
      <c r="C7" s="66"/>
      <c r="D7" s="66"/>
      <c r="E7" s="66"/>
      <c r="F7" s="66"/>
      <c r="G7" s="66"/>
      <c r="H7" s="57"/>
    </row>
    <row r="8" spans="2:9" x14ac:dyDescent="0.2">
      <c r="B8" s="58"/>
      <c r="C8" s="9"/>
      <c r="D8" s="9"/>
      <c r="E8" s="9"/>
      <c r="F8" s="9"/>
      <c r="G8" s="9"/>
      <c r="H8" s="59"/>
    </row>
    <row r="9" spans="2:9" x14ac:dyDescent="0.2">
      <c r="B9" s="119" t="s">
        <v>252</v>
      </c>
      <c r="C9" s="144" t="s">
        <v>41</v>
      </c>
      <c r="D9" s="143" t="s">
        <v>137</v>
      </c>
      <c r="E9" s="143" t="s">
        <v>42</v>
      </c>
      <c r="F9" s="143" t="s">
        <v>150</v>
      </c>
      <c r="G9" s="143" t="s">
        <v>232</v>
      </c>
      <c r="H9" s="118" t="s">
        <v>417</v>
      </c>
    </row>
    <row r="10" spans="2:9" x14ac:dyDescent="0.2">
      <c r="B10" s="87">
        <v>2010</v>
      </c>
      <c r="C10" s="289"/>
      <c r="D10" s="290"/>
      <c r="E10" s="290"/>
      <c r="F10" s="290"/>
      <c r="G10" s="290"/>
      <c r="H10" s="291"/>
      <c r="I10"/>
    </row>
    <row r="11" spans="2:9" x14ac:dyDescent="0.2">
      <c r="B11" s="87">
        <v>2011</v>
      </c>
      <c r="C11" s="289"/>
      <c r="D11" s="290"/>
      <c r="E11" s="290"/>
      <c r="F11" s="290"/>
      <c r="G11" s="290"/>
      <c r="H11" s="291"/>
    </row>
    <row r="12" spans="2:9" x14ac:dyDescent="0.2">
      <c r="B12" s="87">
        <v>2012</v>
      </c>
      <c r="C12" s="289"/>
      <c r="D12" s="290"/>
      <c r="E12" s="290"/>
      <c r="F12" s="290"/>
      <c r="G12" s="290"/>
      <c r="H12" s="291"/>
    </row>
    <row r="13" spans="2:9" x14ac:dyDescent="0.2">
      <c r="B13" s="87">
        <v>2013</v>
      </c>
      <c r="C13" s="289"/>
      <c r="D13" s="290"/>
      <c r="E13" s="290"/>
      <c r="F13" s="290"/>
      <c r="G13" s="290"/>
      <c r="H13" s="291"/>
    </row>
    <row r="14" spans="2:9" x14ac:dyDescent="0.2">
      <c r="B14" s="87">
        <v>2014</v>
      </c>
      <c r="C14" s="289"/>
      <c r="D14" s="290"/>
      <c r="E14" s="290"/>
      <c r="F14" s="290"/>
      <c r="G14" s="290"/>
      <c r="H14" s="291"/>
    </row>
    <row r="15" spans="2:9" x14ac:dyDescent="0.2">
      <c r="B15" s="87">
        <v>2015</v>
      </c>
      <c r="C15" s="289"/>
      <c r="D15" s="290"/>
      <c r="E15" s="290"/>
      <c r="F15" s="290"/>
      <c r="G15" s="290"/>
      <c r="H15" s="291"/>
    </row>
    <row r="16" spans="2:9" x14ac:dyDescent="0.2">
      <c r="B16" s="87">
        <v>2016</v>
      </c>
      <c r="C16" s="289"/>
      <c r="D16" s="290"/>
      <c r="E16" s="290"/>
      <c r="F16" s="290"/>
      <c r="G16" s="290"/>
      <c r="H16" s="291"/>
    </row>
    <row r="17" spans="1:8" x14ac:dyDescent="0.2">
      <c r="B17" s="87">
        <v>2017</v>
      </c>
      <c r="C17" s="289"/>
      <c r="D17" s="290"/>
      <c r="E17" s="290"/>
      <c r="F17" s="290"/>
      <c r="G17" s="290"/>
      <c r="H17" s="291"/>
    </row>
    <row r="18" spans="1:8" x14ac:dyDescent="0.2">
      <c r="B18" s="87">
        <v>2018</v>
      </c>
      <c r="C18" s="289"/>
      <c r="D18" s="290"/>
      <c r="E18" s="290"/>
      <c r="F18" s="290"/>
      <c r="G18" s="290"/>
      <c r="H18" s="291"/>
    </row>
    <row r="19" spans="1:8" x14ac:dyDescent="0.2">
      <c r="B19" s="87">
        <v>2019</v>
      </c>
      <c r="C19" s="289"/>
      <c r="D19" s="290"/>
      <c r="E19" s="290"/>
      <c r="F19" s="290"/>
      <c r="G19" s="290"/>
      <c r="H19" s="291"/>
    </row>
    <row r="20" spans="1:8" x14ac:dyDescent="0.2">
      <c r="B20" s="87">
        <v>2020</v>
      </c>
      <c r="C20" s="289"/>
      <c r="D20" s="290"/>
      <c r="E20" s="290"/>
      <c r="F20" s="290"/>
      <c r="G20" s="290"/>
      <c r="H20" s="291"/>
    </row>
    <row r="21" spans="1:8" x14ac:dyDescent="0.2">
      <c r="B21" s="87">
        <v>2021</v>
      </c>
      <c r="C21" s="289"/>
      <c r="D21" s="290"/>
      <c r="E21" s="290"/>
      <c r="F21" s="290"/>
      <c r="G21" s="290"/>
      <c r="H21" s="291"/>
    </row>
    <row r="22" spans="1:8" x14ac:dyDescent="0.2">
      <c r="B22" s="87">
        <v>2022</v>
      </c>
      <c r="C22" s="289"/>
      <c r="D22" s="290"/>
      <c r="E22" s="290"/>
      <c r="F22" s="290"/>
      <c r="G22" s="290"/>
      <c r="H22" s="291"/>
    </row>
    <row r="23" spans="1:8" x14ac:dyDescent="0.2">
      <c r="B23" s="87">
        <v>2023</v>
      </c>
      <c r="C23" s="289"/>
      <c r="D23" s="290"/>
      <c r="E23" s="290"/>
      <c r="F23" s="290"/>
      <c r="G23" s="290"/>
      <c r="H23" s="291"/>
    </row>
    <row r="24" spans="1:8" x14ac:dyDescent="0.2">
      <c r="B24" s="87">
        <v>2024</v>
      </c>
      <c r="C24" s="289"/>
      <c r="D24" s="290"/>
      <c r="E24" s="290"/>
      <c r="F24" s="290"/>
      <c r="G24" s="290"/>
      <c r="H24" s="291"/>
    </row>
    <row r="25" spans="1:8" x14ac:dyDescent="0.2">
      <c r="B25" s="87">
        <v>2025</v>
      </c>
      <c r="C25" s="289"/>
      <c r="D25" s="290"/>
      <c r="E25" s="290"/>
      <c r="F25" s="290"/>
      <c r="G25" s="290"/>
      <c r="H25" s="291"/>
    </row>
    <row r="26" spans="1:8" x14ac:dyDescent="0.2">
      <c r="B26" s="87">
        <v>2026</v>
      </c>
      <c r="C26" s="289"/>
      <c r="D26" s="290"/>
      <c r="E26" s="290"/>
      <c r="F26" s="290"/>
      <c r="G26" s="290"/>
      <c r="H26" s="291"/>
    </row>
    <row r="27" spans="1:8" x14ac:dyDescent="0.2">
      <c r="B27" s="87">
        <v>2027</v>
      </c>
      <c r="C27" s="289"/>
      <c r="D27" s="290"/>
      <c r="E27" s="290"/>
      <c r="F27" s="290"/>
      <c r="G27" s="290"/>
      <c r="H27" s="291"/>
    </row>
    <row r="28" spans="1:8" x14ac:dyDescent="0.2">
      <c r="A28" s="122"/>
      <c r="B28" s="87">
        <v>2028</v>
      </c>
      <c r="C28" s="289"/>
      <c r="D28" s="290"/>
      <c r="E28" s="290"/>
      <c r="F28" s="290"/>
      <c r="G28" s="290"/>
      <c r="H28" s="291"/>
    </row>
    <row r="29" spans="1:8" x14ac:dyDescent="0.2">
      <c r="B29" s="87">
        <v>2029</v>
      </c>
      <c r="C29" s="289"/>
      <c r="D29" s="290"/>
      <c r="E29" s="290"/>
      <c r="F29" s="290"/>
      <c r="G29" s="290"/>
      <c r="H29" s="291"/>
    </row>
    <row r="30" spans="1:8" x14ac:dyDescent="0.2">
      <c r="B30" s="87">
        <v>2030</v>
      </c>
      <c r="C30" s="289"/>
      <c r="D30" s="290"/>
      <c r="E30" s="290"/>
      <c r="F30" s="290"/>
      <c r="G30" s="290"/>
      <c r="H30" s="291"/>
    </row>
    <row r="31" spans="1:8" x14ac:dyDescent="0.2">
      <c r="B31" s="87">
        <v>2031</v>
      </c>
      <c r="C31" s="289"/>
      <c r="D31" s="290"/>
      <c r="E31" s="290"/>
      <c r="F31" s="290"/>
      <c r="G31" s="290"/>
      <c r="H31" s="291"/>
    </row>
    <row r="32" spans="1:8" x14ac:dyDescent="0.2">
      <c r="B32" s="87">
        <v>2032</v>
      </c>
      <c r="C32" s="289"/>
      <c r="D32" s="290"/>
      <c r="E32" s="290"/>
      <c r="F32" s="290"/>
      <c r="G32" s="290"/>
      <c r="H32" s="291"/>
    </row>
    <row r="33" spans="2:8" x14ac:dyDescent="0.2">
      <c r="B33" s="87">
        <v>2033</v>
      </c>
      <c r="C33" s="289"/>
      <c r="D33" s="290"/>
      <c r="E33" s="290"/>
      <c r="F33" s="290"/>
      <c r="G33" s="290"/>
      <c r="H33" s="291"/>
    </row>
    <row r="34" spans="2:8" x14ac:dyDescent="0.2">
      <c r="B34" s="87">
        <v>2034</v>
      </c>
      <c r="C34" s="289"/>
      <c r="D34" s="290"/>
      <c r="E34" s="290"/>
      <c r="F34" s="290"/>
      <c r="G34" s="290"/>
      <c r="H34" s="291"/>
    </row>
    <row r="35" spans="2:8" x14ac:dyDescent="0.2">
      <c r="B35" s="87">
        <v>2035</v>
      </c>
      <c r="C35" s="289"/>
      <c r="D35" s="290"/>
      <c r="E35" s="290"/>
      <c r="F35" s="290"/>
      <c r="G35" s="290"/>
      <c r="H35" s="291"/>
    </row>
    <row r="36" spans="2:8" x14ac:dyDescent="0.2">
      <c r="B36" s="87">
        <v>2036</v>
      </c>
      <c r="C36" s="289"/>
      <c r="D36" s="290"/>
      <c r="E36" s="290"/>
      <c r="F36" s="290"/>
      <c r="G36" s="290"/>
      <c r="H36" s="291"/>
    </row>
    <row r="37" spans="2:8" x14ac:dyDescent="0.2">
      <c r="B37" s="87">
        <v>2037</v>
      </c>
      <c r="C37" s="289"/>
      <c r="D37" s="290"/>
      <c r="E37" s="290"/>
      <c r="F37" s="290"/>
      <c r="G37" s="290"/>
      <c r="H37" s="291"/>
    </row>
    <row r="38" spans="2:8" x14ac:dyDescent="0.2">
      <c r="B38" s="87">
        <v>2038</v>
      </c>
      <c r="C38" s="289"/>
      <c r="D38" s="290"/>
      <c r="E38" s="290"/>
      <c r="F38" s="290"/>
      <c r="G38" s="290"/>
      <c r="H38" s="291"/>
    </row>
    <row r="39" spans="2:8" x14ac:dyDescent="0.2">
      <c r="B39" s="87">
        <v>2039</v>
      </c>
      <c r="C39" s="289"/>
      <c r="D39" s="290"/>
      <c r="E39" s="290"/>
      <c r="F39" s="290"/>
      <c r="G39" s="290"/>
      <c r="H39" s="291"/>
    </row>
    <row r="40" spans="2:8" x14ac:dyDescent="0.2">
      <c r="B40" s="87">
        <v>2040</v>
      </c>
      <c r="C40" s="289"/>
      <c r="D40" s="290"/>
      <c r="E40" s="290"/>
      <c r="F40" s="290"/>
      <c r="G40" s="290"/>
      <c r="H40" s="291"/>
    </row>
    <row r="41" spans="2:8" x14ac:dyDescent="0.2">
      <c r="B41" s="87">
        <v>2041</v>
      </c>
      <c r="C41" s="289"/>
      <c r="D41" s="290"/>
      <c r="E41" s="290"/>
      <c r="F41" s="290"/>
      <c r="G41" s="290"/>
      <c r="H41" s="291"/>
    </row>
    <row r="42" spans="2:8" x14ac:dyDescent="0.2">
      <c r="B42" s="87">
        <v>2042</v>
      </c>
      <c r="C42" s="289"/>
      <c r="D42" s="290"/>
      <c r="E42" s="290"/>
      <c r="F42" s="290"/>
      <c r="G42" s="290"/>
      <c r="H42" s="291"/>
    </row>
    <row r="43" spans="2:8" x14ac:dyDescent="0.2">
      <c r="B43" s="87">
        <v>2043</v>
      </c>
      <c r="C43" s="289"/>
      <c r="D43" s="290"/>
      <c r="E43" s="290"/>
      <c r="F43" s="290"/>
      <c r="G43" s="290"/>
      <c r="H43" s="291"/>
    </row>
    <row r="44" spans="2:8" x14ac:dyDescent="0.2">
      <c r="B44" s="87">
        <v>2044</v>
      </c>
      <c r="C44" s="289"/>
      <c r="D44" s="290"/>
      <c r="E44" s="290"/>
      <c r="F44" s="290"/>
      <c r="G44" s="290"/>
      <c r="H44" s="291"/>
    </row>
    <row r="45" spans="2:8" x14ac:dyDescent="0.2">
      <c r="B45" s="87">
        <v>2045</v>
      </c>
      <c r="C45" s="289"/>
      <c r="D45" s="290"/>
      <c r="E45" s="290"/>
      <c r="F45" s="290"/>
      <c r="G45" s="290"/>
      <c r="H45" s="291"/>
    </row>
    <row r="46" spans="2:8" x14ac:dyDescent="0.2">
      <c r="B46" s="87">
        <v>2046</v>
      </c>
      <c r="C46" s="289"/>
      <c r="D46" s="290"/>
      <c r="E46" s="290"/>
      <c r="F46" s="290"/>
      <c r="G46" s="290"/>
      <c r="H46" s="291"/>
    </row>
    <row r="47" spans="2:8" x14ac:dyDescent="0.2">
      <c r="B47" s="87">
        <v>2047</v>
      </c>
      <c r="C47" s="289"/>
      <c r="D47" s="290"/>
      <c r="E47" s="290"/>
      <c r="F47" s="290"/>
      <c r="G47" s="290"/>
      <c r="H47" s="291"/>
    </row>
    <row r="48" spans="2:8" x14ac:dyDescent="0.2">
      <c r="B48" s="87">
        <v>2048</v>
      </c>
      <c r="C48" s="289"/>
      <c r="D48" s="290"/>
      <c r="E48" s="290"/>
      <c r="F48" s="290"/>
      <c r="G48" s="290"/>
      <c r="H48" s="291"/>
    </row>
    <row r="49" spans="2:8" x14ac:dyDescent="0.2">
      <c r="B49" s="87">
        <v>2049</v>
      </c>
      <c r="C49" s="289"/>
      <c r="D49" s="290"/>
      <c r="E49" s="290"/>
      <c r="F49" s="290"/>
      <c r="G49" s="290"/>
      <c r="H49" s="291"/>
    </row>
    <row r="50" spans="2:8" x14ac:dyDescent="0.2">
      <c r="B50" s="87">
        <v>2050</v>
      </c>
      <c r="C50" s="289"/>
      <c r="D50" s="290"/>
      <c r="E50" s="290"/>
      <c r="F50" s="290"/>
      <c r="G50" s="290"/>
      <c r="H50" s="291"/>
    </row>
    <row r="51" spans="2:8" ht="17" thickBot="1" x14ac:dyDescent="0.25">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lpstr>csv_green_gas_grid_child_share</vt:lpstr>
      <vt:lpstr>csv_natural_gas_grid_child_shar</vt:lpstr>
      <vt:lpstr>base_year</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Marlieke Verweij</cp:lastModifiedBy>
  <cp:lastPrinted>2013-07-16T11:10:02Z</cp:lastPrinted>
  <dcterms:created xsi:type="dcterms:W3CDTF">2013-06-19T08:12:31Z</dcterms:created>
  <dcterms:modified xsi:type="dcterms:W3CDTF">2019-02-26T10:51:59Z</dcterms:modified>
</cp:coreProperties>
</file>