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xr:revisionPtr revIDLastSave="0" documentId="13_ncr:1_{6519A7AE-FBDB-0B41-BDB5-AB18234CE578}" xr6:coauthVersionLast="40" xr6:coauthVersionMax="40" xr10:uidLastSave="{00000000-0000-0000-0000-000000000000}"/>
  <bookViews>
    <workbookView xWindow="2180" yWindow="460" windowWidth="25600" windowHeight="17540" tabRatio="762" activeTab="1" xr2:uid="{00000000-000D-0000-FFFF-FFFF00000000}"/>
  </bookViews>
  <sheets>
    <sheet name="Cover sheet" sheetId="14" r:id="rId1"/>
    <sheet name="Dashboard" sheetId="12" r:id="rId2"/>
    <sheet name="nl_fce" sheetId="17" r:id="rId3"/>
    <sheet name="Research data" sheetId="13" r:id="rId4"/>
    <sheet name="Sources" sheetId="15" r:id="rId5"/>
    <sheet name="Notes" sheetId="16" r:id="rId6"/>
    <sheet name="Notes2" sheetId="18" r:id="rId7"/>
  </sheets>
  <externalReferences>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59" i="16" l="1"/>
  <c r="F360" i="16" s="1"/>
  <c r="F356" i="16"/>
  <c r="F357" i="16"/>
  <c r="F13" i="16"/>
  <c r="F280" i="16"/>
  <c r="F299" i="16"/>
  <c r="F300" i="16"/>
  <c r="F281" i="16"/>
  <c r="F136" i="16"/>
  <c r="F137" i="16"/>
  <c r="F142" i="16"/>
  <c r="F144" i="16" s="1"/>
  <c r="F141" i="16"/>
  <c r="I8" i="13"/>
  <c r="G8" i="13" s="1"/>
  <c r="E12" i="12" s="1"/>
  <c r="H207" i="16"/>
  <c r="H208" i="16" s="1"/>
  <c r="H206" i="16"/>
  <c r="H196" i="16"/>
  <c r="H197" i="16"/>
  <c r="P10" i="13"/>
  <c r="G10" i="13" s="1"/>
  <c r="E14" i="12" s="1"/>
  <c r="F133" i="16"/>
  <c r="F134" i="16"/>
  <c r="E26" i="17"/>
  <c r="E25" i="17"/>
  <c r="E24" i="17"/>
  <c r="E23" i="17"/>
  <c r="E22" i="17"/>
  <c r="E21" i="17"/>
  <c r="E20" i="17"/>
  <c r="G20" i="13"/>
  <c r="E17" i="17"/>
  <c r="H87" i="16"/>
  <c r="M19" i="13"/>
  <c r="G19" i="13"/>
  <c r="E16" i="17"/>
  <c r="H86" i="16"/>
  <c r="M18" i="13"/>
  <c r="G18" i="13"/>
  <c r="E15" i="17"/>
  <c r="H85" i="16"/>
  <c r="M17" i="13"/>
  <c r="G17" i="13"/>
  <c r="E14" i="17"/>
  <c r="H84" i="16"/>
  <c r="M16" i="13"/>
  <c r="G16" i="13"/>
  <c r="E13" i="17"/>
  <c r="H83" i="16"/>
  <c r="M15" i="13"/>
  <c r="G15" i="13"/>
  <c r="E12" i="17"/>
  <c r="H82" i="16"/>
  <c r="M14" i="13"/>
  <c r="G14" i="13"/>
  <c r="E11" i="17"/>
  <c r="E13" i="12"/>
  <c r="E10" i="12"/>
  <c r="F398" i="16" l="1"/>
  <c r="F399" i="16" s="1"/>
  <c r="F364" i="16"/>
  <c r="F367" i="16" s="1"/>
  <c r="F408" i="16" l="1"/>
  <c r="F409" i="16" s="1"/>
  <c r="O7" i="13" s="1"/>
  <c r="G7" i="13" s="1"/>
  <c r="E11" i="12" s="1"/>
</calcChain>
</file>

<file path=xl/sharedStrings.xml><?xml version="1.0" encoding="utf-8"?>
<sst xmlns="http://schemas.openxmlformats.org/spreadsheetml/2006/main" count="375" uniqueCount="172">
  <si>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</si>
  <si>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</si>
  <si>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</si>
  <si>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</si>
  <si>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</si>
  <si>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</si>
  <si>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</si>
  <si>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</si>
  <si>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</si>
  <si>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</si>
  <si>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</si>
  <si>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</si>
  <si>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</si>
  <si>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</si>
  <si>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</si>
  <si>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</si>
  <si>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</si>
  <si>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</si>
  <si>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</si>
  <si>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</si>
  <si>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</si>
  <si>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</si>
  <si>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</si>
  <si>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</si>
  <si>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</si>
  <si>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</si>
  <si>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</si>
  <si>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</si>
  <si>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</si>
  <si>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</si>
  <si>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</si>
  <si>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</si>
  <si>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</si>
  <si>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</si>
  <si>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</si>
  <si>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</si>
  <si>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Fuel Chain Emissions (only for NL)</t>
  </si>
  <si>
    <t>sustainable</t>
  </si>
  <si>
    <t>cost_per_mj</t>
  </si>
  <si>
    <t>co2_conversion_per_mj</t>
  </si>
  <si>
    <t>typical_production_per_km2</t>
  </si>
  <si>
    <t>Whether or not this carrier is renewable</t>
  </si>
  <si>
    <t>Quintel assumption</t>
  </si>
  <si>
    <t>Quintel definition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</si>
  <si>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</si>
  <si>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</si>
  <si>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</si>
  <si>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</si>
  <si>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</si>
  <si>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</si>
  <si>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</si>
  <si>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</si>
  <si>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</si>
  <si>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</si>
  <si>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</si>
  <si>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</si>
  <si>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energy content</t>
  </si>
  <si>
    <t>MJ/kg</t>
  </si>
  <si>
    <t>EUR/MJ</t>
  </si>
  <si>
    <t>Carrier (gobal properties)</t>
  </si>
  <si>
    <t>MJ/km2</t>
  </si>
  <si>
    <t>Page</t>
  </si>
  <si>
    <t>EU JRC_201111_Well-to-wheel analysis of future automotive fuels and powertrains in the European context (version 3c) WTT Appendix 1</t>
  </si>
  <si>
    <t>MJ/L</t>
  </si>
  <si>
    <t>global</t>
  </si>
  <si>
    <t>2011</t>
  </si>
  <si>
    <t>http://refman.et-model.com/publications/1708</t>
  </si>
  <si>
    <t>Borjesson_2010_Agricultural crop-based biofuels.pdf</t>
  </si>
  <si>
    <t>NW Europe</t>
  </si>
  <si>
    <t>2010</t>
  </si>
  <si>
    <t xml:space="preserve"> </t>
  </si>
  <si>
    <t>CE_Delft_201109_Toelichting_ketenkentallen_incl_biodiesel_bio-ethanol_(LCA).pdf</t>
  </si>
  <si>
    <t>Fuel Chain Emission attributes</t>
  </si>
  <si>
    <t>Based on correspondence with CE Delft</t>
  </si>
  <si>
    <t>not relevant</t>
  </si>
  <si>
    <t>kg CO2 eq/GJ</t>
  </si>
  <si>
    <t>Carrier (global properties)</t>
  </si>
  <si>
    <t>mj_per_kg</t>
  </si>
  <si>
    <t>Document</t>
  </si>
  <si>
    <t>This sheet summarizes the Fuel Chain Emissions attributes formatted in the way they are used by the Energy Transition Model. These FCE are only specified for carriers and at the moment only for NL.</t>
  </si>
  <si>
    <t>European Commission - Weekly Oil Bulletin</t>
  </si>
  <si>
    <t>http://ec.europa.eu/energy/observatory/oil/bulletin_en.htm</t>
  </si>
  <si>
    <t>Calculate monthly average</t>
  </si>
  <si>
    <t>Date</t>
  </si>
  <si>
    <t>ExchangeRateTo €</t>
  </si>
  <si>
    <t>1000L</t>
  </si>
  <si>
    <t>Gasoline</t>
  </si>
  <si>
    <t>EUR/1000L</t>
  </si>
  <si>
    <t>EUR/L</t>
  </si>
  <si>
    <t>No taxes</t>
  </si>
  <si>
    <t>Incl taxes</t>
  </si>
  <si>
    <t>Excise</t>
  </si>
  <si>
    <t>VAT</t>
  </si>
  <si>
    <t>%</t>
  </si>
  <si>
    <t>Other indirect</t>
  </si>
  <si>
    <t>Taxes</t>
  </si>
  <si>
    <t>Check</t>
  </si>
  <si>
    <t>EUR/L (inc tax)</t>
  </si>
  <si>
    <t>Price</t>
  </si>
  <si>
    <t>Debt:</t>
  </si>
  <si>
    <t>This fuel has been priced as E85, which is the actual fuel purchased at the pump</t>
  </si>
  <si>
    <t>The physical properties included in the ETM, like CO2 emissions, energy content, etc</t>
  </si>
  <si>
    <t>are those of actual ethanol</t>
  </si>
  <si>
    <t>EC Oil Bulletin</t>
  </si>
  <si>
    <t>EC Oil Bulletin and biotanken.nl</t>
  </si>
  <si>
    <t>Euro-super 95(I) incl tax</t>
  </si>
  <si>
    <t>Euro-super 95(I) excl tax</t>
  </si>
  <si>
    <r>
      <t>from sugar</t>
    </r>
    <r>
      <rPr>
        <sz val="12"/>
        <color theme="1"/>
        <rFont val="Calibri"/>
        <family val="2"/>
        <scheme val="minor"/>
      </rPr>
      <t>_</t>
    </r>
    <r>
      <rPr>
        <sz val="12"/>
        <color theme="1"/>
        <rFont val="Calibri"/>
        <family val="2"/>
        <scheme val="minor"/>
      </rPr>
      <t>beets</t>
    </r>
  </si>
  <si>
    <r>
      <t>from sugar</t>
    </r>
    <r>
      <rPr>
        <sz val="12"/>
        <color theme="1"/>
        <rFont val="Calibri"/>
        <family val="2"/>
        <scheme val="minor"/>
      </rPr>
      <t>_</t>
    </r>
    <r>
      <rPr>
        <sz val="12"/>
        <color theme="1"/>
        <rFont val="Calibri"/>
        <family val="2"/>
        <scheme val="minor"/>
      </rPr>
      <t>cane</t>
    </r>
  </si>
  <si>
    <t>CO2 emission from biomass is defined as 0</t>
  </si>
  <si>
    <t>Actual CO2 emission from biomass</t>
  </si>
  <si>
    <t>IPCC</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</si>
  <si>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</si>
  <si>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</si>
  <si>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2006</t>
  </si>
  <si>
    <t>http://refman.et-model.com/publications/1710</t>
  </si>
  <si>
    <t xml:space="preserve"> IPCC_2006_Guidelines for National Greenhouse Gas Inventories - Vol 2 Energy - Ch 1 Introduction.pdf</t>
  </si>
  <si>
    <t>kg CO2/TJ</t>
  </si>
  <si>
    <t>TJ/MJ</t>
  </si>
  <si>
    <t>biogasoline</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</si>
  <si>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</si>
  <si>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Marlieke Verweij</t>
  </si>
  <si>
    <t>bio_kerosene</t>
  </si>
  <si>
    <t>caloric value</t>
  </si>
  <si>
    <t>TJ/Gg</t>
  </si>
  <si>
    <t>kg/Gg</t>
  </si>
  <si>
    <t>MJ/TJ</t>
  </si>
  <si>
    <t>kg/L</t>
  </si>
  <si>
    <t>http://www.statoilaviation.com/en_EN/pg1332347009500/ar1334072083204/SFRAviation/fuel_jeta1.html</t>
  </si>
  <si>
    <t xml:space="preserve">StatOilAviation </t>
  </si>
  <si>
    <t>However, for biodiesel MJ/kg is lower (37.2) than for diesel (43.1)</t>
  </si>
  <si>
    <r>
      <t>Assumption: s</t>
    </r>
    <r>
      <rPr>
        <b/>
        <sz val="12"/>
        <rFont val="Arial"/>
        <family val="2"/>
      </rPr>
      <t>ame MJ/kg for kerosene as for biokerosene</t>
    </r>
    <r>
      <rPr>
        <sz val="12"/>
        <rFont val="Arial"/>
        <family val="2"/>
      </rPr>
      <t>. just like lng and bio-lng!</t>
    </r>
  </si>
  <si>
    <t>https://www.nrel.gov/docs/fy16osti/66291.pdf</t>
  </si>
  <si>
    <t>Assumed technology: hydroprocessed renewable jet (HRJ), also known as hydroprocessed esters and fatty acids (
HEFA)</t>
  </si>
  <si>
    <t>heat of combustion:</t>
  </si>
  <si>
    <t>HVO from palm oil</t>
  </si>
  <si>
    <t>HFO from palm oil</t>
  </si>
  <si>
    <t>Assumed same as for kerosene</t>
  </si>
  <si>
    <t>Assumed same as for bio-diesel</t>
  </si>
  <si>
    <t>Used specs from IPCC 'other liquid biofuels'</t>
  </si>
  <si>
    <t>MinLenV Vlaanderen_2008_koolzaad van zaad tot olie</t>
  </si>
  <si>
    <t>komt hier uit</t>
  </si>
  <si>
    <t>Opbrengst biodiesel</t>
  </si>
  <si>
    <t>liter/ha</t>
  </si>
  <si>
    <t>winterkoolzaad</t>
  </si>
  <si>
    <t xml:space="preserve">opbrengst   </t>
  </si>
  <si>
    <t>ton/ha</t>
  </si>
  <si>
    <t xml:space="preserve">winterkoolzaad </t>
  </si>
  <si>
    <t>liter koolzaadolie</t>
  </si>
  <si>
    <t>opbrengst</t>
  </si>
  <si>
    <t>ton /ha</t>
  </si>
  <si>
    <t>zomerkoolzaad</t>
  </si>
  <si>
    <t>L/km2</t>
  </si>
  <si>
    <r>
      <t>kg/m</t>
    </r>
    <r>
      <rPr>
        <vertAlign val="superscript"/>
        <sz val="10"/>
        <rFont val="Arial"/>
        <family val="2"/>
      </rPr>
      <t>3</t>
    </r>
  </si>
  <si>
    <t>Density</t>
  </si>
  <si>
    <t>MJ/KG</t>
  </si>
  <si>
    <t>LHV</t>
  </si>
  <si>
    <r>
      <t>kg/dm</t>
    </r>
    <r>
      <rPr>
        <vertAlign val="superscript"/>
        <sz val="10"/>
        <rFont val="Arial"/>
        <family val="2"/>
      </rPr>
      <t>3</t>
    </r>
  </si>
  <si>
    <t>transform to kg/Liter</t>
  </si>
  <si>
    <t>HFO</t>
  </si>
  <si>
    <t>Min</t>
  </si>
  <si>
    <t>Gas oil automobileAutomotive gas oilDieselkraftstoff(I) excl tax</t>
  </si>
  <si>
    <t>Gas oil automobileAutomotive gas oilDieselkraftstoff(I) incl tax</t>
  </si>
  <si>
    <t>diesel</t>
  </si>
  <si>
    <t>http://www.biotanken.nl/brandstoffen/biodiesel.html</t>
  </si>
  <si>
    <t>biodiesel</t>
  </si>
  <si>
    <t>price difference per liter biodiesel with normal diesel</t>
  </si>
  <si>
    <t>normal diesel, pump prices (incl tax)</t>
  </si>
  <si>
    <t>Biodiesel estimated pump price (incl tax)</t>
  </si>
  <si>
    <t>Biodiesel estimated pump price (Excl tax)</t>
  </si>
  <si>
    <t>http://refman.et-model.com/publications/65</t>
  </si>
  <si>
    <t>Other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</si>
</sst>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0"/>
    <numFmt numFmtId="166" formatCode="0.000"/>
    <numFmt numFmtId="167" formatCode="#,##0.00000"/>
    <numFmt numFmtId="168" formatCode="0.00000"/>
    <numFmt numFmtId="169" formatCode="0.000000"/>
    <numFmt numFmtId="170" formatCode="0.0000000000"/>
    <numFmt numFmtId="171" formatCode="0.00000000000"/>
    <numFmt numFmtId="172" formatCode="0.00000000000000"/>
    <numFmt numFmtId="173" formatCode="dd/mm/yy"/>
  </numFmts>
  <fonts count="5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b/>
      <sz val="9"/>
      <name val="Arial"/>
      <family val="2"/>
    </font>
    <font>
      <u/>
      <sz val="9"/>
      <color theme="10"/>
      <name val="Arial"/>
      <family val="2"/>
    </font>
    <font>
      <sz val="12"/>
      <color rgb="FF000000"/>
      <name val="Lettertype hoofdtekst"/>
      <family val="2"/>
    </font>
    <font>
      <sz val="16"/>
      <color rgb="FF474747"/>
      <name val="Helvetica"/>
      <family val="2"/>
    </font>
    <font>
      <b/>
      <sz val="12"/>
      <color rgb="FF000000"/>
      <name val="Calibri"/>
      <family val="2"/>
    </font>
    <font>
      <sz val="12"/>
      <color rgb="FFFF0000"/>
      <name val="Calibri"/>
      <family val="2"/>
      <scheme val="minor"/>
    </font>
    <font>
      <b/>
      <sz val="12"/>
      <color rgb="FFFFFFFF"/>
      <name val="Arial"/>
      <family val="2"/>
    </font>
    <font>
      <b/>
      <sz val="10"/>
      <color rgb="FF000000"/>
      <name val="Times New Roman"/>
      <family val="1"/>
    </font>
    <font>
      <sz val="10"/>
      <color rgb="FF000000"/>
      <name val="Times New Roman"/>
      <family val="1"/>
    </font>
    <font>
      <b/>
      <sz val="10"/>
      <color indexed="16"/>
      <name val="Times New Roman"/>
      <family val="1"/>
    </font>
    <font>
      <b/>
      <sz val="8"/>
      <color indexed="16"/>
      <name val="Times New Roman"/>
      <family val="1"/>
    </font>
    <font>
      <sz val="11"/>
      <name val="Arial"/>
      <family val="2"/>
    </font>
    <font>
      <b/>
      <sz val="10"/>
      <color rgb="FF800000"/>
      <name val="Times New Roman"/>
      <family val="1"/>
    </font>
    <font>
      <b/>
      <sz val="8"/>
      <color rgb="FF800000"/>
      <name val="Times New Roman"/>
      <family val="1"/>
    </font>
    <font>
      <sz val="10"/>
      <color rgb="FFC0C0C0"/>
      <name val="Times New Roman"/>
      <family val="1"/>
    </font>
    <font>
      <sz val="12"/>
      <color rgb="FF474747"/>
      <name val="Calibri (Body)"/>
    </font>
    <font>
      <sz val="12"/>
      <name val="Calibri (Body)"/>
    </font>
    <font>
      <sz val="12"/>
      <color theme="1"/>
      <name val="Calibri (Body)"/>
    </font>
    <font>
      <sz val="12"/>
      <name val="Arial"/>
      <family val="2"/>
    </font>
    <font>
      <b/>
      <sz val="12"/>
      <name val="Arial"/>
      <family val="2"/>
    </font>
    <font>
      <vertAlign val="superscript"/>
      <sz val="10"/>
      <name val="Arial"/>
      <family val="2"/>
    </font>
    <font>
      <b/>
      <sz val="8"/>
      <color rgb="FF900000"/>
      <name val="Times New Roman"/>
      <family val="1"/>
    </font>
    <font>
      <b/>
      <sz val="10"/>
      <color rgb="FF900000"/>
      <name val="Times New Roman"/>
      <family val="1"/>
    </font>
    <font>
      <sz val="12"/>
      <color theme="1"/>
      <name val="Lettertype hoofdtekst"/>
      <family val="2"/>
    </font>
    <font>
      <sz val="10"/>
      <color indexed="8"/>
      <name val="Times New Roman"/>
      <family val="1"/>
    </font>
  </fonts>
  <fills count="2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rgb="FFFFFFFF"/>
        <bgColor rgb="FFFFFFFF"/>
      </patternFill>
    </fill>
    <fill>
      <patternFill patternType="solid">
        <fgColor indexed="22"/>
        <bgColor indexed="9"/>
      </patternFill>
    </fill>
    <fill>
      <patternFill patternType="solid">
        <fgColor indexed="43"/>
        <bgColor indexed="64"/>
      </patternFill>
    </fill>
    <fill>
      <patternFill patternType="solid">
        <fgColor indexed="9"/>
        <bgColor indexed="9"/>
      </patternFill>
    </fill>
  </fills>
  <borders count="3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363">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9" fontId="55" fillId="0" borderId="0" applyFont="0" applyFill="0" applyBorder="0" applyAlignment="0" applyProtection="0"/>
  </cellStyleXfs>
  <cellXfs count="251">
    <xf numFmtId="0" fontId="0" fillId="0" borderId="0" xfId="0"/>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83" applyFont="1" applyFill="1" applyBorder="1" applyAlignment="1" applyProtection="1">
      <alignment vertical="top"/>
    </xf>
    <xf numFmtId="164" fontId="26" fillId="2" borderId="0" xfId="0" applyNumberFormat="1" applyFont="1" applyFill="1" applyAlignment="1">
      <alignment horizontal="left" vertical="center" indent="2"/>
    </xf>
    <xf numFmtId="49" fontId="26"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vertical="top"/>
    </xf>
    <xf numFmtId="0" fontId="26" fillId="2" borderId="0" xfId="183" applyFont="1" applyFill="1" applyBorder="1" applyAlignment="1" applyProtection="1"/>
    <xf numFmtId="0" fontId="26" fillId="4" borderId="0" xfId="0" applyFont="1" applyFill="1" applyAlignment="1">
      <alignmen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3" fontId="15" fillId="0" borderId="11" xfId="0" applyNumberFormat="1" applyFont="1" applyFill="1" applyBorder="1" applyAlignment="1" applyProtection="1">
      <alignment horizontal="left" vertical="center" indent="3"/>
    </xf>
    <xf numFmtId="0" fontId="15" fillId="2" borderId="10" xfId="0" applyFont="1" applyFill="1" applyBorder="1"/>
    <xf numFmtId="2" fontId="15" fillId="2" borderId="11" xfId="0" applyNumberFormat="1" applyFont="1" applyFill="1" applyBorder="1"/>
    <xf numFmtId="0" fontId="15" fillId="2" borderId="12" xfId="0" applyFont="1" applyFill="1" applyBorder="1"/>
    <xf numFmtId="0" fontId="14" fillId="2" borderId="18"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0" fontId="25" fillId="2" borderId="19" xfId="0" applyFont="1" applyFill="1" applyBorder="1"/>
    <xf numFmtId="0" fontId="16" fillId="2" borderId="5" xfId="0" applyFont="1" applyFill="1" applyBorder="1"/>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2" fillId="0" borderId="0" xfId="0" applyFont="1" applyFill="1" applyBorder="1"/>
    <xf numFmtId="0" fontId="11" fillId="2" borderId="20" xfId="0" applyFont="1" applyFill="1" applyBorder="1"/>
    <xf numFmtId="165" fontId="16" fillId="2" borderId="18" xfId="0" applyNumberFormat="1"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20" fillId="2" borderId="21" xfId="0" applyFont="1" applyFill="1" applyBorder="1"/>
    <xf numFmtId="0" fontId="20" fillId="2" borderId="22" xfId="0" applyFont="1" applyFill="1" applyBorder="1"/>
    <xf numFmtId="164" fontId="30" fillId="4" borderId="0" xfId="0" applyNumberFormat="1" applyFont="1" applyFill="1" applyAlignment="1">
      <alignment horizontal="left" vertical="center" indent="2"/>
    </xf>
    <xf numFmtId="0" fontId="8" fillId="0" borderId="0" xfId="0" applyFont="1" applyFill="1" applyBorder="1"/>
    <xf numFmtId="0" fontId="8" fillId="2" borderId="18" xfId="0" applyFont="1" applyFill="1" applyBorder="1"/>
    <xf numFmtId="1" fontId="16" fillId="2" borderId="18" xfId="0" applyNumberFormat="1" applyFont="1" applyFill="1" applyBorder="1"/>
    <xf numFmtId="0" fontId="8" fillId="0" borderId="0" xfId="0" applyFont="1" applyFill="1" applyBorder="1" applyAlignment="1">
      <alignment horizontal="left" indent="1"/>
    </xf>
    <xf numFmtId="0" fontId="12" fillId="0" borderId="0" xfId="0" applyFont="1" applyFill="1" applyBorder="1" applyAlignment="1">
      <alignment horizontal="left" indent="2"/>
    </xf>
    <xf numFmtId="0" fontId="8" fillId="0" borderId="0" xfId="0" applyFont="1" applyFill="1" applyBorder="1" applyAlignment="1">
      <alignment horizontal="left" indent="2"/>
    </xf>
    <xf numFmtId="0" fontId="16" fillId="0" borderId="0" xfId="0" applyFont="1" applyFill="1" applyBorder="1" applyAlignment="1">
      <alignment horizontal="left" indent="2"/>
    </xf>
    <xf numFmtId="0" fontId="8" fillId="0" borderId="0" xfId="0" applyFont="1" applyFill="1" applyBorder="1" applyAlignment="1">
      <alignment horizontal="left" indent="3"/>
    </xf>
    <xf numFmtId="0" fontId="31" fillId="0" borderId="0" xfId="0" applyFont="1"/>
    <xf numFmtId="0" fontId="0" fillId="0" borderId="0" xfId="0" applyFont="1"/>
    <xf numFmtId="0" fontId="31" fillId="0" borderId="0" xfId="0" applyFont="1" applyAlignment="1">
      <alignment horizontal="left"/>
    </xf>
    <xf numFmtId="0" fontId="32" fillId="0" borderId="0" xfId="0" applyFont="1"/>
    <xf numFmtId="0" fontId="31" fillId="0" borderId="0" xfId="0" applyFont="1" applyBorder="1"/>
    <xf numFmtId="0" fontId="33"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6" fillId="2" borderId="0" xfId="0" applyFont="1" applyFill="1" applyBorder="1" applyAlignment="1"/>
    <xf numFmtId="0" fontId="26" fillId="2" borderId="0" xfId="0" applyFont="1" applyFill="1" applyAlignment="1"/>
    <xf numFmtId="0" fontId="8" fillId="0" borderId="0" xfId="0" applyFont="1" applyFill="1" applyBorder="1" applyAlignment="1"/>
    <xf numFmtId="0" fontId="16" fillId="0" borderId="0" xfId="0" applyFont="1" applyFill="1" applyBorder="1" applyAlignment="1"/>
    <xf numFmtId="0" fontId="35" fillId="0" borderId="0" xfId="0" applyFont="1"/>
    <xf numFmtId="0" fontId="20" fillId="0" borderId="0" xfId="0" applyFont="1" applyFill="1" applyBorder="1" applyAlignment="1"/>
    <xf numFmtId="0" fontId="36" fillId="0" borderId="0" xfId="0" applyFont="1"/>
    <xf numFmtId="0" fontId="28" fillId="4" borderId="0" xfId="0" applyFont="1" applyFill="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36" fillId="4" borderId="0" xfId="0" applyFont="1" applyFill="1"/>
    <xf numFmtId="0" fontId="36" fillId="4" borderId="22" xfId="0" applyFont="1" applyFill="1" applyBorder="1"/>
    <xf numFmtId="0" fontId="34" fillId="0" borderId="0" xfId="0" applyFont="1"/>
    <xf numFmtId="0" fontId="28" fillId="4" borderId="6" xfId="0" applyFont="1" applyFill="1" applyBorder="1"/>
    <xf numFmtId="0" fontId="18" fillId="13" borderId="0" xfId="183" applyFill="1" applyAlignment="1" applyProtection="1"/>
    <xf numFmtId="49" fontId="38" fillId="14" borderId="25" xfId="0" applyNumberFormat="1" applyFont="1" applyFill="1" applyBorder="1" applyAlignment="1">
      <alignment horizontal="left" vertical="center"/>
    </xf>
    <xf numFmtId="0" fontId="39" fillId="15" borderId="28" xfId="0" applyFont="1" applyFill="1" applyBorder="1" applyAlignment="1">
      <alignment horizontal="center" vertical="top" wrapText="1"/>
    </xf>
    <xf numFmtId="0" fontId="39" fillId="15" borderId="29" xfId="0" applyFont="1" applyFill="1" applyBorder="1" applyAlignment="1">
      <alignment horizontal="center" vertical="top" wrapText="1"/>
    </xf>
    <xf numFmtId="166" fontId="28" fillId="4" borderId="18" xfId="0" applyNumberFormat="1" applyFont="1" applyFill="1" applyBorder="1" applyAlignment="1">
      <alignment horizontal="right"/>
    </xf>
    <xf numFmtId="14" fontId="40" fillId="15" borderId="28" xfId="0" applyNumberFormat="1" applyFont="1" applyFill="1" applyBorder="1" applyAlignment="1">
      <alignment horizontal="right" vertical="center"/>
    </xf>
    <xf numFmtId="168" fontId="28" fillId="4" borderId="18" xfId="0" applyNumberFormat="1" applyFont="1" applyFill="1" applyBorder="1" applyAlignment="1">
      <alignment horizontal="right"/>
    </xf>
    <xf numFmtId="49" fontId="42" fillId="17" borderId="30" xfId="0" applyNumberFormat="1" applyFont="1" applyFill="1" applyBorder="1" applyAlignment="1">
      <alignment horizontal="center" vertical="center" wrapText="1"/>
    </xf>
    <xf numFmtId="49" fontId="41" fillId="17" borderId="31" xfId="0" applyNumberFormat="1" applyFont="1" applyFill="1" applyBorder="1" applyAlignment="1">
      <alignment horizontal="center" vertical="top" wrapText="1"/>
    </xf>
    <xf numFmtId="168" fontId="31" fillId="0" borderId="0" xfId="0" applyNumberFormat="1" applyFont="1"/>
    <xf numFmtId="0" fontId="0" fillId="0" borderId="0" xfId="0" applyBorder="1"/>
    <xf numFmtId="0" fontId="7" fillId="2" borderId="0" xfId="0" applyFont="1" applyFill="1" applyBorder="1"/>
    <xf numFmtId="14" fontId="17" fillId="2" borderId="0" xfId="0" applyNumberFormat="1" applyFont="1" applyFill="1" applyBorder="1"/>
    <xf numFmtId="170" fontId="7" fillId="2" borderId="0" xfId="0" applyNumberFormat="1" applyFont="1" applyFill="1" applyBorder="1" applyAlignment="1" applyProtection="1">
      <alignment vertical="center"/>
    </xf>
    <xf numFmtId="171" fontId="16" fillId="2" borderId="18" xfId="0" applyNumberFormat="1" applyFont="1" applyFill="1" applyBorder="1"/>
    <xf numFmtId="0" fontId="7" fillId="2" borderId="18" xfId="0" applyFont="1" applyFill="1" applyBorder="1"/>
    <xf numFmtId="172" fontId="16" fillId="2" borderId="18" xfId="0" applyNumberFormat="1" applyFont="1" applyFill="1" applyBorder="1"/>
    <xf numFmtId="49" fontId="44" fillId="15" borderId="26" xfId="0" applyNumberFormat="1" applyFont="1" applyFill="1" applyBorder="1" applyAlignment="1">
      <alignment horizontal="center" vertical="center" wrapText="1"/>
    </xf>
    <xf numFmtId="49" fontId="44" fillId="15" borderId="27" xfId="0" applyNumberFormat="1" applyFont="1" applyFill="1" applyBorder="1" applyAlignment="1">
      <alignment horizontal="center" vertical="center" wrapText="1"/>
    </xf>
    <xf numFmtId="49" fontId="45" fillId="15" borderId="27" xfId="0" applyNumberFormat="1" applyFont="1" applyFill="1" applyBorder="1" applyAlignment="1">
      <alignment horizontal="center" vertical="center" wrapText="1"/>
    </xf>
    <xf numFmtId="49" fontId="44" fillId="15" borderId="29" xfId="0" applyNumberFormat="1" applyFont="1" applyFill="1" applyBorder="1" applyAlignment="1">
      <alignment horizontal="center" vertical="top" wrapText="1"/>
    </xf>
    <xf numFmtId="167" fontId="46" fillId="15" borderId="29" xfId="0" applyNumberFormat="1" applyFont="1" applyFill="1" applyBorder="1" applyAlignment="1">
      <alignment horizontal="center" vertical="center"/>
    </xf>
    <xf numFmtId="0" fontId="40" fillId="16" borderId="29" xfId="0" applyNumberFormat="1" applyFont="1" applyFill="1" applyBorder="1" applyAlignment="1">
      <alignment horizontal="center" vertical="center" wrapText="1"/>
    </xf>
    <xf numFmtId="3" fontId="40" fillId="16" borderId="25" xfId="0" applyNumberFormat="1" applyFont="1" applyFill="1" applyBorder="1" applyAlignment="1">
      <alignment horizontal="center" vertical="center" wrapText="1"/>
    </xf>
    <xf numFmtId="3" fontId="40" fillId="16" borderId="28" xfId="0" applyNumberFormat="1" applyFont="1" applyFill="1" applyBorder="1" applyAlignment="1">
      <alignment horizontal="center" vertical="center" wrapText="1"/>
    </xf>
    <xf numFmtId="0" fontId="6" fillId="0" borderId="0" xfId="0" applyFont="1" applyFill="1" applyBorder="1"/>
    <xf numFmtId="0" fontId="28" fillId="0" borderId="0" xfId="0" applyFont="1"/>
    <xf numFmtId="0" fontId="5" fillId="2" borderId="18" xfId="0" applyFont="1" applyFill="1" applyBorder="1"/>
    <xf numFmtId="0" fontId="5" fillId="0" borderId="0" xfId="0" applyFont="1" applyFill="1" applyBorder="1"/>
    <xf numFmtId="0" fontId="5" fillId="0" borderId="0" xfId="0" applyFont="1" applyFill="1" applyBorder="1" applyAlignment="1">
      <alignment horizontal="left" indent="2"/>
    </xf>
    <xf numFmtId="0" fontId="5" fillId="2" borderId="0" xfId="0" applyFont="1" applyFill="1" applyBorder="1"/>
    <xf numFmtId="0" fontId="5" fillId="2" borderId="0" xfId="0" applyFont="1" applyFill="1" applyBorder="1" applyAlignment="1"/>
    <xf numFmtId="0" fontId="36" fillId="4" borderId="21" xfId="0" applyFont="1" applyFill="1" applyBorder="1"/>
    <xf numFmtId="0" fontId="47" fillId="0" borderId="0" xfId="0" applyFont="1"/>
    <xf numFmtId="0" fontId="48" fillId="0" borderId="0" xfId="0" applyFont="1"/>
    <xf numFmtId="170" fontId="7" fillId="2" borderId="18" xfId="0" applyNumberFormat="1" applyFont="1" applyFill="1" applyBorder="1" applyAlignment="1" applyProtection="1">
      <alignment vertical="center"/>
    </xf>
    <xf numFmtId="165" fontId="5" fillId="2" borderId="18" xfId="0" applyNumberFormat="1" applyFont="1" applyFill="1" applyBorder="1" applyAlignment="1" applyProtection="1">
      <alignment vertical="center"/>
    </xf>
    <xf numFmtId="0" fontId="28" fillId="0" borderId="6" xfId="0" applyFont="1" applyFill="1" applyBorder="1"/>
    <xf numFmtId="0" fontId="34" fillId="0" borderId="0" xfId="0" applyFont="1" applyFill="1"/>
    <xf numFmtId="0" fontId="10" fillId="0" borderId="0" xfId="0" applyFont="1" applyFill="1"/>
    <xf numFmtId="0" fontId="48" fillId="0" borderId="0" xfId="0" applyFont="1" applyFill="1"/>
    <xf numFmtId="0" fontId="49" fillId="0" borderId="0" xfId="0" applyFont="1" applyFill="1"/>
    <xf numFmtId="0" fontId="4" fillId="0" borderId="0" xfId="0" applyFont="1" applyFill="1"/>
    <xf numFmtId="0" fontId="3" fillId="0" borderId="0" xfId="0" applyFont="1"/>
    <xf numFmtId="0" fontId="3" fillId="0" borderId="0" xfId="0" applyFont="1" applyFill="1"/>
    <xf numFmtId="9" fontId="10" fillId="2" borderId="0" xfId="0" applyNumberFormat="1" applyFont="1" applyFill="1" applyBorder="1"/>
    <xf numFmtId="0" fontId="43" fillId="0" borderId="0" xfId="0" applyFont="1" applyBorder="1"/>
    <xf numFmtId="0" fontId="3" fillId="2" borderId="0" xfId="0" applyFont="1" applyFill="1"/>
    <xf numFmtId="0" fontId="2" fillId="2" borderId="18" xfId="0" applyFont="1" applyFill="1" applyBorder="1"/>
    <xf numFmtId="0" fontId="50" fillId="0" borderId="0" xfId="0" applyFont="1"/>
    <xf numFmtId="0" fontId="2" fillId="0" borderId="5" xfId="0" applyFont="1" applyFill="1" applyBorder="1"/>
    <xf numFmtId="0" fontId="2" fillId="2" borderId="0" xfId="0" applyFont="1" applyFill="1"/>
    <xf numFmtId="0" fontId="0" fillId="0" borderId="0" xfId="0" applyAlignment="1"/>
    <xf numFmtId="0" fontId="2" fillId="0" borderId="0" xfId="0" applyFont="1" applyFill="1" applyBorder="1" applyAlignment="1">
      <alignment horizontal="left" indent="2"/>
    </xf>
    <xf numFmtId="0" fontId="31" fillId="0" borderId="0" xfId="0" applyFont="1" applyAlignment="1">
      <alignment horizontal="right"/>
    </xf>
    <xf numFmtId="0" fontId="31" fillId="18" borderId="0" xfId="0" applyFont="1" applyFill="1"/>
    <xf numFmtId="1" fontId="32" fillId="0" borderId="0" xfId="0" applyNumberFormat="1" applyFont="1"/>
    <xf numFmtId="0" fontId="2" fillId="2" borderId="6" xfId="0" applyFont="1" applyFill="1" applyBorder="1"/>
    <xf numFmtId="0" fontId="2" fillId="2" borderId="0" xfId="0" applyFont="1" applyFill="1" applyBorder="1"/>
    <xf numFmtId="49" fontId="53" fillId="15" borderId="27" xfId="0" applyNumberFormat="1" applyFont="1" applyFill="1" applyBorder="1" applyAlignment="1">
      <alignment horizontal="center" vertical="center" wrapText="1"/>
    </xf>
    <xf numFmtId="49" fontId="54" fillId="15" borderId="29" xfId="0" applyNumberFormat="1" applyFont="1" applyFill="1" applyBorder="1" applyAlignment="1">
      <alignment horizontal="center" vertical="top" wrapText="1"/>
    </xf>
    <xf numFmtId="0" fontId="40" fillId="16" borderId="25" xfId="0" applyNumberFormat="1" applyFont="1" applyFill="1" applyBorder="1" applyAlignment="1">
      <alignment horizontal="center" vertical="center" wrapText="1"/>
    </xf>
    <xf numFmtId="0" fontId="40" fillId="16" borderId="28" xfId="0" applyNumberFormat="1" applyFont="1" applyFill="1" applyBorder="1" applyAlignment="1">
      <alignment horizontal="center" vertical="center" wrapText="1"/>
    </xf>
    <xf numFmtId="4" fontId="40" fillId="16" borderId="28" xfId="0" applyNumberFormat="1" applyFont="1" applyFill="1" applyBorder="1" applyAlignment="1">
      <alignment horizontal="center" vertical="center" wrapText="1"/>
    </xf>
    <xf numFmtId="168" fontId="2" fillId="2" borderId="0" xfId="0" applyNumberFormat="1" applyFont="1" applyFill="1"/>
    <xf numFmtId="169" fontId="2" fillId="2" borderId="0" xfId="0" applyNumberFormat="1" applyFont="1" applyFill="1"/>
    <xf numFmtId="0" fontId="2" fillId="2" borderId="32" xfId="0" applyFont="1" applyFill="1" applyBorder="1"/>
    <xf numFmtId="173" fontId="56" fillId="17" borderId="33" xfId="0" applyNumberFormat="1" applyFont="1" applyFill="1" applyBorder="1" applyAlignment="1">
      <alignment horizontal="right" vertical="center"/>
    </xf>
    <xf numFmtId="0" fontId="56" fillId="19" borderId="33" xfId="0" applyNumberFormat="1" applyFont="1" applyFill="1" applyBorder="1" applyAlignment="1">
      <alignment horizontal="center" vertical="center" wrapText="1"/>
    </xf>
    <xf numFmtId="3" fontId="56" fillId="19" borderId="33" xfId="0" applyNumberFormat="1" applyFont="1" applyFill="1" applyBorder="1" applyAlignment="1">
      <alignment horizontal="center" vertical="center" wrapText="1"/>
    </xf>
    <xf numFmtId="9" fontId="2" fillId="2" borderId="0" xfId="362" applyFont="1" applyFill="1"/>
    <xf numFmtId="9" fontId="28" fillId="4" borderId="18" xfId="362" applyFont="1" applyFill="1" applyBorder="1" applyAlignment="1">
      <alignment horizontal="right"/>
    </xf>
    <xf numFmtId="165" fontId="31" fillId="0" borderId="0" xfId="0" applyNumberFormat="1" applyFont="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28" fillId="4" borderId="23" xfId="0" applyFont="1" applyFill="1" applyBorder="1" applyAlignment="1">
      <alignment horizontal="left" vertical="top" wrapText="1"/>
    </xf>
    <xf numFmtId="0" fontId="28" fillId="4" borderId="24" xfId="0" applyFont="1" applyFill="1" applyBorder="1" applyAlignment="1">
      <alignment horizontal="left" vertical="top" wrapText="1"/>
    </xf>
    <xf numFmtId="0" fontId="37" fillId="2" borderId="1" xfId="0" applyFont="1" applyFill="1" applyBorder="1" applyAlignment="1">
      <alignment horizontal="left"/>
    </xf>
    <xf numFmtId="0" fontId="37" fillId="2" borderId="9" xfId="0" applyFont="1" applyFill="1" applyBorder="1" applyAlignment="1">
      <alignment horizontal="left"/>
    </xf>
    <xf numFmtId="0" fontId="37" fillId="2" borderId="14" xfId="0" applyFont="1" applyFill="1" applyBorder="1" applyAlignment="1">
      <alignment horizontal="left"/>
    </xf>
  </cellXfs>
  <cellStyles count="3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6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emf"/><Relationship Id="rId4" Type="http://schemas.openxmlformats.org/officeDocument/2006/relationships/image" Target="../media/image4.png"/><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65</xdr:row>
      <xdr:rowOff>0</xdr:rowOff>
    </xdr:from>
    <xdr:to>
      <xdr:col>30</xdr:col>
      <xdr:colOff>342900</xdr:colOff>
      <xdr:row>119</xdr:row>
      <xdr:rowOff>177800</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1"/>
        <a:stretch>
          <a:fillRect/>
        </a:stretch>
      </xdr:blipFill>
      <xdr:spPr>
        <a:xfrm>
          <a:off x="8585200" y="92062300"/>
          <a:ext cx="13144500" cy="10477500"/>
        </a:xfrm>
        <a:prstGeom prst="rect">
          <a:avLst/>
        </a:prstGeom>
      </xdr:spPr>
    </xdr:pic>
    <xdr:clientData/>
  </xdr:twoCellAnchor>
  <xdr:twoCellAnchor editAs="oneCell">
    <xdr:from>
      <xdr:col>13</xdr:col>
      <xdr:colOff>38100</xdr:colOff>
      <xdr:row>130</xdr:row>
      <xdr:rowOff>76200</xdr:rowOff>
    </xdr:from>
    <xdr:to>
      <xdr:col>23</xdr:col>
      <xdr:colOff>63500</xdr:colOff>
      <xdr:row>137</xdr:row>
      <xdr:rowOff>38100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9334500" y="104609900"/>
          <a:ext cx="7137400" cy="1562100"/>
        </a:xfrm>
        <a:prstGeom prst="rect">
          <a:avLst/>
        </a:prstGeom>
      </xdr:spPr>
    </xdr:pic>
    <xdr:clientData/>
  </xdr:twoCellAnchor>
  <xdr:twoCellAnchor editAs="oneCell">
    <xdr:from>
      <xdr:col>13</xdr:col>
      <xdr:colOff>0</xdr:colOff>
      <xdr:row>138</xdr:row>
      <xdr:rowOff>0</xdr:rowOff>
    </xdr:from>
    <xdr:to>
      <xdr:col>23</xdr:col>
      <xdr:colOff>279400</xdr:colOff>
      <xdr:row>145</xdr:row>
      <xdr:rowOff>76200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stretch>
          <a:fillRect/>
        </a:stretch>
      </xdr:blipFill>
      <xdr:spPr>
        <a:xfrm>
          <a:off x="7785100" y="107454700"/>
          <a:ext cx="5613400" cy="1498600"/>
        </a:xfrm>
        <a:prstGeom prst="rect">
          <a:avLst/>
        </a:prstGeom>
      </xdr:spPr>
    </xdr:pic>
    <xdr:clientData/>
  </xdr:twoCellAnchor>
  <xdr:twoCellAnchor editAs="oneCell">
    <xdr:from>
      <xdr:col>13</xdr:col>
      <xdr:colOff>0</xdr:colOff>
      <xdr:row>146</xdr:row>
      <xdr:rowOff>0</xdr:rowOff>
    </xdr:from>
    <xdr:to>
      <xdr:col>23</xdr:col>
      <xdr:colOff>101600</xdr:colOff>
      <xdr:row>154</xdr:row>
      <xdr:rowOff>190500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4"/>
        <a:stretch>
          <a:fillRect/>
        </a:stretch>
      </xdr:blipFill>
      <xdr:spPr>
        <a:xfrm>
          <a:off x="9296400" y="107962700"/>
          <a:ext cx="7213600" cy="1816100"/>
        </a:xfrm>
        <a:prstGeom prst="rect">
          <a:avLst/>
        </a:prstGeom>
      </xdr:spPr>
    </xdr:pic>
    <xdr:clientData/>
  </xdr:twoCellAnchor>
  <xdr:twoCellAnchor editAs="oneCell">
    <xdr:from>
      <xdr:col>10</xdr:col>
      <xdr:colOff>647700</xdr:colOff>
      <xdr:row>170</xdr:row>
      <xdr:rowOff>114300</xdr:rowOff>
    </xdr:from>
    <xdr:to>
      <xdr:col>24</xdr:col>
      <xdr:colOff>469900</xdr:colOff>
      <xdr:row>209</xdr:row>
      <xdr:rowOff>177800</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5"/>
        <a:stretch>
          <a:fillRect/>
        </a:stretch>
      </xdr:blipFill>
      <xdr:spPr>
        <a:xfrm>
          <a:off x="7810500" y="128244600"/>
          <a:ext cx="9779000" cy="7785100"/>
        </a:xfrm>
        <a:prstGeom prst="rect">
          <a:avLst/>
        </a:prstGeom>
      </xdr:spPr>
    </xdr:pic>
    <xdr:clientData/>
  </xdr:twoCellAnchor>
  <xdr:twoCellAnchor>
    <xdr:from>
      <xdr:col>11</xdr:col>
      <xdr:colOff>101600</xdr:colOff>
      <xdr:row>197</xdr:row>
      <xdr:rowOff>50800</xdr:rowOff>
    </xdr:from>
    <xdr:to>
      <xdr:col>12</xdr:col>
      <xdr:colOff>0</xdr:colOff>
      <xdr:row>198</xdr:row>
      <xdr:rowOff>139700</xdr:rowOff>
    </xdr:to>
    <xdr:sp macro="" textlink="">
      <xdr:nvSpPr>
        <xdr:cNvPr id="6" name="Right Arrow 5">
          <a:extLst>
            <a:ext uri="{FF2B5EF4-FFF2-40B4-BE49-F238E27FC236}">
              <a16:creationId xmlns:a16="http://schemas.microsoft.com/office/drawing/2014/main" id="{00000000-0008-0000-0500-000006000000}"/>
            </a:ext>
          </a:extLst>
        </xdr:cNvPr>
        <xdr:cNvSpPr/>
      </xdr:nvSpPr>
      <xdr:spPr>
        <a:xfrm>
          <a:off x="5994400" y="135775700"/>
          <a:ext cx="431800" cy="29210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406400</xdr:colOff>
      <xdr:row>210</xdr:row>
      <xdr:rowOff>76200</xdr:rowOff>
    </xdr:from>
    <xdr:to>
      <xdr:col>24</xdr:col>
      <xdr:colOff>196625</xdr:colOff>
      <xdr:row>240</xdr:row>
      <xdr:rowOff>127000</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6"/>
        <a:stretch>
          <a:fillRect/>
        </a:stretch>
      </xdr:blipFill>
      <xdr:spPr>
        <a:xfrm>
          <a:off x="6299200" y="138442700"/>
          <a:ext cx="6724425" cy="6146800"/>
        </a:xfrm>
        <a:prstGeom prst="rect">
          <a:avLst/>
        </a:prstGeom>
      </xdr:spPr>
    </xdr:pic>
    <xdr:clientData/>
  </xdr:twoCellAnchor>
  <xdr:twoCellAnchor>
    <xdr:from>
      <xdr:col>11</xdr:col>
      <xdr:colOff>0</xdr:colOff>
      <xdr:row>221</xdr:row>
      <xdr:rowOff>0</xdr:rowOff>
    </xdr:from>
    <xdr:to>
      <xdr:col>11</xdr:col>
      <xdr:colOff>431800</xdr:colOff>
      <xdr:row>222</xdr:row>
      <xdr:rowOff>25400</xdr:rowOff>
    </xdr:to>
    <xdr:sp macro="" textlink="">
      <xdr:nvSpPr>
        <xdr:cNvPr id="31" name="Right Arrow 30">
          <a:extLst>
            <a:ext uri="{FF2B5EF4-FFF2-40B4-BE49-F238E27FC236}">
              <a16:creationId xmlns:a16="http://schemas.microsoft.com/office/drawing/2014/main" id="{00000000-0008-0000-0500-00001F000000}"/>
            </a:ext>
          </a:extLst>
        </xdr:cNvPr>
        <xdr:cNvSpPr/>
      </xdr:nvSpPr>
      <xdr:spPr>
        <a:xfrm>
          <a:off x="5892800" y="140601700"/>
          <a:ext cx="431800" cy="22860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387349</xdr:colOff>
      <xdr:row>8</xdr:row>
      <xdr:rowOff>167452</xdr:rowOff>
    </xdr:from>
    <xdr:to>
      <xdr:col>21</xdr:col>
      <xdr:colOff>127626</xdr:colOff>
      <xdr:row>49</xdr:row>
      <xdr:rowOff>114300</xdr:rowOff>
    </xdr:to>
    <xdr:pic>
      <xdr:nvPicPr>
        <xdr:cNvPr id="32" name="Picture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7"/>
        <a:stretch>
          <a:fillRect/>
        </a:stretch>
      </xdr:blipFill>
      <xdr:spPr>
        <a:xfrm>
          <a:off x="4146549" y="1805752"/>
          <a:ext cx="8033377" cy="8278048"/>
        </a:xfrm>
        <a:prstGeom prst="rect">
          <a:avLst/>
        </a:prstGeom>
      </xdr:spPr>
    </xdr:pic>
    <xdr:clientData/>
  </xdr:twoCellAnchor>
  <xdr:twoCellAnchor editAs="oneCell">
    <xdr:from>
      <xdr:col>7</xdr:col>
      <xdr:colOff>911696</xdr:colOff>
      <xdr:row>255</xdr:row>
      <xdr:rowOff>183246</xdr:rowOff>
    </xdr:from>
    <xdr:to>
      <xdr:col>14</xdr:col>
      <xdr:colOff>66205</xdr:colOff>
      <xdr:row>270</xdr:row>
      <xdr:rowOff>172354</xdr:rowOff>
    </xdr:to>
    <xdr:pic>
      <xdr:nvPicPr>
        <xdr:cNvPr id="33" name="Picture 32">
          <a:extLst>
            <a:ext uri="{FF2B5EF4-FFF2-40B4-BE49-F238E27FC236}">
              <a16:creationId xmlns:a16="http://schemas.microsoft.com/office/drawing/2014/main" id="{00000000-0008-0000-0500-000021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4670896" y="52481846"/>
          <a:ext cx="3713809" cy="3037108"/>
        </a:xfrm>
        <a:prstGeom prst="rect">
          <a:avLst/>
        </a:prstGeom>
        <a:noFill/>
        <a:ln w="9525">
          <a:noFill/>
          <a:miter lim="800000"/>
          <a:headEnd/>
          <a:tailEnd/>
        </a:ln>
      </xdr:spPr>
    </xdr:pic>
    <xdr:clientData/>
  </xdr:twoCellAnchor>
  <xdr:twoCellAnchor editAs="oneCell">
    <xdr:from>
      <xdr:col>7</xdr:col>
      <xdr:colOff>876300</xdr:colOff>
      <xdr:row>250</xdr:row>
      <xdr:rowOff>54108</xdr:rowOff>
    </xdr:from>
    <xdr:to>
      <xdr:col>14</xdr:col>
      <xdr:colOff>406400</xdr:colOff>
      <xdr:row>254</xdr:row>
      <xdr:rowOff>98292</xdr:rowOff>
    </xdr:to>
    <xdr:pic>
      <xdr:nvPicPr>
        <xdr:cNvPr id="34" name="Picture 33">
          <a:extLst>
            <a:ext uri="{FF2B5EF4-FFF2-40B4-BE49-F238E27FC236}">
              <a16:creationId xmlns:a16="http://schemas.microsoft.com/office/drawing/2014/main" id="{00000000-0008-0000-0500-000022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4635500" y="51336708"/>
          <a:ext cx="4089400" cy="856984"/>
        </a:xfrm>
        <a:prstGeom prst="rect">
          <a:avLst/>
        </a:prstGeom>
        <a:noFill/>
        <a:ln w="9525">
          <a:noFill/>
          <a:miter lim="800000"/>
          <a:headEnd/>
          <a:tailEnd/>
        </a:ln>
      </xdr:spPr>
    </xdr:pic>
    <xdr:clientData/>
  </xdr:twoCellAnchor>
  <xdr:twoCellAnchor editAs="oneCell">
    <xdr:from>
      <xdr:col>7</xdr:col>
      <xdr:colOff>1003300</xdr:colOff>
      <xdr:row>277</xdr:row>
      <xdr:rowOff>185990</xdr:rowOff>
    </xdr:from>
    <xdr:to>
      <xdr:col>24</xdr:col>
      <xdr:colOff>152401</xdr:colOff>
      <xdr:row>284</xdr:row>
      <xdr:rowOff>169611</xdr:rowOff>
    </xdr:to>
    <xdr:pic>
      <xdr:nvPicPr>
        <xdr:cNvPr id="35" name="Picture 34">
          <a:extLst>
            <a:ext uri="{FF2B5EF4-FFF2-40B4-BE49-F238E27FC236}">
              <a16:creationId xmlns:a16="http://schemas.microsoft.com/office/drawing/2014/main" id="{00000000-0008-0000-0500-000023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4762500" y="56954990"/>
          <a:ext cx="9042401" cy="1406021"/>
        </a:xfrm>
        <a:prstGeom prst="rect">
          <a:avLst/>
        </a:prstGeom>
        <a:noFill/>
        <a:ln w="9525">
          <a:noFill/>
          <a:miter lim="800000"/>
          <a:headEnd/>
          <a:tailEnd/>
        </a:ln>
      </xdr:spPr>
    </xdr:pic>
    <xdr:clientData/>
  </xdr:twoCellAnchor>
  <xdr:twoCellAnchor editAs="oneCell">
    <xdr:from>
      <xdr:col>8</xdr:col>
      <xdr:colOff>114300</xdr:colOff>
      <xdr:row>293</xdr:row>
      <xdr:rowOff>115888</xdr:rowOff>
    </xdr:from>
    <xdr:to>
      <xdr:col>31</xdr:col>
      <xdr:colOff>342900</xdr:colOff>
      <xdr:row>348</xdr:row>
      <xdr:rowOff>100013</xdr:rowOff>
    </xdr:to>
    <xdr:pic>
      <xdr:nvPicPr>
        <xdr:cNvPr id="36" name="Picture 35">
          <a:extLst>
            <a:ext uri="{FF2B5EF4-FFF2-40B4-BE49-F238E27FC236}">
              <a16:creationId xmlns:a16="http://schemas.microsoft.com/office/drawing/2014/main" id="{00000000-0008-0000-0500-000024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232400" y="60161488"/>
          <a:ext cx="12496800" cy="111728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25400</xdr:colOff>
      <xdr:row>4</xdr:row>
      <xdr:rowOff>190500</xdr:rowOff>
    </xdr:from>
    <xdr:to>
      <xdr:col>18</xdr:col>
      <xdr:colOff>723900</xdr:colOff>
      <xdr:row>31</xdr:row>
      <xdr:rowOff>165100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4978400" y="1041400"/>
          <a:ext cx="10604500" cy="5461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ec.europa.eu/energy/observatory/oil/bulletin_en.htm" TargetMode="External"/><Relationship Id="rId1" Type="http://schemas.openxmlformats.org/officeDocument/2006/relationships/hyperlink" Target="http://ec.europa.eu/energy/observatory/oil/bulletin_en.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0"/>
  <sheetViews>
    <sheetView topLeftCell="A2" workbookViewId="0">
      <selection activeCell="C25" sqref="C25"/>
    </sheetView>
  </sheetViews>
  <sheetFormatPr baseColWidth="10" defaultRowHeight="16"/>
  <cols>
    <col min="1" max="1" width="3.5" style="31" customWidth="1"/>
    <col min="2" max="2" width="9.1640625" style="23" customWidth="1"/>
    <col min="3" max="3" width="44.1640625" style="23" customWidth="1"/>
    <col min="4" max="4" width="2.33203125" style="23" customWidth="1"/>
    <col min="5" max="16384" width="10.83203125" style="23"/>
  </cols>
  <sheetData>
    <row r="1" spans="1:4" s="29" customFormat="1">
      <c r="A1" s="27"/>
      <c r="B1" s="28"/>
      <c r="C1" s="28"/>
    </row>
    <row r="2" spans="1:4" ht="21">
      <c r="A2" s="7"/>
      <c r="B2" s="30" t="s">
        <v>7</v>
      </c>
      <c r="C2" s="30"/>
    </row>
    <row r="3" spans="1:4">
      <c r="A3" s="7"/>
      <c r="B3" s="14"/>
      <c r="C3" s="14"/>
    </row>
    <row r="4" spans="1:4">
      <c r="A4" s="7"/>
      <c r="B4" s="8" t="s">
        <v>78</v>
      </c>
      <c r="C4" s="9" t="s">
        <v>122</v>
      </c>
    </row>
    <row r="5" spans="1:4">
      <c r="A5" s="7"/>
      <c r="B5" s="10" t="s">
        <v>14</v>
      </c>
      <c r="C5" s="11" t="s">
        <v>121</v>
      </c>
    </row>
    <row r="6" spans="1:4">
      <c r="A6" s="7"/>
      <c r="B6" s="12" t="s">
        <v>9</v>
      </c>
      <c r="C6" s="13" t="s">
        <v>10</v>
      </c>
    </row>
    <row r="7" spans="1:4">
      <c r="A7" s="7"/>
      <c r="B7" s="14"/>
      <c r="C7" s="14"/>
    </row>
    <row r="8" spans="1:4">
      <c r="A8" s="7"/>
      <c r="B8" s="14"/>
      <c r="C8" s="14"/>
    </row>
    <row r="9" spans="1:4">
      <c r="A9" s="7"/>
      <c r="B9" s="96" t="s">
        <v>15</v>
      </c>
      <c r="C9" s="97"/>
      <c r="D9" s="155"/>
    </row>
    <row r="10" spans="1:4">
      <c r="A10" s="7"/>
      <c r="B10" s="98"/>
      <c r="C10" s="99"/>
      <c r="D10" s="156"/>
    </row>
    <row r="11" spans="1:4">
      <c r="A11" s="7"/>
      <c r="B11" s="98" t="s">
        <v>16</v>
      </c>
      <c r="C11" s="100" t="s">
        <v>17</v>
      </c>
      <c r="D11" s="156"/>
    </row>
    <row r="12" spans="1:4" ht="17" thickBot="1">
      <c r="A12" s="7"/>
      <c r="B12" s="98"/>
      <c r="C12" s="20" t="s">
        <v>18</v>
      </c>
      <c r="D12" s="156"/>
    </row>
    <row r="13" spans="1:4" ht="17" thickBot="1">
      <c r="A13" s="7"/>
      <c r="B13" s="98"/>
      <c r="C13" s="101" t="s">
        <v>19</v>
      </c>
      <c r="D13" s="156"/>
    </row>
    <row r="14" spans="1:4">
      <c r="A14" s="7"/>
      <c r="B14" s="98"/>
      <c r="C14" s="99" t="s">
        <v>20</v>
      </c>
      <c r="D14" s="156"/>
    </row>
    <row r="15" spans="1:4">
      <c r="A15" s="7"/>
      <c r="B15" s="98"/>
      <c r="C15" s="99"/>
      <c r="D15" s="156"/>
    </row>
    <row r="16" spans="1:4">
      <c r="A16" s="7"/>
      <c r="B16" s="98" t="s">
        <v>21</v>
      </c>
      <c r="C16" s="102" t="s">
        <v>22</v>
      </c>
      <c r="D16" s="156"/>
    </row>
    <row r="17" spans="1:4">
      <c r="A17" s="7"/>
      <c r="B17" s="98"/>
      <c r="C17" s="103" t="s">
        <v>23</v>
      </c>
      <c r="D17" s="156"/>
    </row>
    <row r="18" spans="1:4">
      <c r="A18" s="7"/>
      <c r="B18" s="98"/>
      <c r="C18" s="104" t="s">
        <v>24</v>
      </c>
      <c r="D18" s="156"/>
    </row>
    <row r="19" spans="1:4">
      <c r="A19" s="7"/>
      <c r="B19" s="98"/>
      <c r="C19" s="105" t="s">
        <v>25</v>
      </c>
      <c r="D19" s="156"/>
    </row>
    <row r="20" spans="1:4">
      <c r="A20" s="7"/>
      <c r="B20" s="106"/>
      <c r="C20" s="107" t="s">
        <v>26</v>
      </c>
      <c r="D20" s="156"/>
    </row>
    <row r="21" spans="1:4">
      <c r="A21" s="7"/>
      <c r="B21" s="106"/>
      <c r="C21" s="108" t="s">
        <v>27</v>
      </c>
      <c r="D21" s="156"/>
    </row>
    <row r="22" spans="1:4">
      <c r="A22" s="7"/>
      <c r="B22" s="106"/>
      <c r="C22" s="109" t="s">
        <v>28</v>
      </c>
      <c r="D22" s="156"/>
    </row>
    <row r="23" spans="1:4">
      <c r="B23" s="106"/>
      <c r="C23" s="110" t="s">
        <v>29</v>
      </c>
      <c r="D23" s="156"/>
    </row>
    <row r="24" spans="1:4">
      <c r="B24" s="157"/>
      <c r="C24" s="158"/>
      <c r="D24" s="159"/>
    </row>
    <row r="27" spans="1:4">
      <c r="B27" s="20" t="s">
        <v>99</v>
      </c>
      <c r="C27" s="176">
        <v>42227</v>
      </c>
    </row>
    <row r="28" spans="1:4">
      <c r="C28" s="175" t="s">
        <v>100</v>
      </c>
    </row>
    <row r="29" spans="1:4">
      <c r="C29" s="175" t="s">
        <v>101</v>
      </c>
    </row>
    <row r="30" spans="1:4">
      <c r="C30" s="175" t="s">
        <v>102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5"/>
  <sheetViews>
    <sheetView tabSelected="1" workbookViewId="0">
      <selection activeCell="A15" sqref="A15:XFD15"/>
    </sheetView>
  </sheetViews>
  <sheetFormatPr baseColWidth="10" defaultRowHeight="16"/>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c r="D1" s="36"/>
      <c r="E1" s="36"/>
      <c r="F1" s="36"/>
      <c r="G1" s="36"/>
    </row>
    <row r="2" spans="2:10" ht="15" customHeight="1">
      <c r="B2" s="237" t="s">
        <v>120</v>
      </c>
      <c r="C2" s="238"/>
      <c r="D2" s="238"/>
      <c r="E2" s="238"/>
      <c r="F2" s="238"/>
      <c r="G2" s="239"/>
    </row>
    <row r="3" spans="2:10">
      <c r="B3" s="240"/>
      <c r="C3" s="241"/>
      <c r="D3" s="241"/>
      <c r="E3" s="241"/>
      <c r="F3" s="241"/>
      <c r="G3" s="242"/>
    </row>
    <row r="4" spans="2:10" ht="63" customHeight="1">
      <c r="B4" s="243"/>
      <c r="C4" s="244"/>
      <c r="D4" s="244"/>
      <c r="E4" s="244"/>
      <c r="F4" s="244"/>
      <c r="G4" s="245"/>
    </row>
    <row r="5" spans="2:10" ht="17" thickBot="1">
      <c r="D5" s="36"/>
    </row>
    <row r="6" spans="2:10">
      <c r="B6" s="39"/>
      <c r="C6" s="22"/>
      <c r="D6" s="22"/>
      <c r="E6" s="22"/>
      <c r="F6" s="22"/>
      <c r="G6" s="22"/>
      <c r="H6" s="22"/>
      <c r="I6" s="22"/>
      <c r="J6" s="40"/>
    </row>
    <row r="7" spans="2:10" s="45" customFormat="1" ht="19">
      <c r="B7" s="111"/>
      <c r="C7" s="21" t="s">
        <v>13</v>
      </c>
      <c r="D7" s="112" t="s">
        <v>5</v>
      </c>
      <c r="E7" s="21" t="s">
        <v>2</v>
      </c>
      <c r="F7" s="21"/>
      <c r="G7" s="21" t="s">
        <v>4</v>
      </c>
      <c r="H7" s="21"/>
      <c r="I7" s="21" t="s">
        <v>0</v>
      </c>
      <c r="J7" s="115"/>
    </row>
    <row r="8" spans="2:10" s="45" customFormat="1" ht="19">
      <c r="B8" s="25"/>
      <c r="C8" s="20"/>
      <c r="D8" s="33"/>
      <c r="E8" s="20"/>
      <c r="F8" s="20"/>
      <c r="G8" s="20"/>
      <c r="H8" s="20"/>
      <c r="I8" s="20"/>
      <c r="J8" s="46"/>
    </row>
    <row r="9" spans="2:10" s="45" customFormat="1" ht="20" thickBot="1">
      <c r="B9" s="25"/>
      <c r="C9" s="20" t="s">
        <v>76</v>
      </c>
      <c r="D9" s="33"/>
      <c r="E9" s="20"/>
      <c r="F9" s="20"/>
      <c r="G9" s="20"/>
      <c r="H9" s="20"/>
      <c r="I9" s="20"/>
      <c r="J9" s="46"/>
    </row>
    <row r="10" spans="2:10" s="45" customFormat="1" ht="20" thickBot="1">
      <c r="B10" s="25"/>
      <c r="C10" s="121" t="s">
        <v>37</v>
      </c>
      <c r="D10" s="24" t="s">
        <v>1</v>
      </c>
      <c r="E10" s="132">
        <f>'Research data'!G6</f>
        <v>1</v>
      </c>
      <c r="F10" s="37"/>
      <c r="G10" s="130" t="s">
        <v>41</v>
      </c>
      <c r="H10" s="32"/>
      <c r="I10" s="131" t="s">
        <v>42</v>
      </c>
      <c r="J10" s="46"/>
    </row>
    <row r="11" spans="2:10" s="45" customFormat="1" ht="20" thickBot="1">
      <c r="B11" s="25"/>
      <c r="C11" s="130" t="s">
        <v>38</v>
      </c>
      <c r="D11" s="24" t="s">
        <v>58</v>
      </c>
      <c r="E11" s="180">
        <f>'Research data'!G7</f>
        <v>2.7637281163587279E-2</v>
      </c>
      <c r="F11" s="37"/>
      <c r="G11" s="130"/>
      <c r="H11" s="32"/>
      <c r="I11" s="179" t="s">
        <v>104</v>
      </c>
      <c r="J11" s="46"/>
    </row>
    <row r="12" spans="2:10" s="45" customFormat="1" ht="20" thickBot="1">
      <c r="B12" s="25"/>
      <c r="C12" s="130" t="s">
        <v>77</v>
      </c>
      <c r="D12" s="24" t="s">
        <v>57</v>
      </c>
      <c r="E12" s="47">
        <f>'Research data'!G8</f>
        <v>43.15</v>
      </c>
      <c r="F12" s="37"/>
      <c r="G12" s="130"/>
      <c r="H12" s="32"/>
      <c r="I12" s="212" t="s">
        <v>129</v>
      </c>
      <c r="J12" s="46"/>
    </row>
    <row r="13" spans="2:10" s="45" customFormat="1" ht="20" thickBot="1">
      <c r="B13" s="25"/>
      <c r="C13" s="37" t="s">
        <v>39</v>
      </c>
      <c r="D13" s="24" t="s">
        <v>50</v>
      </c>
      <c r="E13" s="48">
        <f>'Research data'!G9</f>
        <v>0</v>
      </c>
      <c r="F13" s="37"/>
      <c r="G13" s="190" t="s">
        <v>109</v>
      </c>
      <c r="H13" s="32"/>
      <c r="I13" s="191" t="s">
        <v>43</v>
      </c>
      <c r="J13" s="46"/>
    </row>
    <row r="14" spans="2:10" s="45" customFormat="1" ht="20" thickBot="1">
      <c r="B14" s="25"/>
      <c r="C14" s="192" t="s">
        <v>112</v>
      </c>
      <c r="D14" s="24" t="s">
        <v>50</v>
      </c>
      <c r="E14" s="123">
        <f>'Research data'!G10</f>
        <v>7.9600000000000004E-2</v>
      </c>
      <c r="F14" s="37"/>
      <c r="G14" s="190" t="s">
        <v>110</v>
      </c>
      <c r="H14" s="32"/>
      <c r="I14" s="191" t="s">
        <v>111</v>
      </c>
      <c r="J14" s="46"/>
    </row>
    <row r="15" spans="2:10" ht="20" customHeight="1" thickBot="1">
      <c r="B15" s="42"/>
      <c r="C15" s="43"/>
      <c r="D15" s="43"/>
      <c r="E15" s="43"/>
      <c r="F15" s="43"/>
      <c r="G15" s="43"/>
      <c r="H15" s="43"/>
      <c r="I15" s="43"/>
      <c r="J15"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B1:J27"/>
  <sheetViews>
    <sheetView workbookViewId="0"/>
  </sheetViews>
  <sheetFormatPr baseColWidth="10" defaultRowHeight="16"/>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c r="D1" s="36"/>
      <c r="E1" s="36"/>
      <c r="F1" s="36"/>
      <c r="G1" s="36"/>
    </row>
    <row r="2" spans="2:10" ht="15" customHeight="1">
      <c r="B2" s="237" t="s">
        <v>79</v>
      </c>
      <c r="C2" s="238"/>
      <c r="D2" s="238"/>
      <c r="E2" s="246"/>
      <c r="F2" s="36"/>
    </row>
    <row r="3" spans="2:10">
      <c r="B3" s="240"/>
      <c r="C3" s="241"/>
      <c r="D3" s="241"/>
      <c r="E3" s="247"/>
      <c r="F3" s="36"/>
      <c r="G3" s="36"/>
    </row>
    <row r="4" spans="2:10">
      <c r="B4" s="248"/>
      <c r="C4" s="249"/>
      <c r="D4" s="249"/>
      <c r="E4" s="250"/>
      <c r="F4" s="36"/>
      <c r="G4" s="36"/>
    </row>
    <row r="5" spans="2:10" ht="17" thickBot="1">
      <c r="D5" s="36"/>
    </row>
    <row r="6" spans="2:10">
      <c r="B6" s="39"/>
      <c r="C6" s="22"/>
      <c r="D6" s="22"/>
      <c r="E6" s="22"/>
      <c r="F6" s="22"/>
      <c r="G6" s="22"/>
      <c r="H6" s="22"/>
      <c r="I6" s="22"/>
      <c r="J6" s="40"/>
    </row>
    <row r="7" spans="2:10" s="45" customFormat="1" ht="19">
      <c r="B7" s="111"/>
      <c r="C7" s="21" t="s">
        <v>13</v>
      </c>
      <c r="D7" s="112" t="s">
        <v>5</v>
      </c>
      <c r="E7" s="21" t="s">
        <v>2</v>
      </c>
      <c r="F7" s="21"/>
      <c r="G7" s="21" t="s">
        <v>4</v>
      </c>
      <c r="H7" s="21"/>
      <c r="I7" s="21" t="s">
        <v>0</v>
      </c>
      <c r="J7" s="115"/>
    </row>
    <row r="8" spans="2:10" s="45" customFormat="1" ht="19">
      <c r="B8" s="25"/>
      <c r="C8" s="20"/>
      <c r="D8" s="33"/>
      <c r="E8" s="20"/>
      <c r="F8" s="20"/>
      <c r="G8" s="20"/>
      <c r="H8" s="20"/>
      <c r="I8" s="20"/>
      <c r="J8" s="46"/>
    </row>
    <row r="9" spans="2:10">
      <c r="B9" s="41"/>
      <c r="C9" s="20" t="s">
        <v>36</v>
      </c>
      <c r="D9" s="113"/>
      <c r="E9" s="114"/>
      <c r="F9" s="36"/>
      <c r="G9" s="87"/>
      <c r="H9" s="36"/>
      <c r="I9" s="36"/>
      <c r="J9" s="116"/>
    </row>
    <row r="10" spans="2:10" ht="17" thickBot="1">
      <c r="B10" s="41"/>
      <c r="C10" s="189" t="s">
        <v>107</v>
      </c>
      <c r="D10" s="130"/>
      <c r="E10" s="130"/>
      <c r="F10" s="130"/>
      <c r="G10" s="130"/>
      <c r="H10" s="130"/>
      <c r="I10" s="130"/>
      <c r="J10" s="116"/>
    </row>
    <row r="11" spans="2:10" ht="17" thickBot="1">
      <c r="B11" s="41"/>
      <c r="C11" s="133" t="s">
        <v>44</v>
      </c>
      <c r="D11" s="24" t="s">
        <v>50</v>
      </c>
      <c r="E11" s="123">
        <f>'Research data'!G14</f>
        <v>0</v>
      </c>
      <c r="F11" s="37"/>
      <c r="G11" s="130" t="s">
        <v>51</v>
      </c>
      <c r="H11" s="37"/>
      <c r="I11" s="131" t="s">
        <v>53</v>
      </c>
      <c r="J11" s="116"/>
    </row>
    <row r="12" spans="2:10" ht="17" thickBot="1">
      <c r="B12" s="41"/>
      <c r="C12" s="133" t="s">
        <v>45</v>
      </c>
      <c r="D12" s="24" t="s">
        <v>50</v>
      </c>
      <c r="E12" s="123">
        <f>'Research data'!G15</f>
        <v>1.47E-2</v>
      </c>
      <c r="F12" s="37"/>
      <c r="G12" s="130" t="s">
        <v>51</v>
      </c>
      <c r="H12" s="37"/>
      <c r="I12" s="35" t="s">
        <v>53</v>
      </c>
      <c r="J12" s="116"/>
    </row>
    <row r="13" spans="2:10" ht="17" thickBot="1">
      <c r="B13" s="41"/>
      <c r="C13" s="133" t="s">
        <v>49</v>
      </c>
      <c r="D13" s="24" t="s">
        <v>50</v>
      </c>
      <c r="E13" s="123">
        <f>'Research data'!G16</f>
        <v>9.4000000000000004E-3</v>
      </c>
      <c r="F13" s="37"/>
      <c r="G13" s="130" t="s">
        <v>51</v>
      </c>
      <c r="H13" s="37"/>
      <c r="I13" s="35" t="s">
        <v>53</v>
      </c>
      <c r="J13" s="116"/>
    </row>
    <row r="14" spans="2:10" ht="17" thickBot="1">
      <c r="B14" s="41"/>
      <c r="C14" s="133" t="s">
        <v>48</v>
      </c>
      <c r="D14" s="24" t="s">
        <v>50</v>
      </c>
      <c r="E14" s="123">
        <f>'Research data'!G17</f>
        <v>6.9999999999999999E-4</v>
      </c>
      <c r="F14" s="37"/>
      <c r="G14" s="130" t="s">
        <v>51</v>
      </c>
      <c r="H14" s="37"/>
      <c r="I14" s="95" t="s">
        <v>53</v>
      </c>
      <c r="J14" s="116"/>
    </row>
    <row r="15" spans="2:10" ht="17" thickBot="1">
      <c r="B15" s="41"/>
      <c r="C15" s="133" t="s">
        <v>39</v>
      </c>
      <c r="D15" s="24" t="s">
        <v>50</v>
      </c>
      <c r="E15" s="123">
        <f>'Research data'!G18</f>
        <v>0</v>
      </c>
      <c r="F15" s="37"/>
      <c r="G15" s="130" t="s">
        <v>51</v>
      </c>
      <c r="H15" s="37"/>
      <c r="I15" s="95" t="s">
        <v>53</v>
      </c>
      <c r="J15" s="116"/>
    </row>
    <row r="16" spans="2:10" ht="17" thickBot="1">
      <c r="B16" s="41"/>
      <c r="C16" s="133" t="s">
        <v>47</v>
      </c>
      <c r="D16" s="24" t="s">
        <v>50</v>
      </c>
      <c r="E16" s="123">
        <f>'Research data'!G19</f>
        <v>0</v>
      </c>
      <c r="F16" s="37"/>
      <c r="G16" s="130" t="s">
        <v>51</v>
      </c>
      <c r="H16" s="37"/>
      <c r="I16" s="122" t="s">
        <v>53</v>
      </c>
      <c r="J16" s="116"/>
    </row>
    <row r="17" spans="2:10" ht="17" thickBot="1">
      <c r="B17" s="41"/>
      <c r="C17" s="133" t="s">
        <v>46</v>
      </c>
      <c r="D17" s="24" t="s">
        <v>1</v>
      </c>
      <c r="E17" s="48">
        <f>'Research data'!G20</f>
        <v>0.6</v>
      </c>
      <c r="F17" s="37"/>
      <c r="G17" s="130" t="s">
        <v>55</v>
      </c>
      <c r="H17" s="37"/>
      <c r="I17" s="131" t="s">
        <v>54</v>
      </c>
      <c r="J17" s="116"/>
    </row>
    <row r="18" spans="2:10">
      <c r="B18" s="41"/>
      <c r="C18" s="130"/>
      <c r="D18" s="130"/>
      <c r="E18" s="130"/>
      <c r="F18" s="130"/>
      <c r="G18" s="130"/>
      <c r="H18" s="130"/>
      <c r="I18" s="130"/>
      <c r="J18" s="116"/>
    </row>
    <row r="19" spans="2:10" ht="17" thickBot="1">
      <c r="B19" s="41"/>
      <c r="C19" s="189" t="s">
        <v>108</v>
      </c>
      <c r="D19" s="130"/>
      <c r="E19" s="130"/>
      <c r="F19" s="130"/>
      <c r="G19" s="130"/>
      <c r="H19" s="130"/>
      <c r="I19" s="130"/>
      <c r="J19" s="116"/>
    </row>
    <row r="20" spans="2:10" ht="17" thickBot="1">
      <c r="B20" s="41"/>
      <c r="C20" s="133" t="s">
        <v>44</v>
      </c>
      <c r="D20" s="24" t="s">
        <v>50</v>
      </c>
      <c r="E20" s="123" t="e">
        <f>'Research data'!#REF!</f>
        <v>#REF!</v>
      </c>
      <c r="F20" s="37"/>
      <c r="G20" s="130" t="s">
        <v>51</v>
      </c>
      <c r="H20" s="37"/>
      <c r="I20" s="131" t="s">
        <v>53</v>
      </c>
      <c r="J20" s="116"/>
    </row>
    <row r="21" spans="2:10" ht="17" thickBot="1">
      <c r="B21" s="41"/>
      <c r="C21" s="133" t="s">
        <v>45</v>
      </c>
      <c r="D21" s="24" t="s">
        <v>50</v>
      </c>
      <c r="E21" s="123" t="e">
        <f>'Research data'!#REF!</f>
        <v>#REF!</v>
      </c>
      <c r="F21" s="37"/>
      <c r="G21" s="130" t="s">
        <v>51</v>
      </c>
      <c r="H21" s="37"/>
      <c r="I21" s="35" t="s">
        <v>53</v>
      </c>
      <c r="J21" s="116"/>
    </row>
    <row r="22" spans="2:10" ht="17" thickBot="1">
      <c r="B22" s="41"/>
      <c r="C22" s="133" t="s">
        <v>49</v>
      </c>
      <c r="D22" s="24" t="s">
        <v>50</v>
      </c>
      <c r="E22" s="123" t="e">
        <f>'Research data'!#REF!</f>
        <v>#REF!</v>
      </c>
      <c r="F22" s="37"/>
      <c r="G22" s="130" t="s">
        <v>51</v>
      </c>
      <c r="H22" s="37"/>
      <c r="I22" s="35" t="s">
        <v>53</v>
      </c>
      <c r="J22" s="116"/>
    </row>
    <row r="23" spans="2:10" ht="17" thickBot="1">
      <c r="B23" s="41"/>
      <c r="C23" s="133" t="s">
        <v>48</v>
      </c>
      <c r="D23" s="24" t="s">
        <v>50</v>
      </c>
      <c r="E23" s="123" t="e">
        <f>'Research data'!#REF!</f>
        <v>#REF!</v>
      </c>
      <c r="F23" s="37"/>
      <c r="G23" s="130" t="s">
        <v>51</v>
      </c>
      <c r="H23" s="37"/>
      <c r="I23" s="95" t="s">
        <v>53</v>
      </c>
      <c r="J23" s="116"/>
    </row>
    <row r="24" spans="2:10" ht="17" thickBot="1">
      <c r="B24" s="41"/>
      <c r="C24" s="133" t="s">
        <v>39</v>
      </c>
      <c r="D24" s="24" t="s">
        <v>50</v>
      </c>
      <c r="E24" s="123" t="e">
        <f>'Research data'!#REF!</f>
        <v>#REF!</v>
      </c>
      <c r="F24" s="37"/>
      <c r="G24" s="130" t="s">
        <v>51</v>
      </c>
      <c r="H24" s="37"/>
      <c r="I24" s="95" t="s">
        <v>53</v>
      </c>
      <c r="J24" s="116"/>
    </row>
    <row r="25" spans="2:10" ht="17" thickBot="1">
      <c r="B25" s="41"/>
      <c r="C25" s="133" t="s">
        <v>47</v>
      </c>
      <c r="D25" s="24" t="s">
        <v>50</v>
      </c>
      <c r="E25" s="123" t="e">
        <f>'Research data'!#REF!</f>
        <v>#REF!</v>
      </c>
      <c r="F25" s="37"/>
      <c r="G25" s="130" t="s">
        <v>51</v>
      </c>
      <c r="H25" s="37"/>
      <c r="I25" s="122" t="s">
        <v>53</v>
      </c>
      <c r="J25" s="116"/>
    </row>
    <row r="26" spans="2:10" ht="17" thickBot="1">
      <c r="B26" s="41"/>
      <c r="C26" s="133" t="s">
        <v>46</v>
      </c>
      <c r="D26" s="24" t="s">
        <v>1</v>
      </c>
      <c r="E26" s="48" t="e">
        <f>'Research data'!#REF!</f>
        <v>#REF!</v>
      </c>
      <c r="F26" s="37"/>
      <c r="G26" s="130" t="s">
        <v>55</v>
      </c>
      <c r="H26" s="37"/>
      <c r="I26" s="131" t="s">
        <v>54</v>
      </c>
      <c r="J26" s="116"/>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39997558519241921"/>
  </sheetPr>
  <dimension ref="B1:R28"/>
  <sheetViews>
    <sheetView workbookViewId="0">
      <selection activeCell="A11" sqref="A11:XFD11"/>
    </sheetView>
  </sheetViews>
  <sheetFormatPr baseColWidth="10" defaultRowHeight="16"/>
  <cols>
    <col min="1" max="2" width="3.5" style="73" customWidth="1"/>
    <col min="3" max="3" width="35.83203125" style="73" customWidth="1"/>
    <col min="4" max="4" width="16.5" style="73" hidden="1" customWidth="1"/>
    <col min="5" max="5" width="13.83203125" style="73" hidden="1" customWidth="1"/>
    <col min="6" max="6" width="12.5" style="73" customWidth="1"/>
    <col min="7" max="7" width="23.1640625" style="73" customWidth="1"/>
    <col min="8" max="8" width="4.6640625" style="73" customWidth="1"/>
    <col min="9" max="9" width="9.83203125" style="74" customWidth="1"/>
    <col min="10" max="10" width="3" style="74" customWidth="1"/>
    <col min="11" max="11" width="16.1640625" style="74" customWidth="1"/>
    <col min="12" max="12" width="3.33203125" style="74" customWidth="1"/>
    <col min="13" max="13" width="8.5" style="74" customWidth="1"/>
    <col min="14" max="14" width="2.6640625" style="74" customWidth="1"/>
    <col min="15" max="15" width="19.33203125" style="74" customWidth="1"/>
    <col min="16" max="16" width="9.6640625" style="74" customWidth="1"/>
    <col min="17" max="17" width="2.6640625" style="74" customWidth="1"/>
    <col min="18" max="18" width="60" style="73" customWidth="1"/>
    <col min="19" max="16384" width="10.83203125" style="73"/>
  </cols>
  <sheetData>
    <row r="1" spans="2:18" ht="17" thickBot="1"/>
    <row r="2" spans="2:18">
      <c r="B2" s="75"/>
      <c r="C2" s="76"/>
      <c r="D2" s="76"/>
      <c r="E2" s="76"/>
      <c r="F2" s="76"/>
      <c r="G2" s="76"/>
      <c r="H2" s="76"/>
      <c r="I2" s="77"/>
      <c r="J2" s="77"/>
      <c r="K2" s="77"/>
      <c r="L2" s="77"/>
      <c r="M2" s="77"/>
      <c r="N2" s="77"/>
      <c r="O2" s="77"/>
      <c r="P2" s="77"/>
      <c r="Q2" s="77"/>
      <c r="R2" s="78"/>
    </row>
    <row r="3" spans="2:18" s="26" customFormat="1">
      <c r="B3" s="25"/>
      <c r="C3" s="120" t="s">
        <v>30</v>
      </c>
      <c r="D3" s="15"/>
      <c r="E3" s="15"/>
      <c r="F3" s="120" t="s">
        <v>5</v>
      </c>
      <c r="G3" s="120" t="s">
        <v>26</v>
      </c>
      <c r="H3" s="120"/>
      <c r="I3" s="69"/>
      <c r="J3" s="69"/>
      <c r="K3" s="69" t="s">
        <v>160</v>
      </c>
      <c r="L3" s="69"/>
      <c r="M3" s="69" t="s">
        <v>52</v>
      </c>
      <c r="N3" s="69"/>
      <c r="O3" s="69" t="s">
        <v>103</v>
      </c>
      <c r="P3" s="69" t="s">
        <v>111</v>
      </c>
      <c r="Q3" s="69"/>
      <c r="R3" s="1" t="s">
        <v>31</v>
      </c>
    </row>
    <row r="4" spans="2:18">
      <c r="B4" s="79"/>
      <c r="C4" s="80"/>
      <c r="D4" s="80"/>
      <c r="E4" s="80"/>
      <c r="F4" s="80"/>
      <c r="G4" s="81"/>
      <c r="H4" s="81"/>
      <c r="I4" s="118"/>
      <c r="J4" s="118"/>
      <c r="K4" s="118"/>
      <c r="L4" s="118"/>
      <c r="M4" s="117"/>
      <c r="N4" s="119"/>
      <c r="O4" s="117"/>
      <c r="P4" s="117"/>
      <c r="Q4" s="119"/>
      <c r="R4" s="2"/>
    </row>
    <row r="5" spans="2:18" ht="17" thickBot="1">
      <c r="B5" s="79"/>
      <c r="C5" s="20" t="s">
        <v>59</v>
      </c>
      <c r="D5" s="34"/>
      <c r="E5" s="34"/>
      <c r="F5" s="34"/>
      <c r="G5" s="16"/>
      <c r="H5" s="16"/>
      <c r="I5" s="16"/>
      <c r="J5" s="16"/>
      <c r="K5" s="16"/>
      <c r="L5" s="16"/>
      <c r="M5" s="16"/>
      <c r="N5" s="16"/>
      <c r="O5" s="16"/>
      <c r="P5" s="16"/>
      <c r="Q5" s="16"/>
      <c r="R5" s="3"/>
    </row>
    <row r="6" spans="2:18" ht="17" thickBot="1">
      <c r="B6" s="79"/>
      <c r="C6" s="134" t="s">
        <v>37</v>
      </c>
      <c r="D6" s="134" t="s">
        <v>37</v>
      </c>
      <c r="E6" s="134" t="s">
        <v>37</v>
      </c>
      <c r="F6" s="24" t="s">
        <v>1</v>
      </c>
      <c r="G6" s="47">
        <v>1</v>
      </c>
      <c r="H6" s="82"/>
      <c r="I6" s="18"/>
      <c r="J6" s="18"/>
      <c r="K6" s="18"/>
      <c r="L6" s="18"/>
      <c r="M6" s="18"/>
      <c r="N6" s="18"/>
      <c r="O6" s="16"/>
      <c r="P6" s="16"/>
      <c r="Q6" s="16"/>
      <c r="R6" s="3"/>
    </row>
    <row r="7" spans="2:18" s="6" customFormat="1" ht="17" thickBot="1">
      <c r="B7" s="5"/>
      <c r="C7" s="135" t="s">
        <v>38</v>
      </c>
      <c r="D7" s="135" t="s">
        <v>38</v>
      </c>
      <c r="E7" s="135" t="s">
        <v>38</v>
      </c>
      <c r="F7" s="24" t="s">
        <v>58</v>
      </c>
      <c r="G7" s="178">
        <f>O7</f>
        <v>2.7637281163587279E-2</v>
      </c>
      <c r="H7" s="4"/>
      <c r="I7" s="18"/>
      <c r="J7" s="18"/>
      <c r="K7" s="18"/>
      <c r="L7" s="18"/>
      <c r="M7" s="18"/>
      <c r="N7" s="18"/>
      <c r="O7" s="199">
        <f>Notes!F409</f>
        <v>2.7637281163587279E-2</v>
      </c>
      <c r="P7" s="177"/>
      <c r="Q7" s="16"/>
      <c r="R7" s="214" t="s">
        <v>138</v>
      </c>
    </row>
    <row r="8" spans="2:18" s="6" customFormat="1" ht="17" thickBot="1">
      <c r="B8" s="5"/>
      <c r="C8" s="135" t="s">
        <v>77</v>
      </c>
      <c r="D8" s="135" t="s">
        <v>56</v>
      </c>
      <c r="E8" s="135" t="s">
        <v>56</v>
      </c>
      <c r="F8" s="24" t="s">
        <v>57</v>
      </c>
      <c r="G8" s="47">
        <f>I8</f>
        <v>43.15</v>
      </c>
      <c r="H8" s="4"/>
      <c r="I8" s="47">
        <f>Notes!F12</f>
        <v>43.15</v>
      </c>
      <c r="J8" s="18"/>
      <c r="K8" s="18"/>
      <c r="L8" s="18"/>
      <c r="M8" s="18"/>
      <c r="N8" s="18"/>
      <c r="O8" s="16"/>
      <c r="P8" s="16"/>
      <c r="Q8" s="16"/>
      <c r="R8" s="214" t="s">
        <v>137</v>
      </c>
    </row>
    <row r="9" spans="2:18" s="6" customFormat="1" ht="17" thickBot="1">
      <c r="B9" s="5"/>
      <c r="C9" s="136" t="s">
        <v>39</v>
      </c>
      <c r="D9" s="136" t="s">
        <v>39</v>
      </c>
      <c r="E9" s="136" t="s">
        <v>39</v>
      </c>
      <c r="F9" s="24" t="s">
        <v>50</v>
      </c>
      <c r="G9" s="47">
        <v>0</v>
      </c>
      <c r="H9" s="4"/>
      <c r="I9" s="18"/>
      <c r="J9" s="18"/>
      <c r="K9" s="18"/>
      <c r="L9" s="18"/>
      <c r="M9" s="18"/>
      <c r="N9" s="18"/>
      <c r="O9" s="16"/>
      <c r="P9" s="16"/>
      <c r="Q9" s="16"/>
      <c r="R9" s="3"/>
    </row>
    <row r="10" spans="2:18" s="6" customFormat="1" ht="17" thickBot="1">
      <c r="B10" s="5"/>
      <c r="C10" s="193" t="s">
        <v>112</v>
      </c>
      <c r="D10" s="136" t="s">
        <v>39</v>
      </c>
      <c r="E10" s="136" t="s">
        <v>39</v>
      </c>
      <c r="F10" s="24" t="s">
        <v>50</v>
      </c>
      <c r="G10" s="123">
        <f>P10</f>
        <v>7.9600000000000004E-2</v>
      </c>
      <c r="H10" s="4"/>
      <c r="I10" s="18"/>
      <c r="J10" s="18"/>
      <c r="K10" s="18"/>
      <c r="L10" s="18"/>
      <c r="M10" s="18"/>
      <c r="N10" s="18"/>
      <c r="O10" s="16"/>
      <c r="P10" s="200">
        <f>Notes!H197</f>
        <v>7.9600000000000004E-2</v>
      </c>
      <c r="Q10" s="16"/>
      <c r="R10" s="214" t="s">
        <v>139</v>
      </c>
    </row>
    <row r="11" spans="2:18">
      <c r="B11" s="79"/>
      <c r="C11" s="34"/>
      <c r="D11" s="34"/>
      <c r="E11" s="34"/>
      <c r="F11" s="34"/>
      <c r="G11" s="17"/>
      <c r="H11" s="17"/>
      <c r="I11" s="18"/>
      <c r="J11" s="18"/>
      <c r="K11" s="18"/>
      <c r="L11" s="18"/>
      <c r="M11" s="18"/>
      <c r="N11" s="18"/>
      <c r="O11" s="16"/>
      <c r="P11" s="16"/>
      <c r="Q11" s="16"/>
      <c r="R11" s="144"/>
    </row>
    <row r="12" spans="2:18">
      <c r="B12" s="79"/>
      <c r="C12" s="20" t="s">
        <v>36</v>
      </c>
      <c r="D12" s="84"/>
      <c r="E12" s="84"/>
      <c r="F12" s="113"/>
      <c r="G12" s="113"/>
      <c r="H12" s="85"/>
      <c r="I12" s="18"/>
      <c r="J12" s="18"/>
      <c r="K12" s="18"/>
      <c r="L12" s="18"/>
      <c r="M12" s="18"/>
      <c r="N12" s="18"/>
      <c r="O12" s="16"/>
      <c r="P12" s="16"/>
      <c r="Q12" s="16"/>
      <c r="R12" s="144"/>
    </row>
    <row r="13" spans="2:18" ht="17" thickBot="1">
      <c r="B13" s="79"/>
      <c r="C13" s="217" t="s">
        <v>136</v>
      </c>
      <c r="D13" s="88"/>
      <c r="E13" s="88"/>
      <c r="F13" s="130"/>
      <c r="G13" s="113"/>
      <c r="H13" s="86"/>
      <c r="I13" s="18"/>
      <c r="J13" s="18"/>
      <c r="K13" s="18"/>
      <c r="L13" s="18"/>
      <c r="M13" s="18"/>
      <c r="N13" s="18"/>
      <c r="O13" s="16"/>
      <c r="P13" s="16"/>
      <c r="Q13" s="16"/>
      <c r="R13" s="214" t="s">
        <v>53</v>
      </c>
    </row>
    <row r="14" spans="2:18" ht="17" thickBot="1">
      <c r="B14" s="79"/>
      <c r="C14" s="137" t="s">
        <v>44</v>
      </c>
      <c r="D14" s="89"/>
      <c r="E14" s="89"/>
      <c r="F14" s="24" t="s">
        <v>50</v>
      </c>
      <c r="G14" s="123">
        <f>M14</f>
        <v>0</v>
      </c>
      <c r="H14" s="86"/>
      <c r="I14" s="18"/>
      <c r="J14" s="18"/>
      <c r="K14" s="18"/>
      <c r="L14" s="18"/>
      <c r="M14" s="123">
        <f>Notes!H82</f>
        <v>0</v>
      </c>
      <c r="N14" s="18"/>
      <c r="O14" s="18"/>
      <c r="P14" s="18"/>
      <c r="Q14" s="83"/>
      <c r="R14" s="144" t="s">
        <v>53</v>
      </c>
    </row>
    <row r="15" spans="2:18" ht="17" thickBot="1">
      <c r="B15" s="79"/>
      <c r="C15" s="137" t="s">
        <v>45</v>
      </c>
      <c r="D15" s="34"/>
      <c r="E15" s="34"/>
      <c r="F15" s="24" t="s">
        <v>50</v>
      </c>
      <c r="G15" s="123">
        <f t="shared" ref="G15:G19" si="0">M15</f>
        <v>1.47E-2</v>
      </c>
      <c r="H15" s="18"/>
      <c r="I15" s="18"/>
      <c r="J15" s="18"/>
      <c r="K15" s="18"/>
      <c r="L15" s="18"/>
      <c r="M15" s="123">
        <f>Notes!H83</f>
        <v>1.47E-2</v>
      </c>
      <c r="N15" s="18"/>
      <c r="O15" s="18"/>
      <c r="P15" s="18"/>
      <c r="Q15" s="6"/>
      <c r="R15" s="144" t="s">
        <v>53</v>
      </c>
    </row>
    <row r="16" spans="2:18" ht="17" thickBot="1">
      <c r="B16" s="79"/>
      <c r="C16" s="137" t="s">
        <v>49</v>
      </c>
      <c r="D16" s="19"/>
      <c r="E16" s="19"/>
      <c r="F16" s="24" t="s">
        <v>50</v>
      </c>
      <c r="G16" s="123">
        <f t="shared" si="0"/>
        <v>9.4000000000000004E-3</v>
      </c>
      <c r="H16" s="18"/>
      <c r="I16" s="18"/>
      <c r="J16" s="18"/>
      <c r="K16" s="18"/>
      <c r="L16" s="18"/>
      <c r="M16" s="123">
        <f>Notes!H84</f>
        <v>9.4000000000000004E-3</v>
      </c>
      <c r="N16" s="18"/>
      <c r="O16" s="18"/>
      <c r="P16" s="18"/>
      <c r="Q16" s="6"/>
      <c r="R16" s="144" t="s">
        <v>53</v>
      </c>
    </row>
    <row r="17" spans="2:18" ht="17" thickBot="1">
      <c r="B17" s="79"/>
      <c r="C17" s="137" t="s">
        <v>48</v>
      </c>
      <c r="D17" s="19"/>
      <c r="E17" s="19"/>
      <c r="F17" s="24" t="s">
        <v>50</v>
      </c>
      <c r="G17" s="123">
        <f t="shared" si="0"/>
        <v>6.9999999999999999E-4</v>
      </c>
      <c r="H17" s="18"/>
      <c r="I17" s="18"/>
      <c r="J17" s="18"/>
      <c r="K17" s="18"/>
      <c r="L17" s="18"/>
      <c r="M17" s="123">
        <f>Notes!H85</f>
        <v>6.9999999999999999E-4</v>
      </c>
      <c r="N17" s="18"/>
      <c r="O17" s="18"/>
      <c r="P17" s="18"/>
      <c r="Q17" s="6"/>
      <c r="R17" s="144" t="s">
        <v>53</v>
      </c>
    </row>
    <row r="18" spans="2:18" ht="17" thickBot="1">
      <c r="B18" s="79"/>
      <c r="C18" s="137" t="s">
        <v>39</v>
      </c>
      <c r="D18" s="90"/>
      <c r="E18" s="90"/>
      <c r="F18" s="24" t="s">
        <v>50</v>
      </c>
      <c r="G18" s="123">
        <f t="shared" si="0"/>
        <v>0</v>
      </c>
      <c r="H18" s="86"/>
      <c r="I18" s="18"/>
      <c r="J18" s="18"/>
      <c r="K18" s="18"/>
      <c r="L18" s="18"/>
      <c r="M18" s="123">
        <f>Notes!H86</f>
        <v>0</v>
      </c>
      <c r="N18" s="18"/>
      <c r="O18" s="18"/>
      <c r="P18" s="18"/>
      <c r="Q18" s="83"/>
      <c r="R18" s="144" t="s">
        <v>53</v>
      </c>
    </row>
    <row r="19" spans="2:18" ht="17" thickBot="1">
      <c r="B19" s="79"/>
      <c r="C19" s="137" t="s">
        <v>47</v>
      </c>
      <c r="D19" s="34"/>
      <c r="E19" s="34"/>
      <c r="F19" s="24" t="s">
        <v>50</v>
      </c>
      <c r="G19" s="123">
        <f t="shared" si="0"/>
        <v>0</v>
      </c>
      <c r="H19" s="18"/>
      <c r="I19" s="18"/>
      <c r="J19" s="18"/>
      <c r="K19" s="18"/>
      <c r="L19" s="18"/>
      <c r="M19" s="123">
        <f>Notes!H87</f>
        <v>0</v>
      </c>
      <c r="N19" s="18"/>
      <c r="O19" s="18"/>
      <c r="P19" s="18"/>
      <c r="Q19" s="83"/>
      <c r="R19" s="144" t="s">
        <v>53</v>
      </c>
    </row>
    <row r="20" spans="2:18" ht="17" thickBot="1">
      <c r="B20" s="79"/>
      <c r="C20" s="137" t="s">
        <v>46</v>
      </c>
      <c r="D20" s="34"/>
      <c r="E20" s="34"/>
      <c r="F20" s="24" t="s">
        <v>1</v>
      </c>
      <c r="G20" s="48">
        <f>M20</f>
        <v>0.6</v>
      </c>
      <c r="H20" s="18"/>
      <c r="I20" s="18"/>
      <c r="J20" s="18"/>
      <c r="K20" s="18"/>
      <c r="L20" s="18"/>
      <c r="M20" s="48">
        <v>0.6</v>
      </c>
      <c r="N20" s="18"/>
      <c r="O20" s="18"/>
      <c r="P20" s="18"/>
      <c r="Q20" s="83"/>
      <c r="R20" s="144" t="s">
        <v>73</v>
      </c>
    </row>
    <row r="21" spans="2:18" ht="17" thickBot="1">
      <c r="B21" s="79"/>
      <c r="C21" s="135"/>
      <c r="D21" s="91"/>
      <c r="E21" s="91"/>
      <c r="F21" s="130"/>
      <c r="G21" s="130"/>
      <c r="H21" s="86"/>
      <c r="I21" s="18"/>
      <c r="J21" s="18"/>
      <c r="K21" s="18"/>
      <c r="L21" s="18"/>
      <c r="M21" s="18"/>
      <c r="N21" s="18"/>
      <c r="O21" s="18"/>
      <c r="P21" s="18"/>
      <c r="Q21" s="83"/>
      <c r="R21" s="144"/>
    </row>
    <row r="22" spans="2:18" ht="17" thickBot="1">
      <c r="B22" s="92"/>
      <c r="C22" s="93"/>
      <c r="D22" s="93"/>
      <c r="E22" s="93"/>
      <c r="F22" s="93"/>
      <c r="G22" s="93"/>
      <c r="H22" s="93"/>
      <c r="I22" s="93"/>
      <c r="J22" s="93"/>
      <c r="K22" s="93"/>
      <c r="L22" s="93"/>
      <c r="M22" s="93"/>
      <c r="N22" s="93"/>
      <c r="O22" s="93"/>
      <c r="P22" s="93"/>
      <c r="Q22" s="93"/>
      <c r="R22" s="94"/>
    </row>
    <row r="23" spans="2:18">
      <c r="O23" s="18"/>
      <c r="P23" s="18"/>
    </row>
    <row r="24" spans="2:18">
      <c r="O24" s="18"/>
      <c r="P24" s="18"/>
    </row>
    <row r="25" spans="2:18">
      <c r="O25" s="18"/>
      <c r="P25" s="18"/>
    </row>
    <row r="26" spans="2:18">
      <c r="O26" s="18"/>
      <c r="P26" s="18"/>
    </row>
    <row r="27" spans="2:18">
      <c r="O27" s="18"/>
      <c r="P27" s="18"/>
    </row>
    <row r="28" spans="2:18">
      <c r="R28" s="144"/>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79998168889431442"/>
  </sheetPr>
  <dimension ref="B1:L20"/>
  <sheetViews>
    <sheetView workbookViewId="0">
      <selection activeCell="K7" sqref="K7"/>
    </sheetView>
  </sheetViews>
  <sheetFormatPr baseColWidth="10" defaultColWidth="33.1640625" defaultRowHeight="16"/>
  <cols>
    <col min="1" max="1" width="3.33203125" style="49" customWidth="1"/>
    <col min="2" max="2" width="3.5" style="49" customWidth="1"/>
    <col min="3" max="3" width="28.6640625" style="49" customWidth="1"/>
    <col min="4" max="4" width="3.1640625" style="49" customWidth="1"/>
    <col min="5" max="5" width="16.1640625" style="49" customWidth="1"/>
    <col min="6" max="6" width="12.1640625" style="49" customWidth="1"/>
    <col min="7" max="7" width="15.83203125" style="49" customWidth="1"/>
    <col min="8" max="10" width="12.1640625" style="49" customWidth="1"/>
    <col min="11" max="11" width="33.1640625" style="50" customWidth="1"/>
    <col min="12" max="12" width="87.33203125" style="49" customWidth="1"/>
    <col min="13" max="16384" width="33.1640625" style="49"/>
  </cols>
  <sheetData>
    <row r="1" spans="2:12" ht="17"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45"/>
      <c r="F6" s="145"/>
      <c r="G6" s="55"/>
      <c r="H6" s="55"/>
      <c r="I6" s="55"/>
      <c r="J6" s="55"/>
      <c r="K6" s="56"/>
      <c r="L6" s="55"/>
    </row>
    <row r="7" spans="2:12">
      <c r="B7" s="54"/>
      <c r="C7" s="149" t="s">
        <v>77</v>
      </c>
      <c r="D7" s="62"/>
      <c r="E7" s="146" t="s">
        <v>62</v>
      </c>
      <c r="F7" s="146" t="s">
        <v>70</v>
      </c>
      <c r="G7" s="57" t="s">
        <v>64</v>
      </c>
      <c r="H7" s="58" t="s">
        <v>65</v>
      </c>
      <c r="I7" s="58" t="s">
        <v>65</v>
      </c>
      <c r="J7" s="58"/>
      <c r="K7" s="58" t="s">
        <v>66</v>
      </c>
      <c r="L7" s="71"/>
    </row>
    <row r="8" spans="2:12">
      <c r="B8" s="54"/>
      <c r="C8" s="194" t="s">
        <v>113</v>
      </c>
      <c r="D8" s="63"/>
      <c r="E8" s="195" t="s">
        <v>111</v>
      </c>
      <c r="F8" s="195"/>
      <c r="G8" s="57" t="s">
        <v>64</v>
      </c>
      <c r="H8" s="58" t="s">
        <v>114</v>
      </c>
      <c r="I8" s="58"/>
      <c r="J8" s="58"/>
      <c r="K8" s="207" t="s">
        <v>115</v>
      </c>
      <c r="L8" s="72"/>
    </row>
    <row r="9" spans="2:12">
      <c r="B9" s="54"/>
      <c r="C9" s="62"/>
      <c r="D9" s="63"/>
      <c r="E9" s="146"/>
      <c r="F9" s="146"/>
      <c r="G9" s="57"/>
      <c r="H9" s="58"/>
      <c r="I9" s="58"/>
      <c r="J9" s="58"/>
      <c r="K9" s="58"/>
      <c r="L9" s="72"/>
    </row>
    <row r="10" spans="2:12">
      <c r="B10" s="54"/>
      <c r="C10" s="150" t="s">
        <v>40</v>
      </c>
      <c r="D10" s="63"/>
      <c r="E10" s="146" t="s">
        <v>67</v>
      </c>
      <c r="F10" s="146" t="s">
        <v>70</v>
      </c>
      <c r="G10" s="57" t="s">
        <v>68</v>
      </c>
      <c r="H10" s="58" t="s">
        <v>69</v>
      </c>
      <c r="I10" s="58"/>
      <c r="J10" s="58"/>
      <c r="K10" s="58" t="s">
        <v>170</v>
      </c>
      <c r="L10" s="72"/>
    </row>
    <row r="11" spans="2:12" ht="17" customHeight="1">
      <c r="B11" s="54"/>
      <c r="C11" s="62"/>
      <c r="D11" s="67"/>
      <c r="E11" s="146"/>
      <c r="F11" s="146"/>
      <c r="G11" s="64"/>
      <c r="H11" s="65"/>
      <c r="I11" s="65"/>
      <c r="J11" s="65"/>
      <c r="K11" s="65"/>
      <c r="L11" s="62"/>
    </row>
    <row r="12" spans="2:12">
      <c r="B12" s="54"/>
      <c r="C12" s="67"/>
      <c r="D12" s="67"/>
      <c r="E12" s="146"/>
      <c r="F12" s="146"/>
      <c r="G12" s="64"/>
      <c r="H12" s="65"/>
      <c r="I12" s="65"/>
      <c r="J12" s="65"/>
      <c r="K12" s="65"/>
      <c r="L12" s="62"/>
    </row>
    <row r="13" spans="2:12">
      <c r="B13" s="54"/>
      <c r="C13" s="62" t="s">
        <v>72</v>
      </c>
      <c r="D13" s="62"/>
      <c r="E13" s="62" t="s">
        <v>71</v>
      </c>
      <c r="F13" s="146"/>
      <c r="G13" s="62" t="s">
        <v>3</v>
      </c>
      <c r="H13" s="70">
        <v>2011</v>
      </c>
      <c r="I13" s="70">
        <v>2011</v>
      </c>
      <c r="J13" s="62"/>
      <c r="K13" s="68" t="s">
        <v>53</v>
      </c>
      <c r="L13" s="66"/>
    </row>
    <row r="14" spans="2:12">
      <c r="B14" s="54"/>
      <c r="C14" s="62"/>
      <c r="D14" s="62"/>
      <c r="E14" s="146"/>
      <c r="F14" s="146"/>
      <c r="G14" s="62"/>
      <c r="H14" s="70"/>
      <c r="I14" s="70"/>
      <c r="J14" s="62"/>
      <c r="K14" s="68"/>
      <c r="L14" s="66"/>
    </row>
    <row r="15" spans="2:12">
      <c r="B15" s="54"/>
      <c r="C15" s="62"/>
      <c r="D15" s="62"/>
      <c r="E15" s="147"/>
      <c r="F15" s="147"/>
      <c r="G15" s="62"/>
      <c r="H15" s="70"/>
      <c r="I15" s="70"/>
      <c r="J15" s="62"/>
      <c r="K15" s="68"/>
      <c r="L15" s="66"/>
    </row>
    <row r="16" spans="2:12">
      <c r="B16" s="54"/>
      <c r="C16" s="63"/>
      <c r="D16" s="62"/>
      <c r="E16" s="147"/>
      <c r="F16" s="147"/>
      <c r="G16" s="62"/>
      <c r="H16" s="70"/>
      <c r="I16" s="70"/>
      <c r="J16" s="62"/>
      <c r="K16" s="68"/>
      <c r="L16" s="66"/>
    </row>
    <row r="17" spans="2:6">
      <c r="B17" s="54"/>
      <c r="E17" s="148"/>
      <c r="F17" s="148"/>
    </row>
    <row r="18" spans="2:6">
      <c r="B18" s="54"/>
      <c r="C18" s="67"/>
      <c r="E18" s="148"/>
      <c r="F18" s="148"/>
    </row>
    <row r="19" spans="2:6">
      <c r="B19" s="54"/>
      <c r="C19" s="129"/>
      <c r="E19" s="148"/>
      <c r="F19" s="148"/>
    </row>
    <row r="20" spans="2:6">
      <c r="B20" s="54"/>
      <c r="E20" s="148"/>
      <c r="F20" s="148"/>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B414"/>
  <sheetViews>
    <sheetView topLeftCell="A354" workbookViewId="0">
      <selection activeCell="H408" sqref="H408"/>
    </sheetView>
  </sheetViews>
  <sheetFormatPr baseColWidth="10" defaultColWidth="7" defaultRowHeight="16"/>
  <cols>
    <col min="1" max="1" width="5.5" style="124" customWidth="1"/>
    <col min="2" max="2" width="5" style="124" customWidth="1"/>
    <col min="3" max="5" width="7" style="124"/>
    <col min="6" max="6" width="10.83203125" style="124" bestFit="1" customWidth="1"/>
    <col min="7" max="7" width="13.83203125" style="124" customWidth="1"/>
    <col min="8" max="8" width="17.83203125" style="124" customWidth="1"/>
    <col min="9" max="16384" width="7" style="124"/>
  </cols>
  <sheetData>
    <row r="1" spans="2:25" ht="17" thickBot="1"/>
    <row r="2" spans="2:25" s="26" customFormat="1">
      <c r="B2" s="127"/>
      <c r="C2" s="128" t="s">
        <v>25</v>
      </c>
      <c r="D2" s="128" t="s">
        <v>61</v>
      </c>
      <c r="E2" s="128"/>
      <c r="F2" s="128" t="s">
        <v>32</v>
      </c>
      <c r="G2" s="128"/>
      <c r="H2" s="128"/>
      <c r="I2" s="128"/>
      <c r="J2" s="128"/>
      <c r="K2" s="128"/>
      <c r="L2" s="128"/>
      <c r="M2" s="128"/>
      <c r="N2" s="128"/>
      <c r="O2" s="128"/>
      <c r="P2" s="128"/>
      <c r="Q2" s="128"/>
      <c r="R2" s="128"/>
      <c r="S2" s="128"/>
      <c r="T2" s="128"/>
      <c r="U2" s="128"/>
    </row>
    <row r="3" spans="2:25">
      <c r="B3" s="125"/>
      <c r="C3" s="126"/>
      <c r="D3" s="126"/>
      <c r="E3" s="126"/>
      <c r="F3" s="126"/>
      <c r="G3" s="126"/>
      <c r="H3" s="126"/>
      <c r="I3" s="126"/>
      <c r="J3" s="126"/>
      <c r="K3" s="126"/>
      <c r="L3" s="126"/>
      <c r="M3" s="126"/>
      <c r="N3" s="126"/>
      <c r="O3" s="126"/>
      <c r="P3" s="126"/>
      <c r="Q3" s="126"/>
      <c r="R3" s="126"/>
      <c r="S3" s="126"/>
      <c r="T3" s="126"/>
      <c r="U3" s="126"/>
    </row>
    <row r="4" spans="2:25" customFormat="1">
      <c r="B4" s="125"/>
      <c r="C4" s="211" t="s">
        <v>128</v>
      </c>
      <c r="D4" s="138"/>
      <c r="E4" s="138"/>
      <c r="F4" s="138"/>
      <c r="G4" s="138"/>
      <c r="H4" s="138"/>
      <c r="I4" s="138"/>
      <c r="J4" s="138"/>
      <c r="K4" s="138"/>
      <c r="L4" s="138"/>
      <c r="M4" s="138"/>
      <c r="N4" s="138"/>
      <c r="O4" s="138"/>
      <c r="P4" s="138"/>
      <c r="Q4" s="138"/>
      <c r="R4" s="138"/>
      <c r="S4" s="138"/>
      <c r="T4" s="138"/>
      <c r="U4" s="138"/>
      <c r="V4" s="138"/>
      <c r="W4" s="138"/>
      <c r="X4" s="138"/>
      <c r="Y4" s="138"/>
    </row>
    <row r="5" spans="2:25" customFormat="1">
      <c r="B5" s="125"/>
      <c r="C5" s="138"/>
      <c r="D5" s="138"/>
      <c r="E5" s="138"/>
      <c r="F5" s="138"/>
      <c r="G5" s="138"/>
      <c r="H5" s="138"/>
      <c r="I5" s="138"/>
      <c r="J5" s="138"/>
      <c r="K5" s="138"/>
      <c r="L5" s="138"/>
      <c r="M5" s="138"/>
      <c r="N5" s="138"/>
      <c r="O5" s="138"/>
      <c r="P5" s="138"/>
      <c r="Q5" s="138"/>
      <c r="R5" s="138"/>
      <c r="S5" s="138"/>
      <c r="T5" s="138"/>
      <c r="U5" s="138"/>
      <c r="V5" s="138"/>
      <c r="W5" s="138"/>
      <c r="X5" s="138"/>
      <c r="Y5" s="138"/>
    </row>
    <row r="6" spans="2:25" customFormat="1">
      <c r="B6" s="125"/>
      <c r="C6" s="213" t="s">
        <v>131</v>
      </c>
      <c r="D6" s="138"/>
      <c r="E6" s="138"/>
      <c r="F6" s="138"/>
      <c r="G6" s="138"/>
      <c r="H6" s="138"/>
      <c r="I6" s="138"/>
      <c r="J6" s="138"/>
      <c r="K6" s="138"/>
      <c r="L6" s="138"/>
      <c r="M6" s="138"/>
      <c r="N6" s="138"/>
      <c r="O6" s="138"/>
      <c r="P6" s="138"/>
      <c r="Q6" s="138"/>
      <c r="R6" s="138"/>
      <c r="S6" s="138"/>
      <c r="T6" s="138"/>
      <c r="U6" s="138"/>
      <c r="V6" s="138"/>
      <c r="W6" s="138"/>
      <c r="X6" s="138"/>
      <c r="Y6" s="138"/>
    </row>
    <row r="7" spans="2:25" customFormat="1">
      <c r="B7" s="125"/>
      <c r="C7" s="213" t="s">
        <v>130</v>
      </c>
      <c r="D7" s="138"/>
      <c r="E7" s="138"/>
      <c r="F7" s="138"/>
      <c r="G7" s="138"/>
      <c r="H7" s="138"/>
      <c r="I7" s="138"/>
      <c r="J7" s="138"/>
      <c r="K7" s="138"/>
      <c r="L7" s="138"/>
      <c r="M7" s="138"/>
      <c r="N7" s="138"/>
      <c r="O7" s="138"/>
      <c r="P7" s="138"/>
      <c r="Q7" s="138"/>
      <c r="R7" s="138"/>
      <c r="S7" s="138"/>
      <c r="T7" s="138"/>
      <c r="U7" s="138"/>
      <c r="V7" s="138"/>
      <c r="W7" s="138"/>
      <c r="X7" s="138"/>
      <c r="Y7" s="138"/>
    </row>
    <row r="8" spans="2:25" customFormat="1">
      <c r="B8" s="125"/>
      <c r="C8" s="138"/>
      <c r="D8" s="138"/>
      <c r="F8" s="138"/>
      <c r="G8" s="139"/>
      <c r="H8" s="140"/>
      <c r="I8" s="138"/>
      <c r="J8" s="138"/>
      <c r="K8" s="138"/>
      <c r="L8" s="138"/>
      <c r="M8" s="138"/>
      <c r="N8" s="138"/>
      <c r="O8" s="138"/>
      <c r="P8" s="138"/>
      <c r="Q8" s="138"/>
      <c r="R8" s="138"/>
      <c r="S8" s="138"/>
      <c r="T8" s="138"/>
      <c r="U8" s="138"/>
      <c r="V8" s="138"/>
      <c r="W8" s="138"/>
      <c r="X8" s="138"/>
      <c r="Y8" s="138"/>
    </row>
    <row r="9" spans="2:25" customFormat="1">
      <c r="B9" s="125"/>
      <c r="C9" s="138"/>
      <c r="D9" s="138"/>
      <c r="F9" s="138"/>
      <c r="G9" s="138"/>
      <c r="H9" s="140"/>
      <c r="I9" s="138"/>
      <c r="J9" s="138"/>
      <c r="K9" s="138"/>
      <c r="L9" s="138"/>
      <c r="M9" s="138"/>
      <c r="N9" s="138"/>
      <c r="O9" s="138"/>
      <c r="P9" s="138"/>
      <c r="Q9" s="138"/>
      <c r="R9" s="138"/>
      <c r="S9" s="138"/>
      <c r="T9" s="138"/>
      <c r="U9" s="138"/>
      <c r="V9" s="138"/>
      <c r="W9" s="138"/>
      <c r="X9" s="138"/>
      <c r="Y9" s="138"/>
    </row>
    <row r="10" spans="2:25" customFormat="1">
      <c r="B10" s="125"/>
      <c r="C10" s="138"/>
      <c r="D10" s="138"/>
      <c r="F10" s="138"/>
      <c r="H10" s="140"/>
      <c r="I10" s="138"/>
      <c r="J10" s="138"/>
      <c r="K10" s="138"/>
      <c r="L10" s="138"/>
      <c r="M10" s="138"/>
      <c r="N10" s="138"/>
      <c r="O10" s="138"/>
      <c r="P10" s="138"/>
      <c r="Q10" s="138"/>
      <c r="R10" s="138"/>
      <c r="S10" s="138"/>
      <c r="T10" s="138"/>
      <c r="U10" s="138"/>
      <c r="V10" s="138"/>
      <c r="W10" s="138"/>
      <c r="X10" s="138"/>
      <c r="Y10" s="138"/>
    </row>
    <row r="11" spans="2:25" customFormat="1">
      <c r="B11" s="125"/>
      <c r="C11" s="138"/>
      <c r="D11" s="138"/>
      <c r="F11" s="211">
        <v>0.80400000000000005</v>
      </c>
      <c r="G11" s="211" t="s">
        <v>127</v>
      </c>
      <c r="H11" s="140"/>
      <c r="I11" s="138"/>
      <c r="J11" s="138"/>
      <c r="K11" s="138"/>
      <c r="L11" s="138"/>
      <c r="M11" s="138"/>
      <c r="N11" s="138"/>
      <c r="O11" s="138"/>
      <c r="P11" s="138"/>
      <c r="Q11" s="138"/>
      <c r="R11" s="138"/>
      <c r="S11" s="138"/>
      <c r="T11" s="138"/>
      <c r="U11" s="138"/>
      <c r="V11" s="138"/>
      <c r="W11" s="138"/>
      <c r="X11" s="138"/>
      <c r="Y11" s="138"/>
    </row>
    <row r="12" spans="2:25" customFormat="1">
      <c r="B12" s="125"/>
      <c r="C12" s="138"/>
      <c r="D12" s="138"/>
      <c r="E12" s="138"/>
      <c r="F12" s="211">
        <v>43.15</v>
      </c>
      <c r="G12" s="211" t="s">
        <v>57</v>
      </c>
      <c r="H12" s="138"/>
      <c r="I12" s="138"/>
      <c r="J12" s="138"/>
      <c r="K12" s="138"/>
      <c r="L12" s="138"/>
      <c r="M12" s="138"/>
      <c r="N12" s="138"/>
      <c r="O12" s="138"/>
      <c r="P12" s="138"/>
      <c r="Q12" s="138"/>
      <c r="R12" s="138"/>
      <c r="S12" s="138"/>
      <c r="T12" s="138"/>
      <c r="U12" s="138"/>
      <c r="V12" s="138"/>
      <c r="W12" s="138"/>
      <c r="X12" s="138"/>
      <c r="Y12" s="138"/>
    </row>
    <row r="13" spans="2:25" customFormat="1">
      <c r="B13" s="125"/>
      <c r="C13" s="138"/>
      <c r="D13" s="138"/>
      <c r="E13" s="138"/>
      <c r="F13" s="211">
        <f>F11*F12</f>
        <v>34.692599999999999</v>
      </c>
      <c r="G13" s="211" t="s">
        <v>63</v>
      </c>
      <c r="H13" s="138"/>
      <c r="I13" s="138"/>
      <c r="J13" s="138"/>
      <c r="K13" s="138"/>
      <c r="L13" s="138"/>
      <c r="M13" s="138"/>
      <c r="N13" s="138"/>
      <c r="O13" s="138"/>
      <c r="P13" s="138"/>
      <c r="Q13" s="138"/>
      <c r="R13" s="138"/>
      <c r="S13" s="138"/>
      <c r="T13" s="138"/>
      <c r="U13" s="138"/>
      <c r="V13" s="138"/>
      <c r="W13" s="138"/>
      <c r="X13" s="138"/>
      <c r="Y13" s="138"/>
    </row>
    <row r="14" spans="2:25" customFormat="1">
      <c r="B14" s="125"/>
      <c r="C14" s="138"/>
      <c r="D14" s="138"/>
      <c r="E14" s="138"/>
      <c r="F14" s="138"/>
      <c r="G14" s="138"/>
      <c r="H14" s="138"/>
      <c r="I14" s="138"/>
      <c r="J14" s="138"/>
      <c r="K14" s="138"/>
      <c r="L14" s="138"/>
      <c r="M14" s="138"/>
      <c r="N14" s="138"/>
      <c r="O14" s="138"/>
      <c r="P14" s="138"/>
      <c r="Q14" s="138"/>
      <c r="R14" s="138"/>
      <c r="S14" s="138"/>
      <c r="T14" s="138"/>
      <c r="U14" s="138"/>
      <c r="V14" s="138"/>
      <c r="W14" s="138"/>
      <c r="X14" s="138"/>
      <c r="Y14" s="138"/>
    </row>
    <row r="15" spans="2:25" customFormat="1">
      <c r="B15" s="125"/>
      <c r="C15" s="138"/>
      <c r="D15" s="138"/>
      <c r="E15" s="138"/>
      <c r="F15" s="138"/>
      <c r="G15" s="139"/>
      <c r="H15" s="140"/>
      <c r="I15" s="138"/>
      <c r="J15" s="138"/>
      <c r="K15" s="138"/>
      <c r="L15" s="138"/>
      <c r="M15" s="138"/>
      <c r="N15" s="138"/>
      <c r="O15" s="138"/>
      <c r="P15" s="138"/>
      <c r="Q15" s="138"/>
      <c r="R15" s="138"/>
      <c r="S15" s="138"/>
      <c r="T15" s="138"/>
      <c r="U15" s="138"/>
      <c r="V15" s="138"/>
      <c r="W15" s="138"/>
      <c r="X15" s="138"/>
      <c r="Y15" s="138"/>
    </row>
    <row r="16" spans="2:25" customFormat="1">
      <c r="B16" s="125"/>
      <c r="C16" s="138"/>
      <c r="D16" s="138"/>
      <c r="E16" s="138"/>
      <c r="F16" s="138"/>
      <c r="G16" s="138"/>
      <c r="H16" s="140"/>
      <c r="I16" s="138"/>
      <c r="J16" s="138"/>
      <c r="K16" s="138"/>
      <c r="L16" s="138"/>
      <c r="M16" s="138"/>
      <c r="N16" s="138"/>
      <c r="O16" s="138"/>
      <c r="P16" s="138"/>
      <c r="Q16" s="138"/>
      <c r="R16" s="138"/>
      <c r="S16" s="138"/>
      <c r="T16" s="138"/>
      <c r="U16" s="138"/>
      <c r="V16" s="138"/>
      <c r="W16" s="138"/>
      <c r="X16" s="138"/>
      <c r="Y16" s="138"/>
    </row>
    <row r="17" spans="2:25" customFormat="1">
      <c r="B17" s="125"/>
      <c r="C17" s="138"/>
      <c r="D17" s="138"/>
      <c r="E17" s="138"/>
      <c r="F17" s="138"/>
      <c r="H17" s="140"/>
      <c r="I17" s="138"/>
      <c r="J17" s="138"/>
      <c r="K17" s="138"/>
      <c r="L17" s="138"/>
      <c r="M17" s="138"/>
      <c r="N17" s="138"/>
      <c r="O17" s="138"/>
      <c r="P17" s="138"/>
      <c r="Q17" s="138"/>
      <c r="R17" s="138"/>
      <c r="S17" s="138"/>
      <c r="T17" s="138"/>
      <c r="U17" s="138"/>
      <c r="V17" s="138"/>
      <c r="W17" s="138"/>
      <c r="X17" s="138"/>
      <c r="Y17" s="138"/>
    </row>
    <row r="18" spans="2:25" customFormat="1">
      <c r="B18" s="125"/>
      <c r="C18" s="138"/>
      <c r="D18" s="138"/>
      <c r="E18" s="138"/>
      <c r="F18" s="138"/>
      <c r="G18" s="138"/>
      <c r="H18" s="140"/>
      <c r="I18" s="138"/>
      <c r="J18" s="138"/>
      <c r="K18" s="138"/>
      <c r="L18" s="138"/>
      <c r="M18" s="138"/>
      <c r="N18" s="138"/>
      <c r="O18" s="138"/>
      <c r="P18" s="138"/>
      <c r="Q18" s="138"/>
      <c r="R18" s="138"/>
      <c r="S18" s="138"/>
      <c r="T18" s="138"/>
      <c r="U18" s="138"/>
      <c r="V18" s="138"/>
      <c r="W18" s="138"/>
      <c r="X18" s="138"/>
      <c r="Y18" s="138"/>
    </row>
    <row r="19" spans="2:25" customFormat="1">
      <c r="B19" s="125"/>
      <c r="C19" s="138"/>
      <c r="D19" s="142"/>
      <c r="E19" s="142"/>
      <c r="F19" s="142"/>
      <c r="G19" s="142"/>
      <c r="H19" s="142"/>
      <c r="I19" s="142"/>
      <c r="J19" s="138"/>
      <c r="K19" s="138"/>
      <c r="L19" s="138"/>
      <c r="M19" s="138"/>
      <c r="N19" s="138"/>
      <c r="O19" s="138"/>
      <c r="P19" s="138"/>
      <c r="Q19" s="138"/>
      <c r="R19" s="138"/>
      <c r="S19" s="138"/>
      <c r="T19" s="138"/>
      <c r="U19" s="138"/>
      <c r="V19" s="138"/>
      <c r="W19" s="138"/>
      <c r="X19" s="138"/>
      <c r="Y19" s="138"/>
    </row>
    <row r="20" spans="2:25" customFormat="1">
      <c r="B20" s="125"/>
      <c r="C20" s="138"/>
      <c r="D20" s="142"/>
      <c r="E20" s="142"/>
      <c r="F20" s="142"/>
      <c r="G20" s="142"/>
      <c r="H20" s="142"/>
      <c r="I20" s="142"/>
      <c r="J20" s="138"/>
      <c r="K20" s="138"/>
      <c r="L20" s="138"/>
      <c r="M20" s="138"/>
      <c r="N20" s="138"/>
      <c r="O20" s="138"/>
      <c r="P20" s="138"/>
      <c r="Q20" s="138"/>
      <c r="R20" s="138"/>
      <c r="S20" s="138"/>
      <c r="T20" s="138"/>
      <c r="U20" s="138"/>
      <c r="V20" s="138"/>
      <c r="W20" s="138"/>
      <c r="X20" s="138"/>
      <c r="Y20" s="138"/>
    </row>
    <row r="21" spans="2:25" customFormat="1">
      <c r="B21" s="125"/>
      <c r="C21" s="138"/>
      <c r="D21" s="142"/>
      <c r="E21" s="142"/>
      <c r="F21" s="142"/>
      <c r="G21" s="142"/>
      <c r="H21" s="142"/>
      <c r="I21" s="142"/>
      <c r="J21" s="138"/>
      <c r="K21" s="138"/>
      <c r="L21" s="138"/>
      <c r="M21" s="138"/>
      <c r="N21" s="138"/>
      <c r="O21" s="138"/>
      <c r="P21" s="138"/>
      <c r="Q21" s="138"/>
      <c r="R21" s="138"/>
      <c r="S21" s="138"/>
      <c r="T21" s="138"/>
      <c r="U21" s="138"/>
      <c r="V21" s="138"/>
      <c r="W21" s="138"/>
      <c r="X21" s="138"/>
      <c r="Y21" s="138"/>
    </row>
    <row r="22" spans="2:25" customFormat="1">
      <c r="B22" s="125"/>
      <c r="C22" s="138"/>
      <c r="D22" s="142"/>
      <c r="E22" s="142"/>
      <c r="F22" s="209"/>
      <c r="G22" s="142"/>
      <c r="H22" s="142"/>
      <c r="I22" s="142"/>
      <c r="J22" s="138"/>
      <c r="K22" s="138"/>
      <c r="L22" s="138"/>
      <c r="M22" s="138"/>
      <c r="N22" s="138"/>
      <c r="O22" s="138"/>
      <c r="P22" s="138"/>
      <c r="Q22" s="138"/>
      <c r="R22" s="138"/>
      <c r="S22" s="138"/>
      <c r="T22" s="138"/>
      <c r="U22" s="138"/>
      <c r="V22" s="138"/>
      <c r="W22" s="138"/>
      <c r="X22" s="138"/>
      <c r="Y22" s="138"/>
    </row>
    <row r="23" spans="2:25" customFormat="1">
      <c r="B23" s="125"/>
      <c r="C23" s="138"/>
      <c r="D23" s="142"/>
      <c r="E23" s="142"/>
      <c r="F23" s="209"/>
      <c r="G23" s="142"/>
      <c r="H23" s="142"/>
      <c r="I23" s="142"/>
      <c r="J23" s="138"/>
      <c r="K23" s="138"/>
      <c r="L23" s="138"/>
      <c r="M23" s="138"/>
      <c r="N23" s="138"/>
      <c r="O23" s="138"/>
      <c r="P23" s="138"/>
      <c r="Q23" s="138"/>
      <c r="R23" s="138"/>
      <c r="S23" s="138"/>
      <c r="T23" s="138"/>
      <c r="U23" s="138"/>
      <c r="V23" s="138"/>
      <c r="W23" s="138"/>
      <c r="X23" s="138"/>
      <c r="Y23" s="138"/>
    </row>
    <row r="24" spans="2:25" customFormat="1">
      <c r="B24" s="125"/>
      <c r="C24" s="138"/>
      <c r="D24" s="142"/>
      <c r="E24" s="142"/>
      <c r="F24" s="142"/>
      <c r="G24" s="142"/>
      <c r="H24" s="142"/>
      <c r="I24" s="142"/>
      <c r="J24" s="138"/>
      <c r="K24" s="138"/>
      <c r="L24" s="138"/>
      <c r="M24" s="138"/>
      <c r="N24" s="138"/>
      <c r="O24" s="138"/>
      <c r="P24" s="138"/>
      <c r="Q24" s="138"/>
      <c r="R24" s="138"/>
      <c r="S24" s="138"/>
      <c r="T24" s="138"/>
      <c r="U24" s="138"/>
      <c r="V24" s="138"/>
      <c r="W24" s="138"/>
      <c r="X24" s="138"/>
      <c r="Y24" s="138"/>
    </row>
    <row r="25" spans="2:25" customFormat="1">
      <c r="B25" s="125"/>
      <c r="C25" s="138"/>
      <c r="D25" s="142"/>
      <c r="E25" s="142"/>
      <c r="F25" s="142"/>
      <c r="G25" s="142"/>
      <c r="H25" s="142"/>
      <c r="I25" s="142"/>
      <c r="J25" s="138"/>
      <c r="K25" s="138"/>
      <c r="L25" s="138"/>
      <c r="M25" s="138"/>
      <c r="N25" s="138"/>
      <c r="O25" s="138"/>
      <c r="P25" s="138"/>
      <c r="Q25" s="138"/>
      <c r="R25" s="138"/>
      <c r="S25" s="138"/>
      <c r="T25" s="138"/>
      <c r="U25" s="138"/>
      <c r="V25" s="138"/>
      <c r="W25" s="138"/>
      <c r="X25" s="138"/>
      <c r="Y25" s="138"/>
    </row>
    <row r="26" spans="2:25" customFormat="1">
      <c r="B26" s="125"/>
      <c r="C26" s="138"/>
      <c r="D26" s="142"/>
      <c r="E26" s="142"/>
      <c r="F26" s="142"/>
      <c r="G26" s="142"/>
      <c r="H26" s="142"/>
      <c r="I26" s="142"/>
      <c r="J26" s="138"/>
      <c r="K26" s="138"/>
      <c r="L26" s="138"/>
      <c r="M26" s="138"/>
      <c r="N26" s="138"/>
      <c r="O26" s="138"/>
      <c r="P26" s="138"/>
      <c r="Q26" s="138"/>
      <c r="R26" s="138"/>
      <c r="S26" s="138"/>
      <c r="T26" s="138"/>
      <c r="U26" s="138"/>
      <c r="V26" s="138"/>
      <c r="W26" s="138"/>
      <c r="X26" s="138"/>
      <c r="Y26" s="138"/>
    </row>
    <row r="27" spans="2:25" customFormat="1">
      <c r="B27" s="125"/>
      <c r="C27" s="138"/>
      <c r="D27" s="142"/>
      <c r="E27" s="142"/>
      <c r="F27" s="142"/>
      <c r="G27" s="142"/>
      <c r="H27" s="142"/>
      <c r="I27" s="142"/>
      <c r="J27" s="138"/>
      <c r="K27" s="138"/>
      <c r="L27" s="138"/>
      <c r="M27" s="138"/>
      <c r="N27" s="138"/>
      <c r="O27" s="138"/>
      <c r="P27" s="138"/>
      <c r="Q27" s="138"/>
      <c r="R27" s="138"/>
      <c r="S27" s="138"/>
      <c r="T27" s="138"/>
      <c r="U27" s="138"/>
      <c r="V27" s="138"/>
      <c r="W27" s="138"/>
      <c r="X27" s="138"/>
      <c r="Y27" s="138"/>
    </row>
    <row r="28" spans="2:25" customFormat="1">
      <c r="B28" s="125"/>
      <c r="C28" s="138"/>
      <c r="D28" s="142"/>
      <c r="E28" s="142"/>
      <c r="F28" s="142"/>
      <c r="G28" s="142"/>
      <c r="H28" s="142"/>
      <c r="I28" s="142"/>
      <c r="J28" s="138"/>
      <c r="K28" s="138"/>
      <c r="L28" s="138"/>
      <c r="M28" s="138"/>
      <c r="N28" s="138"/>
      <c r="O28" s="138"/>
      <c r="P28" s="138"/>
      <c r="Q28" s="138"/>
      <c r="R28" s="138"/>
      <c r="S28" s="138"/>
      <c r="T28" s="138"/>
      <c r="U28" s="138"/>
      <c r="V28" s="138"/>
      <c r="W28" s="138"/>
      <c r="X28" s="138"/>
      <c r="Y28" s="138"/>
    </row>
    <row r="29" spans="2:25" customFormat="1">
      <c r="B29" s="125"/>
      <c r="D29" s="174"/>
      <c r="E29" s="142"/>
      <c r="F29" s="142"/>
      <c r="G29" s="142"/>
      <c r="H29" s="142"/>
      <c r="I29" s="174"/>
    </row>
    <row r="30" spans="2:25" customFormat="1">
      <c r="B30" s="125"/>
      <c r="D30" s="174"/>
      <c r="E30" s="142"/>
      <c r="F30" s="142"/>
      <c r="G30" s="142"/>
      <c r="H30" s="142"/>
      <c r="I30" s="174"/>
    </row>
    <row r="31" spans="2:25" customFormat="1">
      <c r="B31" s="125"/>
      <c r="D31" s="174"/>
      <c r="E31" s="174"/>
      <c r="F31" s="174"/>
      <c r="G31" s="174"/>
      <c r="H31" s="174"/>
      <c r="I31" s="174"/>
    </row>
    <row r="32" spans="2:25" customFormat="1">
      <c r="B32" s="125"/>
      <c r="D32" s="174"/>
      <c r="E32" s="142"/>
      <c r="F32" s="142"/>
      <c r="G32" s="142"/>
      <c r="H32" s="142"/>
      <c r="I32" s="174"/>
    </row>
    <row r="33" spans="2:9" customFormat="1">
      <c r="B33" s="125"/>
      <c r="D33" s="174"/>
      <c r="E33" s="142"/>
      <c r="F33" s="142"/>
      <c r="G33" s="142"/>
      <c r="H33" s="142"/>
      <c r="I33" s="174"/>
    </row>
    <row r="34" spans="2:9" customFormat="1">
      <c r="B34" s="125"/>
      <c r="D34" s="174"/>
      <c r="E34" s="142"/>
      <c r="F34" s="142"/>
      <c r="G34" s="142"/>
      <c r="H34" s="142"/>
      <c r="I34" s="174"/>
    </row>
    <row r="35" spans="2:9" customFormat="1">
      <c r="B35" s="125"/>
      <c r="D35" s="174"/>
      <c r="E35" s="142"/>
      <c r="F35" s="142"/>
      <c r="G35" s="142"/>
      <c r="H35" s="142"/>
      <c r="I35" s="174"/>
    </row>
    <row r="36" spans="2:9" customFormat="1">
      <c r="B36" s="125"/>
      <c r="D36" s="174"/>
      <c r="E36" s="142"/>
      <c r="F36" s="142"/>
      <c r="G36" s="142"/>
      <c r="H36" s="142"/>
      <c r="I36" s="174"/>
    </row>
    <row r="37" spans="2:9" customFormat="1">
      <c r="B37" s="125"/>
      <c r="D37" s="174"/>
      <c r="E37" s="142"/>
      <c r="F37" s="142"/>
      <c r="G37" s="142"/>
      <c r="H37" s="142"/>
      <c r="I37" s="174"/>
    </row>
    <row r="38" spans="2:9" customFormat="1">
      <c r="B38" s="125"/>
      <c r="D38" s="174"/>
      <c r="E38" s="142"/>
      <c r="F38" s="210"/>
      <c r="G38" s="142"/>
      <c r="H38" s="142"/>
      <c r="I38" s="174"/>
    </row>
    <row r="39" spans="2:9" customFormat="1">
      <c r="B39" s="125"/>
      <c r="D39" s="174"/>
      <c r="E39" s="174"/>
      <c r="F39" s="174"/>
      <c r="G39" s="174"/>
      <c r="H39" s="174"/>
      <c r="I39" s="174"/>
    </row>
    <row r="40" spans="2:9" customFormat="1">
      <c r="B40" s="125"/>
      <c r="D40" s="174"/>
      <c r="E40" s="174"/>
      <c r="F40" s="174"/>
      <c r="G40" s="174"/>
      <c r="H40" s="174"/>
      <c r="I40" s="174"/>
    </row>
    <row r="41" spans="2:9" customFormat="1">
      <c r="B41" s="125"/>
      <c r="D41" s="174"/>
      <c r="E41" s="174"/>
      <c r="F41" s="174"/>
      <c r="G41" s="174"/>
      <c r="H41" s="174"/>
      <c r="I41" s="174"/>
    </row>
    <row r="42" spans="2:9" customFormat="1">
      <c r="B42" s="125"/>
      <c r="D42" s="174"/>
      <c r="E42" s="174"/>
      <c r="F42" s="174"/>
      <c r="G42" s="174"/>
      <c r="H42" s="174"/>
      <c r="I42" s="174"/>
    </row>
    <row r="43" spans="2:9" customFormat="1">
      <c r="B43" s="125"/>
      <c r="D43" s="174"/>
      <c r="E43" s="174"/>
      <c r="F43" s="174"/>
      <c r="G43" s="174"/>
      <c r="H43" s="174"/>
      <c r="I43" s="174"/>
    </row>
    <row r="44" spans="2:9" customFormat="1">
      <c r="B44" s="125"/>
      <c r="D44" s="174"/>
      <c r="E44" s="174"/>
      <c r="F44" s="174"/>
      <c r="G44" s="174"/>
      <c r="H44" s="174"/>
      <c r="I44" s="174"/>
    </row>
    <row r="45" spans="2:9" customFormat="1">
      <c r="B45" s="125"/>
      <c r="D45" s="174"/>
      <c r="E45" s="174"/>
      <c r="F45" s="174"/>
      <c r="G45" s="174"/>
      <c r="H45" s="174"/>
      <c r="I45" s="174"/>
    </row>
    <row r="46" spans="2:9" customFormat="1">
      <c r="B46" s="125"/>
      <c r="D46" s="174"/>
      <c r="E46" s="174"/>
      <c r="F46" s="174"/>
      <c r="G46" s="174"/>
      <c r="H46" s="174"/>
      <c r="I46" s="174"/>
    </row>
    <row r="47" spans="2:9" customFormat="1">
      <c r="B47" s="125"/>
      <c r="D47" s="174"/>
      <c r="E47" s="174"/>
      <c r="F47" s="174"/>
      <c r="G47" s="174"/>
      <c r="H47" s="174"/>
      <c r="I47" s="174"/>
    </row>
    <row r="48" spans="2:9" customFormat="1">
      <c r="B48" s="125"/>
      <c r="D48" s="174"/>
      <c r="E48" s="174"/>
      <c r="F48" s="174"/>
      <c r="G48" s="174"/>
      <c r="H48" s="174"/>
      <c r="I48" s="174"/>
    </row>
    <row r="49" spans="2:25" customFormat="1">
      <c r="B49" s="125"/>
      <c r="D49" s="174"/>
      <c r="E49" s="174"/>
      <c r="F49" s="174"/>
      <c r="G49" s="174"/>
      <c r="H49" s="174"/>
      <c r="I49" s="174"/>
    </row>
    <row r="50" spans="2:25" customFormat="1">
      <c r="B50" s="125"/>
      <c r="D50" s="174"/>
      <c r="E50" s="174"/>
      <c r="F50" s="174"/>
      <c r="G50" s="174"/>
      <c r="H50" s="174"/>
      <c r="I50" s="174"/>
    </row>
    <row r="51" spans="2:25" customFormat="1">
      <c r="B51" s="125"/>
      <c r="D51" s="174"/>
      <c r="E51" s="174"/>
      <c r="F51" s="174"/>
      <c r="G51" s="174"/>
      <c r="H51" s="174"/>
      <c r="I51" s="174"/>
    </row>
    <row r="52" spans="2:25" customFormat="1">
      <c r="B52" s="125"/>
    </row>
    <row r="53" spans="2:25" customFormat="1">
      <c r="B53" s="125"/>
    </row>
    <row r="54" spans="2:25" customFormat="1">
      <c r="B54" s="125"/>
    </row>
    <row r="55" spans="2:25" customFormat="1">
      <c r="B55" s="125"/>
    </row>
    <row r="56" spans="2:25" customFormat="1">
      <c r="B56" s="125"/>
    </row>
    <row r="57" spans="2:25" customFormat="1">
      <c r="B57" s="125"/>
    </row>
    <row r="58" spans="2:25" customFormat="1">
      <c r="B58" s="125"/>
    </row>
    <row r="59" spans="2:25" customFormat="1">
      <c r="B59" s="125"/>
    </row>
    <row r="60" spans="2:25" customFormat="1">
      <c r="B60" s="125"/>
    </row>
    <row r="61" spans="2:25" customFormat="1" ht="17" thickBot="1">
      <c r="B61" s="125"/>
    </row>
    <row r="62" spans="2:25" s="26" customFormat="1">
      <c r="B62" s="128"/>
      <c r="C62" s="128" t="s">
        <v>25</v>
      </c>
      <c r="D62" s="128" t="s">
        <v>61</v>
      </c>
      <c r="E62" s="128"/>
      <c r="F62" s="128" t="s">
        <v>32</v>
      </c>
      <c r="G62" s="128"/>
      <c r="H62" s="128"/>
      <c r="I62" s="128"/>
      <c r="J62" s="128"/>
      <c r="K62" s="128"/>
      <c r="L62" s="128"/>
      <c r="M62" s="128"/>
      <c r="N62" s="128"/>
      <c r="O62" s="128"/>
      <c r="P62" s="128"/>
      <c r="Q62" s="128"/>
      <c r="R62" s="128"/>
      <c r="S62" s="128"/>
      <c r="T62" s="128"/>
      <c r="U62" s="128"/>
    </row>
    <row r="63" spans="2:25" customFormat="1">
      <c r="B63" s="125"/>
      <c r="C63" s="143"/>
      <c r="D63" s="138"/>
      <c r="E63" s="138"/>
      <c r="F63" s="138"/>
      <c r="G63" s="138"/>
      <c r="H63" s="138"/>
      <c r="I63" s="138"/>
      <c r="J63" s="138"/>
      <c r="K63" s="138"/>
      <c r="L63" s="138"/>
      <c r="M63" s="138"/>
      <c r="N63" s="138"/>
      <c r="O63" s="138"/>
      <c r="P63" s="138"/>
      <c r="Q63" s="138"/>
      <c r="R63" s="138"/>
      <c r="S63" s="138"/>
      <c r="T63" s="138"/>
      <c r="U63" s="138"/>
      <c r="V63" s="138"/>
      <c r="W63" s="138"/>
      <c r="X63" s="138"/>
      <c r="Y63" s="138"/>
    </row>
    <row r="64" spans="2:25" customFormat="1" ht="21">
      <c r="B64" s="125"/>
      <c r="C64" s="151" t="s">
        <v>71</v>
      </c>
      <c r="D64" s="138"/>
      <c r="E64" s="138"/>
      <c r="F64" s="138"/>
      <c r="G64" s="138"/>
      <c r="H64" s="138"/>
      <c r="I64" s="138"/>
      <c r="J64" s="138"/>
      <c r="K64" s="138"/>
      <c r="L64" s="138"/>
      <c r="M64" s="138"/>
      <c r="N64" s="138"/>
      <c r="O64" s="138"/>
      <c r="P64" s="138"/>
      <c r="Q64" s="138"/>
      <c r="R64" s="138"/>
      <c r="S64" s="138"/>
      <c r="T64" s="138"/>
      <c r="U64" s="138"/>
      <c r="V64" s="138"/>
      <c r="W64" s="138"/>
      <c r="X64" s="138"/>
      <c r="Y64" s="138"/>
    </row>
    <row r="65" spans="2:25" customFormat="1">
      <c r="B65" s="125"/>
      <c r="C65" s="138"/>
      <c r="D65" s="138"/>
      <c r="E65" s="138"/>
      <c r="F65" s="138"/>
      <c r="G65" s="138"/>
      <c r="H65" s="138"/>
      <c r="I65" s="138"/>
      <c r="J65" s="138"/>
      <c r="K65" s="138"/>
      <c r="L65" s="138"/>
      <c r="M65" s="138"/>
      <c r="N65" s="138"/>
      <c r="O65" s="138"/>
      <c r="P65" s="138"/>
      <c r="Q65" s="138"/>
      <c r="R65" s="138"/>
      <c r="S65" s="138"/>
      <c r="T65" s="138"/>
      <c r="U65" s="138"/>
      <c r="V65" s="138"/>
      <c r="W65" s="138"/>
      <c r="X65" s="138"/>
      <c r="Y65" s="138"/>
    </row>
    <row r="66" spans="2:25" customFormat="1">
      <c r="B66" s="125"/>
      <c r="C66" s="138"/>
      <c r="D66" s="138"/>
      <c r="E66" s="138"/>
      <c r="F66" s="138"/>
      <c r="G66" s="138"/>
      <c r="H66" s="138"/>
      <c r="I66" s="138"/>
      <c r="J66" s="138"/>
      <c r="K66" s="138"/>
      <c r="L66" s="138"/>
      <c r="M66" s="138"/>
      <c r="N66" s="138"/>
      <c r="O66" s="138"/>
      <c r="P66" s="138"/>
      <c r="Q66" s="138"/>
      <c r="R66" s="138"/>
      <c r="S66" s="138"/>
      <c r="T66" s="138"/>
      <c r="U66" s="138"/>
      <c r="V66" s="138"/>
      <c r="W66" s="138"/>
      <c r="X66" s="138"/>
      <c r="Y66" s="138"/>
    </row>
    <row r="67" spans="2:25">
      <c r="B67" s="125"/>
    </row>
    <row r="68" spans="2:25">
      <c r="B68" s="125"/>
      <c r="D68" s="124">
        <v>12</v>
      </c>
    </row>
    <row r="69" spans="2:25">
      <c r="B69" s="125"/>
    </row>
    <row r="70" spans="2:25">
      <c r="B70" s="125"/>
    </row>
    <row r="71" spans="2:25">
      <c r="B71" s="125"/>
    </row>
    <row r="72" spans="2:25">
      <c r="B72" s="125"/>
    </row>
    <row r="73" spans="2:25">
      <c r="B73" s="125"/>
      <c r="E73" s="152" t="s">
        <v>135</v>
      </c>
    </row>
    <row r="74" spans="2:25">
      <c r="B74" s="125"/>
      <c r="E74" s="138" t="s">
        <v>44</v>
      </c>
      <c r="F74" s="138"/>
      <c r="G74" s="138"/>
      <c r="H74" s="138">
        <v>0</v>
      </c>
      <c r="I74" s="138" t="s">
        <v>75</v>
      </c>
      <c r="J74" s="138"/>
      <c r="K74" s="138" t="s">
        <v>74</v>
      </c>
    </row>
    <row r="75" spans="2:25">
      <c r="B75" s="125"/>
      <c r="E75" s="138" t="s">
        <v>45</v>
      </c>
      <c r="F75" s="138"/>
      <c r="G75" s="138"/>
      <c r="H75" s="138">
        <v>14.7</v>
      </c>
      <c r="I75" s="138" t="s">
        <v>75</v>
      </c>
      <c r="J75" s="138"/>
      <c r="K75" s="138"/>
    </row>
    <row r="76" spans="2:25">
      <c r="B76" s="125"/>
      <c r="E76" s="138" t="s">
        <v>49</v>
      </c>
      <c r="F76" s="138"/>
      <c r="G76" s="138"/>
      <c r="H76" s="138">
        <v>9.4</v>
      </c>
      <c r="I76" s="138" t="s">
        <v>75</v>
      </c>
      <c r="J76" s="138"/>
      <c r="K76" s="138"/>
    </row>
    <row r="77" spans="2:25">
      <c r="B77" s="125"/>
      <c r="D77" s="138"/>
      <c r="E77" s="138" t="s">
        <v>48</v>
      </c>
      <c r="F77" s="138"/>
      <c r="G77" s="138"/>
      <c r="H77" s="138">
        <v>0.7</v>
      </c>
      <c r="I77" s="138" t="s">
        <v>75</v>
      </c>
      <c r="J77" s="138"/>
      <c r="K77" s="138"/>
    </row>
    <row r="78" spans="2:25">
      <c r="B78" s="125"/>
      <c r="D78" s="138"/>
      <c r="E78" s="138" t="s">
        <v>39</v>
      </c>
      <c r="F78" s="138"/>
      <c r="G78" s="138"/>
      <c r="H78" s="138">
        <v>0</v>
      </c>
      <c r="I78" s="138" t="s">
        <v>75</v>
      </c>
      <c r="J78" s="138"/>
      <c r="K78" s="138"/>
    </row>
    <row r="79" spans="2:25">
      <c r="B79" s="125"/>
      <c r="D79" s="138"/>
      <c r="E79" s="138" t="s">
        <v>47</v>
      </c>
      <c r="F79" s="138"/>
      <c r="G79" s="138"/>
      <c r="H79" s="138">
        <v>0</v>
      </c>
      <c r="I79" s="138" t="s">
        <v>75</v>
      </c>
      <c r="J79" s="138"/>
      <c r="K79" s="138" t="s">
        <v>74</v>
      </c>
    </row>
    <row r="80" spans="2:25">
      <c r="B80" s="125"/>
      <c r="D80" s="138"/>
      <c r="E80" s="138"/>
      <c r="F80" s="138"/>
      <c r="G80" s="138"/>
      <c r="H80" s="138"/>
      <c r="I80" s="138"/>
      <c r="J80" s="138"/>
    </row>
    <row r="81" spans="2:11">
      <c r="B81" s="125"/>
      <c r="D81" s="138"/>
      <c r="E81" s="138"/>
      <c r="F81" s="138"/>
      <c r="G81" s="138"/>
      <c r="H81" s="138"/>
      <c r="I81" s="138"/>
      <c r="J81" s="138"/>
    </row>
    <row r="82" spans="2:11">
      <c r="B82" s="125"/>
      <c r="D82" s="138"/>
      <c r="E82" s="138" t="s">
        <v>44</v>
      </c>
      <c r="F82" s="138"/>
      <c r="G82" s="138"/>
      <c r="H82" s="138">
        <f>H74/1000</f>
        <v>0</v>
      </c>
      <c r="I82" s="138" t="s">
        <v>75</v>
      </c>
      <c r="J82" s="138"/>
      <c r="K82" s="138" t="s">
        <v>74</v>
      </c>
    </row>
    <row r="83" spans="2:11">
      <c r="B83" s="125"/>
      <c r="E83" s="138" t="s">
        <v>45</v>
      </c>
      <c r="F83" s="138"/>
      <c r="G83" s="138"/>
      <c r="H83" s="138">
        <f t="shared" ref="H83:H87" si="0">H75/1000</f>
        <v>1.47E-2</v>
      </c>
      <c r="I83" s="138" t="s">
        <v>75</v>
      </c>
      <c r="J83" s="138"/>
      <c r="K83" s="138"/>
    </row>
    <row r="84" spans="2:11">
      <c r="B84" s="125"/>
      <c r="E84" s="138" t="s">
        <v>49</v>
      </c>
      <c r="F84" s="138"/>
      <c r="G84" s="138"/>
      <c r="H84" s="138">
        <f t="shared" si="0"/>
        <v>9.4000000000000004E-3</v>
      </c>
      <c r="I84" s="138" t="s">
        <v>75</v>
      </c>
      <c r="J84" s="138"/>
      <c r="K84" s="138"/>
    </row>
    <row r="85" spans="2:11">
      <c r="B85" s="125"/>
      <c r="E85" s="138" t="s">
        <v>48</v>
      </c>
      <c r="F85" s="138"/>
      <c r="G85" s="138"/>
      <c r="H85" s="138">
        <f t="shared" si="0"/>
        <v>6.9999999999999999E-4</v>
      </c>
      <c r="I85" s="138" t="s">
        <v>75</v>
      </c>
      <c r="J85" s="138"/>
      <c r="K85" s="138"/>
    </row>
    <row r="86" spans="2:11">
      <c r="B86" s="125"/>
      <c r="E86" s="138" t="s">
        <v>39</v>
      </c>
      <c r="F86" s="138"/>
      <c r="G86" s="138"/>
      <c r="H86" s="138">
        <f t="shared" si="0"/>
        <v>0</v>
      </c>
      <c r="I86" s="138" t="s">
        <v>75</v>
      </c>
      <c r="J86" s="138"/>
      <c r="K86" s="138"/>
    </row>
    <row r="87" spans="2:11">
      <c r="B87" s="125"/>
      <c r="E87" s="138" t="s">
        <v>47</v>
      </c>
      <c r="F87" s="138"/>
      <c r="G87" s="138"/>
      <c r="H87" s="138">
        <f t="shared" si="0"/>
        <v>0</v>
      </c>
      <c r="I87" s="138" t="s">
        <v>75</v>
      </c>
      <c r="J87" s="138"/>
      <c r="K87" s="138" t="s">
        <v>74</v>
      </c>
    </row>
    <row r="88" spans="2:11">
      <c r="B88" s="125"/>
    </row>
    <row r="89" spans="2:11">
      <c r="B89" s="125"/>
    </row>
    <row r="90" spans="2:11">
      <c r="B90" s="125"/>
      <c r="E90" s="153"/>
      <c r="F90" s="154"/>
      <c r="G90" s="154"/>
      <c r="H90" s="154"/>
      <c r="I90" s="154"/>
      <c r="J90" s="154"/>
      <c r="K90" s="154"/>
    </row>
    <row r="91" spans="2:11">
      <c r="B91" s="125"/>
      <c r="E91" s="138"/>
      <c r="F91" s="138"/>
      <c r="G91" s="138"/>
      <c r="H91" s="138"/>
      <c r="I91" s="138"/>
      <c r="J91" s="138"/>
      <c r="K91" s="138"/>
    </row>
    <row r="92" spans="2:11">
      <c r="B92" s="125"/>
      <c r="E92" s="138"/>
      <c r="F92" s="138"/>
      <c r="G92" s="138"/>
      <c r="H92" s="138"/>
      <c r="I92" s="138"/>
      <c r="J92" s="138"/>
      <c r="K92" s="138"/>
    </row>
    <row r="93" spans="2:11">
      <c r="B93" s="125"/>
      <c r="E93" s="138"/>
      <c r="F93" s="138"/>
      <c r="G93" s="138"/>
      <c r="H93" s="138"/>
      <c r="I93" s="138"/>
      <c r="J93" s="138"/>
      <c r="K93" s="138"/>
    </row>
    <row r="94" spans="2:11">
      <c r="B94" s="125"/>
      <c r="E94" s="138"/>
      <c r="F94" s="138"/>
      <c r="G94" s="138"/>
      <c r="H94" s="138"/>
      <c r="I94" s="138"/>
      <c r="J94" s="138"/>
      <c r="K94" s="138"/>
    </row>
    <row r="95" spans="2:11">
      <c r="B95" s="125"/>
      <c r="E95" s="138"/>
      <c r="F95" s="138"/>
      <c r="G95" s="138"/>
      <c r="H95" s="138"/>
      <c r="I95" s="138"/>
      <c r="J95" s="138"/>
      <c r="K95" s="138"/>
    </row>
    <row r="96" spans="2:11">
      <c r="B96" s="125"/>
      <c r="E96" s="138"/>
      <c r="F96" s="138"/>
      <c r="G96" s="138"/>
      <c r="H96" s="138"/>
      <c r="I96" s="138"/>
      <c r="J96" s="138"/>
      <c r="K96" s="138"/>
    </row>
    <row r="97" spans="2:11">
      <c r="B97" s="125"/>
      <c r="E97" s="138"/>
      <c r="F97" s="138"/>
      <c r="G97" s="138"/>
      <c r="H97" s="138"/>
      <c r="I97" s="138"/>
      <c r="J97" s="138"/>
      <c r="K97" s="154"/>
    </row>
    <row r="98" spans="2:11">
      <c r="B98" s="125"/>
      <c r="E98" s="138"/>
      <c r="F98" s="138"/>
      <c r="G98" s="138"/>
      <c r="H98" s="138"/>
      <c r="I98" s="138"/>
      <c r="J98" s="138"/>
      <c r="K98" s="154"/>
    </row>
    <row r="99" spans="2:11">
      <c r="B99" s="125"/>
      <c r="E99" s="138"/>
      <c r="F99" s="138"/>
      <c r="G99" s="138"/>
      <c r="H99" s="138"/>
      <c r="I99" s="138"/>
      <c r="J99" s="138"/>
      <c r="K99" s="138"/>
    </row>
    <row r="100" spans="2:11">
      <c r="B100" s="125"/>
      <c r="E100" s="138"/>
      <c r="F100" s="138"/>
      <c r="G100" s="138"/>
      <c r="H100" s="138"/>
      <c r="I100" s="138"/>
      <c r="J100" s="138"/>
      <c r="K100" s="138"/>
    </row>
    <row r="101" spans="2:11">
      <c r="B101" s="125"/>
      <c r="E101" s="138"/>
      <c r="F101" s="138"/>
      <c r="G101" s="138"/>
      <c r="H101" s="138"/>
      <c r="I101" s="138"/>
      <c r="J101" s="138"/>
      <c r="K101" s="138"/>
    </row>
    <row r="102" spans="2:11">
      <c r="B102" s="125"/>
      <c r="E102" s="138"/>
      <c r="F102" s="138"/>
      <c r="G102" s="138"/>
      <c r="H102" s="138"/>
      <c r="I102" s="138"/>
      <c r="J102" s="138"/>
      <c r="K102" s="138"/>
    </row>
    <row r="103" spans="2:11">
      <c r="B103" s="125"/>
      <c r="E103" s="138"/>
      <c r="F103" s="138"/>
      <c r="G103" s="138"/>
      <c r="H103" s="138"/>
      <c r="I103" s="138"/>
      <c r="J103" s="138"/>
      <c r="K103" s="138"/>
    </row>
    <row r="104" spans="2:11">
      <c r="B104" s="125"/>
      <c r="E104" s="138"/>
      <c r="F104" s="138"/>
      <c r="G104" s="138"/>
      <c r="H104" s="138"/>
      <c r="I104" s="138"/>
      <c r="J104" s="138"/>
      <c r="K104" s="138"/>
    </row>
    <row r="105" spans="2:11">
      <c r="B105" s="125"/>
    </row>
    <row r="106" spans="2:11">
      <c r="B106" s="125"/>
    </row>
    <row r="107" spans="2:11">
      <c r="B107" s="125"/>
    </row>
    <row r="108" spans="2:11">
      <c r="B108" s="125"/>
    </row>
    <row r="109" spans="2:11">
      <c r="B109" s="125"/>
    </row>
    <row r="110" spans="2:11">
      <c r="B110" s="125"/>
    </row>
    <row r="111" spans="2:11">
      <c r="B111" s="125"/>
    </row>
    <row r="112" spans="2:11">
      <c r="B112" s="125"/>
    </row>
    <row r="113" spans="1:25">
      <c r="B113" s="125"/>
    </row>
    <row r="114" spans="1:25">
      <c r="B114" s="125"/>
    </row>
    <row r="115" spans="1:25">
      <c r="B115" s="125"/>
    </row>
    <row r="116" spans="1:25">
      <c r="B116" s="125"/>
    </row>
    <row r="117" spans="1:25">
      <c r="B117" s="125"/>
    </row>
    <row r="118" spans="1:25">
      <c r="B118" s="125"/>
    </row>
    <row r="119" spans="1:25">
      <c r="B119" s="125"/>
    </row>
    <row r="120" spans="1:25">
      <c r="B120" s="125"/>
    </row>
    <row r="121" spans="1:25">
      <c r="B121" s="125"/>
    </row>
    <row r="122" spans="1:25">
      <c r="B122" s="125"/>
    </row>
    <row r="123" spans="1:25">
      <c r="B123" s="125"/>
    </row>
    <row r="124" spans="1:25" ht="17" thickBot="1">
      <c r="B124" s="125"/>
    </row>
    <row r="125" spans="1:25">
      <c r="A125" s="160"/>
      <c r="B125" s="161"/>
      <c r="C125" s="161" t="s">
        <v>25</v>
      </c>
      <c r="D125" s="161" t="s">
        <v>61</v>
      </c>
      <c r="E125" s="161"/>
      <c r="F125" s="161" t="s">
        <v>32</v>
      </c>
      <c r="G125" s="161"/>
      <c r="H125" s="161"/>
      <c r="I125" s="161"/>
      <c r="J125" s="161"/>
      <c r="K125" s="161"/>
      <c r="L125" s="161"/>
      <c r="M125" s="161"/>
      <c r="N125" s="161"/>
      <c r="O125" s="161"/>
      <c r="P125" s="161"/>
      <c r="Q125" s="161"/>
      <c r="R125" s="161"/>
      <c r="S125" s="161"/>
      <c r="T125" s="161"/>
      <c r="U125" s="161"/>
      <c r="V125" s="160"/>
      <c r="W125" s="160"/>
      <c r="X125" s="160"/>
      <c r="Y125" s="160"/>
    </row>
    <row r="126" spans="1:25">
      <c r="A126" s="162"/>
      <c r="B126" s="163"/>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row>
    <row r="127" spans="1:25">
      <c r="A127" s="162"/>
      <c r="B127" s="163"/>
      <c r="C127" s="160" t="s">
        <v>80</v>
      </c>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row>
    <row r="128" spans="1:25">
      <c r="A128" s="162"/>
      <c r="B128" s="163"/>
      <c r="C128" s="164" t="s">
        <v>81</v>
      </c>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row>
    <row r="129" spans="1:25">
      <c r="A129" s="162"/>
      <c r="B129" s="163"/>
      <c r="C129" s="138"/>
      <c r="D129" s="162"/>
      <c r="E129" s="138"/>
      <c r="F129" s="138"/>
      <c r="G129" s="138"/>
      <c r="H129" s="138"/>
      <c r="I129" s="138"/>
      <c r="J129" s="138"/>
      <c r="K129" s="138"/>
      <c r="L129" s="138"/>
      <c r="M129" s="138"/>
      <c r="N129" s="138"/>
      <c r="O129" s="138"/>
      <c r="P129" s="138"/>
      <c r="Q129" s="138"/>
      <c r="R129" s="138"/>
      <c r="S129" s="138"/>
      <c r="T129" s="138"/>
      <c r="U129" s="138"/>
      <c r="V129" s="138"/>
      <c r="W129" s="138"/>
      <c r="X129" s="138"/>
      <c r="Y129" s="138"/>
    </row>
    <row r="130" spans="1:25">
      <c r="A130" s="162"/>
      <c r="B130" s="163"/>
      <c r="C130" s="138"/>
      <c r="D130" s="138" t="s">
        <v>82</v>
      </c>
      <c r="E130" s="138"/>
      <c r="F130" s="138"/>
      <c r="G130" s="138"/>
      <c r="H130" s="138"/>
      <c r="I130" s="138"/>
      <c r="J130" s="138"/>
      <c r="K130" s="138"/>
      <c r="L130" s="138"/>
      <c r="M130" s="138"/>
      <c r="N130" s="138"/>
      <c r="O130" s="138"/>
      <c r="P130" s="138"/>
      <c r="Q130" s="138"/>
      <c r="R130" s="138"/>
      <c r="S130" s="138"/>
      <c r="T130" s="138"/>
      <c r="U130" s="138"/>
      <c r="V130" s="138"/>
      <c r="W130" s="138"/>
      <c r="X130" s="138"/>
      <c r="Y130" s="138"/>
    </row>
    <row r="131" spans="1:25" ht="48">
      <c r="A131" s="162"/>
      <c r="B131" s="163"/>
      <c r="C131" s="138"/>
      <c r="D131" s="165" t="s">
        <v>3</v>
      </c>
      <c r="E131" s="162"/>
      <c r="F131" s="138"/>
      <c r="G131" s="138"/>
      <c r="H131" s="181" t="s">
        <v>83</v>
      </c>
      <c r="I131" s="182" t="s">
        <v>84</v>
      </c>
      <c r="J131" s="183" t="s">
        <v>106</v>
      </c>
      <c r="K131" s="171" t="s">
        <v>105</v>
      </c>
      <c r="L131" s="138"/>
      <c r="M131" s="138"/>
      <c r="N131" s="138"/>
      <c r="O131" s="138"/>
      <c r="P131" s="138"/>
      <c r="Q131" s="138"/>
      <c r="R131" s="138"/>
      <c r="S131" s="138"/>
      <c r="T131" s="138"/>
      <c r="U131" s="138"/>
      <c r="V131" s="138"/>
    </row>
    <row r="132" spans="1:25" ht="17" thickBot="1">
      <c r="A132" s="162"/>
      <c r="B132" s="163"/>
      <c r="C132" s="138"/>
      <c r="D132" s="138" t="s">
        <v>89</v>
      </c>
      <c r="E132" s="162"/>
      <c r="F132" s="138"/>
      <c r="G132" s="138"/>
      <c r="H132" s="166"/>
      <c r="I132" s="167"/>
      <c r="J132" s="184" t="s">
        <v>85</v>
      </c>
      <c r="K132" s="172" t="s">
        <v>85</v>
      </c>
      <c r="L132" s="138"/>
      <c r="M132" s="138"/>
      <c r="N132" s="138"/>
      <c r="O132" s="138"/>
      <c r="P132" s="138"/>
      <c r="Q132" s="138"/>
      <c r="R132" s="138"/>
      <c r="S132" s="138"/>
      <c r="T132" s="138"/>
      <c r="U132" s="138"/>
      <c r="V132" s="138"/>
    </row>
    <row r="133" spans="1:25" ht="17" thickBot="1">
      <c r="A133" s="162"/>
      <c r="B133" s="163"/>
      <c r="C133" s="138"/>
      <c r="D133" s="138"/>
      <c r="E133" s="162" t="s">
        <v>86</v>
      </c>
      <c r="F133" s="168">
        <f>AVERAGE(J133:J137)</f>
        <v>401.60399999999998</v>
      </c>
      <c r="G133" s="138" t="s">
        <v>87</v>
      </c>
      <c r="H133" s="169">
        <v>42408</v>
      </c>
      <c r="I133" s="185">
        <v>1</v>
      </c>
      <c r="J133" s="186">
        <v>395.65</v>
      </c>
      <c r="K133" s="187">
        <v>1420</v>
      </c>
      <c r="L133" s="138"/>
      <c r="M133" s="138"/>
      <c r="N133" s="138"/>
      <c r="O133" s="138"/>
      <c r="P133" s="138"/>
      <c r="Q133" s="138"/>
      <c r="R133" s="138"/>
      <c r="S133" s="138"/>
      <c r="T133" s="138"/>
      <c r="U133" s="138"/>
      <c r="V133" s="138"/>
    </row>
    <row r="134" spans="1:25" ht="17" thickBot="1">
      <c r="A134" s="162"/>
      <c r="B134" s="163"/>
      <c r="C134" s="138"/>
      <c r="D134" s="138"/>
      <c r="E134" s="162" t="s">
        <v>86</v>
      </c>
      <c r="F134" s="170">
        <f>F133/1000</f>
        <v>0.40160399999999996</v>
      </c>
      <c r="G134" s="138" t="s">
        <v>88</v>
      </c>
      <c r="H134" s="169">
        <v>42401</v>
      </c>
      <c r="I134" s="185">
        <v>1</v>
      </c>
      <c r="J134" s="186">
        <v>399.79</v>
      </c>
      <c r="K134" s="188">
        <v>1425</v>
      </c>
      <c r="L134" s="138"/>
      <c r="M134" s="138"/>
      <c r="N134" s="138"/>
      <c r="O134" s="138"/>
      <c r="P134" s="138"/>
      <c r="Q134" s="138"/>
      <c r="R134" s="138"/>
      <c r="S134" s="138"/>
      <c r="T134" s="138"/>
      <c r="U134" s="138"/>
      <c r="V134" s="138"/>
    </row>
    <row r="135" spans="1:25" ht="17" thickBot="1">
      <c r="A135" s="162"/>
      <c r="B135" s="163"/>
      <c r="C135" s="138"/>
      <c r="D135" s="138"/>
      <c r="E135" s="138"/>
      <c r="F135" s="138"/>
      <c r="G135" s="138"/>
      <c r="H135" s="169">
        <v>42394</v>
      </c>
      <c r="I135" s="185">
        <v>1</v>
      </c>
      <c r="J135" s="186">
        <v>393.17</v>
      </c>
      <c r="K135" s="188">
        <v>1417</v>
      </c>
      <c r="L135" s="138"/>
      <c r="M135" s="138"/>
      <c r="N135" s="138"/>
      <c r="O135" s="138"/>
      <c r="P135" s="138"/>
      <c r="Q135" s="138"/>
      <c r="R135" s="138"/>
      <c r="S135" s="138"/>
      <c r="T135" s="138"/>
      <c r="U135" s="138"/>
      <c r="V135" s="138"/>
    </row>
    <row r="136" spans="1:25" ht="17" thickBot="1">
      <c r="A136" s="162"/>
      <c r="B136" s="163"/>
      <c r="C136" s="138"/>
      <c r="D136" s="138" t="s">
        <v>90</v>
      </c>
      <c r="E136" s="162" t="s">
        <v>86</v>
      </c>
      <c r="F136" s="168">
        <f>AVERAGE(K133:K137)</f>
        <v>1427.2</v>
      </c>
      <c r="G136" s="138" t="s">
        <v>87</v>
      </c>
      <c r="H136" s="169">
        <v>42387</v>
      </c>
      <c r="I136" s="185">
        <v>1</v>
      </c>
      <c r="J136" s="186">
        <v>402.27</v>
      </c>
      <c r="K136" s="188">
        <v>1428</v>
      </c>
      <c r="L136" s="138"/>
      <c r="M136" s="138"/>
      <c r="N136" s="138"/>
      <c r="O136" s="138"/>
      <c r="P136" s="138"/>
      <c r="Q136" s="138"/>
      <c r="R136" s="138"/>
      <c r="S136" s="138"/>
      <c r="T136" s="138"/>
      <c r="U136" s="138"/>
      <c r="V136" s="138"/>
    </row>
    <row r="137" spans="1:25" ht="17" thickBot="1">
      <c r="A137" s="162"/>
      <c r="B137" s="163"/>
      <c r="C137" s="138"/>
      <c r="D137" s="138"/>
      <c r="E137" s="162" t="s">
        <v>86</v>
      </c>
      <c r="F137" s="170">
        <f>F136/1000</f>
        <v>1.4272</v>
      </c>
      <c r="G137" s="138" t="s">
        <v>88</v>
      </c>
      <c r="H137" s="169">
        <v>42380</v>
      </c>
      <c r="I137" s="185">
        <v>1</v>
      </c>
      <c r="J137" s="186">
        <v>417.14</v>
      </c>
      <c r="K137" s="188">
        <v>1446</v>
      </c>
      <c r="L137" s="138"/>
      <c r="M137" s="138"/>
      <c r="N137" s="138"/>
      <c r="O137" s="138"/>
      <c r="P137" s="138"/>
      <c r="Q137" s="138"/>
      <c r="R137" s="138"/>
      <c r="S137" s="138"/>
      <c r="T137" s="138"/>
      <c r="U137" s="138"/>
      <c r="V137" s="138"/>
    </row>
    <row r="138" spans="1:25">
      <c r="A138" s="162"/>
      <c r="B138" s="163"/>
      <c r="C138" s="138"/>
      <c r="D138" s="138"/>
      <c r="E138" s="138"/>
      <c r="F138" s="138"/>
      <c r="G138" s="138"/>
      <c r="H138" s="169">
        <v>42373</v>
      </c>
      <c r="I138" s="185">
        <v>1</v>
      </c>
      <c r="J138" s="186">
        <v>412.18</v>
      </c>
      <c r="K138" s="188">
        <v>1440</v>
      </c>
      <c r="L138" s="138"/>
      <c r="M138" s="138"/>
      <c r="N138" s="138"/>
      <c r="O138" s="138"/>
      <c r="P138" s="138"/>
      <c r="Q138" s="138"/>
      <c r="R138" s="138"/>
      <c r="S138" s="138"/>
      <c r="T138" s="138"/>
      <c r="U138" s="138"/>
      <c r="V138" s="138"/>
    </row>
    <row r="139" spans="1:25">
      <c r="A139" s="162"/>
      <c r="B139" s="163"/>
      <c r="C139" s="138"/>
      <c r="D139" s="141" t="s">
        <v>95</v>
      </c>
      <c r="E139" s="138"/>
      <c r="F139" s="173"/>
      <c r="G139" s="138"/>
      <c r="H139" s="169">
        <v>42352</v>
      </c>
      <c r="I139" s="185">
        <v>1</v>
      </c>
      <c r="J139" s="186">
        <v>435.02</v>
      </c>
      <c r="K139" s="188">
        <v>1463</v>
      </c>
      <c r="L139" s="138"/>
      <c r="M139" s="138"/>
      <c r="N139" s="138"/>
      <c r="O139" s="138"/>
      <c r="P139" s="138"/>
      <c r="Q139" s="138"/>
      <c r="R139" s="138"/>
      <c r="S139" s="138"/>
      <c r="T139" s="138"/>
      <c r="U139" s="138"/>
      <c r="V139" s="138"/>
    </row>
    <row r="140" spans="1:25">
      <c r="A140" s="162"/>
      <c r="B140" s="163"/>
      <c r="C140" s="138"/>
      <c r="D140" s="138" t="s">
        <v>92</v>
      </c>
      <c r="E140" s="162" t="s">
        <v>86</v>
      </c>
      <c r="F140" s="138">
        <v>21</v>
      </c>
      <c r="G140" s="138" t="s">
        <v>93</v>
      </c>
      <c r="H140" s="169">
        <v>42345</v>
      </c>
      <c r="I140" s="185">
        <v>1</v>
      </c>
      <c r="J140" s="186">
        <v>452.38</v>
      </c>
      <c r="K140" s="188">
        <v>1484</v>
      </c>
      <c r="L140" s="138"/>
      <c r="M140" s="138"/>
      <c r="N140" s="138"/>
      <c r="O140" s="138"/>
      <c r="P140" s="138"/>
      <c r="Q140" s="138"/>
      <c r="R140" s="138"/>
      <c r="S140" s="138"/>
      <c r="T140" s="138"/>
      <c r="U140" s="138"/>
      <c r="V140" s="138"/>
    </row>
    <row r="141" spans="1:25">
      <c r="A141" s="162"/>
      <c r="B141" s="163"/>
      <c r="C141" s="138"/>
      <c r="D141" s="138" t="s">
        <v>91</v>
      </c>
      <c r="E141" s="162" t="s">
        <v>86</v>
      </c>
      <c r="F141" s="138">
        <f>766.07/1000</f>
        <v>0.76607000000000003</v>
      </c>
      <c r="G141" s="138" t="s">
        <v>88</v>
      </c>
      <c r="H141" s="169">
        <v>42338</v>
      </c>
      <c r="I141" s="185">
        <v>1</v>
      </c>
      <c r="J141" s="186">
        <v>459.81</v>
      </c>
      <c r="K141" s="188">
        <v>1493</v>
      </c>
      <c r="L141" s="138"/>
      <c r="M141" s="138"/>
      <c r="N141" s="138"/>
      <c r="O141" s="138"/>
      <c r="P141" s="138"/>
      <c r="Q141" s="138"/>
      <c r="R141" s="138"/>
      <c r="S141" s="138"/>
      <c r="T141" s="138"/>
      <c r="U141" s="138"/>
      <c r="V141" s="138"/>
    </row>
    <row r="142" spans="1:25">
      <c r="A142" s="162"/>
      <c r="B142" s="163"/>
      <c r="C142" s="138"/>
      <c r="D142" s="138" t="s">
        <v>94</v>
      </c>
      <c r="E142" s="162" t="s">
        <v>86</v>
      </c>
      <c r="F142" s="173">
        <f>8/1000</f>
        <v>8.0000000000000002E-3</v>
      </c>
      <c r="G142" s="138" t="s">
        <v>88</v>
      </c>
      <c r="H142" s="169">
        <v>42331</v>
      </c>
      <c r="I142" s="185">
        <v>1</v>
      </c>
      <c r="J142" s="186">
        <v>469.73</v>
      </c>
      <c r="K142" s="188">
        <v>1505</v>
      </c>
      <c r="L142" s="138"/>
      <c r="M142" s="138"/>
      <c r="N142" s="138"/>
      <c r="O142" s="138"/>
      <c r="P142" s="138"/>
      <c r="Q142" s="138"/>
      <c r="R142" s="138"/>
      <c r="S142" s="138"/>
      <c r="T142" s="138"/>
      <c r="U142" s="138"/>
      <c r="V142" s="138"/>
    </row>
    <row r="143" spans="1:25">
      <c r="A143" s="162"/>
      <c r="B143" s="163"/>
      <c r="C143" s="138"/>
      <c r="D143" s="138"/>
      <c r="E143" s="138"/>
      <c r="F143" s="138"/>
      <c r="G143" s="138"/>
      <c r="H143" s="169">
        <v>42324</v>
      </c>
      <c r="I143" s="185">
        <v>1</v>
      </c>
      <c r="J143" s="186">
        <v>492.87</v>
      </c>
      <c r="K143" s="188">
        <v>1533</v>
      </c>
      <c r="L143" s="138"/>
      <c r="M143" s="138"/>
      <c r="N143" s="138"/>
      <c r="O143" s="138"/>
      <c r="P143" s="138"/>
      <c r="Q143" s="138"/>
      <c r="R143" s="138"/>
      <c r="S143" s="138"/>
      <c r="T143" s="138"/>
      <c r="U143" s="138"/>
      <c r="V143" s="138"/>
    </row>
    <row r="144" spans="1:25">
      <c r="A144" s="162"/>
      <c r="B144" s="163"/>
      <c r="C144" s="138"/>
      <c r="D144" s="138" t="s">
        <v>96</v>
      </c>
      <c r="E144" s="162" t="s">
        <v>86</v>
      </c>
      <c r="F144" s="173">
        <f>(F142+F141+F134)*1.21</f>
        <v>1.4225655399999999</v>
      </c>
      <c r="G144" s="138" t="s">
        <v>97</v>
      </c>
      <c r="H144" s="169">
        <v>42317</v>
      </c>
      <c r="I144" s="185">
        <v>1</v>
      </c>
      <c r="J144" s="186">
        <v>478</v>
      </c>
      <c r="K144" s="188">
        <v>1515</v>
      </c>
      <c r="L144" s="138"/>
      <c r="M144" s="138"/>
      <c r="N144" s="138"/>
      <c r="O144" s="138"/>
      <c r="P144" s="138"/>
      <c r="Q144" s="138"/>
      <c r="R144" s="138"/>
      <c r="S144" s="138"/>
      <c r="T144" s="138"/>
      <c r="U144" s="138"/>
      <c r="V144" s="138"/>
    </row>
    <row r="145" spans="1:22">
      <c r="A145" s="162"/>
      <c r="B145" s="163"/>
      <c r="C145" s="138"/>
      <c r="D145" s="138"/>
      <c r="E145" s="138"/>
      <c r="F145" s="138"/>
      <c r="G145" s="138"/>
      <c r="H145" s="169">
        <v>42310</v>
      </c>
      <c r="I145" s="185">
        <v>1</v>
      </c>
      <c r="J145" s="186">
        <v>449.07</v>
      </c>
      <c r="K145" s="188">
        <v>1480</v>
      </c>
      <c r="L145" s="138"/>
      <c r="M145" s="138"/>
      <c r="N145" s="138"/>
      <c r="O145" s="138"/>
      <c r="P145" s="138"/>
      <c r="Q145" s="138"/>
      <c r="R145" s="138"/>
      <c r="S145" s="138"/>
      <c r="T145" s="138"/>
      <c r="U145" s="138"/>
      <c r="V145" s="138"/>
    </row>
    <row r="146" spans="1:22">
      <c r="A146" s="162"/>
      <c r="B146" s="163"/>
      <c r="C146" s="138"/>
      <c r="D146" s="138"/>
      <c r="E146" s="138"/>
      <c r="F146" s="138"/>
      <c r="G146" s="138"/>
      <c r="H146" s="169">
        <v>42303</v>
      </c>
      <c r="I146" s="185">
        <v>1</v>
      </c>
      <c r="J146" s="186">
        <v>439.98</v>
      </c>
      <c r="K146" s="188">
        <v>1469</v>
      </c>
      <c r="L146" s="138"/>
      <c r="M146" s="138"/>
      <c r="N146" s="138"/>
      <c r="O146" s="138"/>
      <c r="P146" s="138"/>
      <c r="Q146" s="138"/>
      <c r="R146" s="138"/>
      <c r="S146" s="138"/>
      <c r="T146" s="138"/>
      <c r="U146" s="138"/>
      <c r="V146" s="138"/>
    </row>
    <row r="147" spans="1:22">
      <c r="A147" s="162"/>
      <c r="B147" s="163"/>
      <c r="C147" s="138"/>
      <c r="D147" s="138"/>
      <c r="E147" s="138"/>
      <c r="F147" s="138"/>
      <c r="G147" s="138"/>
      <c r="H147" s="169">
        <v>42296</v>
      </c>
      <c r="I147" s="185">
        <v>1</v>
      </c>
      <c r="J147" s="186">
        <v>454.03</v>
      </c>
      <c r="K147" s="188">
        <v>1486</v>
      </c>
      <c r="L147" s="138"/>
      <c r="M147" s="138"/>
      <c r="N147" s="138"/>
      <c r="O147" s="138"/>
      <c r="P147" s="138"/>
      <c r="Q147" s="138"/>
      <c r="R147" s="138"/>
      <c r="S147" s="138"/>
      <c r="T147" s="138"/>
      <c r="U147" s="138"/>
      <c r="V147" s="138"/>
    </row>
    <row r="148" spans="1:22">
      <c r="A148" s="162"/>
      <c r="B148" s="163"/>
      <c r="C148" s="138"/>
      <c r="D148" s="138"/>
      <c r="E148" s="138"/>
      <c r="F148" s="138"/>
      <c r="G148" s="138"/>
      <c r="H148" s="169">
        <v>42289</v>
      </c>
      <c r="I148" s="185">
        <v>1</v>
      </c>
      <c r="J148" s="186">
        <v>462.29</v>
      </c>
      <c r="K148" s="188">
        <v>1496</v>
      </c>
      <c r="L148" s="138"/>
      <c r="M148" s="138"/>
      <c r="N148" s="138"/>
      <c r="O148" s="138"/>
      <c r="P148" s="138"/>
      <c r="Q148" s="138"/>
      <c r="R148" s="138"/>
      <c r="S148" s="138"/>
      <c r="T148" s="138"/>
      <c r="U148" s="138"/>
      <c r="V148" s="138"/>
    </row>
    <row r="149" spans="1:22">
      <c r="A149" s="162"/>
      <c r="B149" s="163"/>
      <c r="C149" s="138"/>
      <c r="D149" s="138"/>
      <c r="E149" s="138"/>
      <c r="F149" s="138"/>
      <c r="G149" s="138"/>
      <c r="H149" s="169">
        <v>42282</v>
      </c>
      <c r="I149" s="185">
        <v>1</v>
      </c>
      <c r="J149" s="186">
        <v>451.55</v>
      </c>
      <c r="K149" s="188">
        <v>1483</v>
      </c>
      <c r="L149" s="138"/>
      <c r="M149" s="138"/>
      <c r="N149" s="138"/>
      <c r="O149" s="138"/>
      <c r="P149" s="138"/>
      <c r="Q149" s="138"/>
      <c r="R149" s="138"/>
      <c r="S149" s="138"/>
      <c r="T149" s="138"/>
      <c r="U149" s="138"/>
      <c r="V149" s="138"/>
    </row>
    <row r="150" spans="1:22">
      <c r="A150" s="162"/>
      <c r="B150" s="163"/>
      <c r="C150" s="138"/>
      <c r="D150" s="138"/>
      <c r="E150" s="138"/>
      <c r="F150" s="138"/>
      <c r="G150" s="138"/>
      <c r="H150" s="169">
        <v>42275</v>
      </c>
      <c r="I150" s="185">
        <v>1</v>
      </c>
      <c r="J150" s="186">
        <v>463.12</v>
      </c>
      <c r="K150" s="188">
        <v>1497</v>
      </c>
      <c r="L150" s="138"/>
      <c r="M150" s="138"/>
      <c r="N150" s="138"/>
      <c r="O150" s="138"/>
      <c r="P150" s="138"/>
      <c r="Q150" s="138"/>
      <c r="R150" s="138"/>
      <c r="S150" s="138"/>
      <c r="T150" s="138"/>
      <c r="U150" s="138"/>
      <c r="V150" s="138"/>
    </row>
    <row r="151" spans="1:22">
      <c r="A151" s="162"/>
      <c r="B151" s="163"/>
      <c r="C151" s="138"/>
      <c r="D151" s="138"/>
      <c r="E151" s="138"/>
      <c r="F151" s="138"/>
      <c r="G151" s="138"/>
      <c r="H151" s="169">
        <v>42268</v>
      </c>
      <c r="I151" s="185">
        <v>1</v>
      </c>
      <c r="J151" s="186">
        <v>472.21</v>
      </c>
      <c r="K151" s="188">
        <v>1508</v>
      </c>
      <c r="L151" s="138"/>
      <c r="M151" s="138"/>
      <c r="N151" s="138"/>
      <c r="O151" s="138"/>
      <c r="P151" s="138"/>
      <c r="Q151" s="138"/>
      <c r="R151" s="138"/>
      <c r="S151" s="138"/>
      <c r="T151" s="138"/>
      <c r="U151" s="138"/>
      <c r="V151" s="138"/>
    </row>
    <row r="152" spans="1:22">
      <c r="A152" s="162"/>
      <c r="B152" s="163"/>
      <c r="C152" s="162"/>
      <c r="D152" s="162"/>
      <c r="E152" s="162"/>
      <c r="F152" s="138"/>
      <c r="G152" s="138"/>
      <c r="H152" s="169">
        <v>42261</v>
      </c>
      <c r="I152" s="185">
        <v>1</v>
      </c>
      <c r="J152" s="186">
        <v>481.3</v>
      </c>
      <c r="K152" s="188">
        <v>1519</v>
      </c>
      <c r="L152" s="162"/>
      <c r="M152" s="162"/>
      <c r="N152" s="162"/>
      <c r="O152" s="162"/>
      <c r="P152" s="162"/>
      <c r="Q152" s="162"/>
      <c r="R152" s="162"/>
      <c r="S152" s="162"/>
      <c r="T152" s="162"/>
      <c r="U152" s="162"/>
      <c r="V152" s="162"/>
    </row>
    <row r="153" spans="1:22">
      <c r="A153" s="162"/>
      <c r="B153" s="163"/>
      <c r="C153" s="162"/>
      <c r="D153" s="162"/>
      <c r="E153" s="162"/>
      <c r="F153" s="138"/>
      <c r="G153" s="138"/>
      <c r="H153" s="169">
        <v>42254</v>
      </c>
      <c r="I153" s="185">
        <v>1</v>
      </c>
      <c r="J153" s="186">
        <v>482.13</v>
      </c>
      <c r="K153" s="188">
        <v>1520</v>
      </c>
      <c r="L153" s="162"/>
      <c r="M153" s="162"/>
      <c r="N153" s="162"/>
      <c r="O153" s="162"/>
      <c r="P153" s="162"/>
      <c r="Q153" s="162"/>
      <c r="R153" s="162"/>
      <c r="S153" s="162"/>
      <c r="T153" s="162"/>
      <c r="U153" s="162"/>
      <c r="V153" s="162"/>
    </row>
    <row r="154" spans="1:22">
      <c r="A154" s="162"/>
      <c r="B154" s="163"/>
      <c r="C154" s="162"/>
      <c r="D154" s="162"/>
      <c r="E154" s="162"/>
      <c r="F154" s="138"/>
      <c r="G154" s="138"/>
      <c r="H154" s="169">
        <v>42247</v>
      </c>
      <c r="I154" s="185">
        <v>1</v>
      </c>
      <c r="J154" s="186">
        <v>482.95</v>
      </c>
      <c r="K154" s="188">
        <v>1521</v>
      </c>
      <c r="L154" s="162"/>
      <c r="M154" s="162"/>
      <c r="N154" s="162"/>
      <c r="O154" s="162"/>
      <c r="P154" s="162"/>
      <c r="Q154" s="162"/>
      <c r="R154" s="162"/>
      <c r="S154" s="162"/>
      <c r="T154" s="162"/>
      <c r="U154" s="162"/>
      <c r="V154" s="162"/>
    </row>
    <row r="155" spans="1:22">
      <c r="A155" s="162"/>
      <c r="B155" s="163"/>
      <c r="C155" s="162"/>
      <c r="D155" s="162"/>
      <c r="E155" s="162"/>
      <c r="F155" s="138"/>
      <c r="G155" s="138"/>
      <c r="H155" s="169">
        <v>42240</v>
      </c>
      <c r="I155" s="185">
        <v>1</v>
      </c>
      <c r="J155" s="186">
        <v>513.53</v>
      </c>
      <c r="K155" s="188">
        <v>1558</v>
      </c>
      <c r="L155" s="162"/>
      <c r="M155" s="162"/>
      <c r="N155" s="162"/>
      <c r="O155" s="162"/>
      <c r="P155" s="162"/>
      <c r="Q155" s="162"/>
      <c r="R155" s="162"/>
      <c r="S155" s="162"/>
      <c r="T155" s="162"/>
      <c r="U155" s="162"/>
      <c r="V155" s="162"/>
    </row>
    <row r="156" spans="1:22">
      <c r="A156" s="162"/>
      <c r="B156" s="163"/>
      <c r="C156" s="162"/>
      <c r="D156" s="162"/>
      <c r="E156" s="162"/>
      <c r="F156" s="138"/>
      <c r="G156" s="138"/>
      <c r="H156" s="169">
        <v>42233</v>
      </c>
      <c r="I156" s="185">
        <v>1</v>
      </c>
      <c r="J156" s="186">
        <v>542.46</v>
      </c>
      <c r="K156" s="188">
        <v>1593</v>
      </c>
      <c r="L156" s="162"/>
      <c r="M156" s="162"/>
      <c r="N156" s="162"/>
      <c r="O156" s="162"/>
      <c r="P156" s="162"/>
      <c r="Q156" s="162"/>
      <c r="R156" s="162"/>
      <c r="S156" s="162"/>
      <c r="T156" s="162"/>
      <c r="U156" s="162"/>
      <c r="V156" s="162"/>
    </row>
    <row r="157" spans="1:22">
      <c r="A157" s="162"/>
      <c r="B157" s="163"/>
      <c r="C157" s="162"/>
      <c r="D157" s="162"/>
      <c r="E157" s="162"/>
      <c r="F157" s="138"/>
      <c r="G157" s="138"/>
      <c r="H157" s="169">
        <v>42226</v>
      </c>
      <c r="I157" s="185">
        <v>1</v>
      </c>
      <c r="J157" s="186">
        <v>562.29</v>
      </c>
      <c r="K157" s="188">
        <v>1617</v>
      </c>
      <c r="L157" s="162"/>
      <c r="M157" s="162"/>
      <c r="N157" s="162"/>
      <c r="O157" s="162"/>
      <c r="P157" s="162"/>
      <c r="Q157" s="162"/>
      <c r="R157" s="162"/>
      <c r="S157" s="162"/>
      <c r="T157" s="162"/>
      <c r="U157" s="162"/>
      <c r="V157" s="162"/>
    </row>
    <row r="158" spans="1:22">
      <c r="A158" s="162"/>
      <c r="B158" s="163"/>
      <c r="C158" s="162"/>
      <c r="D158" s="162"/>
      <c r="E158" s="162"/>
      <c r="F158" s="138"/>
      <c r="G158" s="138"/>
      <c r="H158" s="169">
        <v>42219</v>
      </c>
      <c r="I158" s="185">
        <v>1</v>
      </c>
      <c r="J158" s="186">
        <v>573.86</v>
      </c>
      <c r="K158" s="188">
        <v>1631</v>
      </c>
      <c r="L158" s="162"/>
      <c r="M158" s="162"/>
      <c r="N158" s="162"/>
      <c r="O158" s="162"/>
      <c r="P158" s="162"/>
      <c r="Q158" s="162"/>
      <c r="R158" s="162"/>
      <c r="S158" s="162"/>
      <c r="T158" s="162"/>
      <c r="U158" s="162"/>
      <c r="V158" s="162"/>
    </row>
    <row r="159" spans="1:22">
      <c r="A159" s="162"/>
      <c r="B159" s="163"/>
      <c r="C159" s="162"/>
      <c r="D159" s="162"/>
      <c r="E159" s="162"/>
      <c r="F159" s="138"/>
      <c r="G159" s="138"/>
      <c r="H159" s="169">
        <v>42212</v>
      </c>
      <c r="I159" s="185">
        <v>1</v>
      </c>
      <c r="J159" s="186">
        <v>586.26</v>
      </c>
      <c r="K159" s="188">
        <v>1646</v>
      </c>
      <c r="L159" s="162"/>
      <c r="M159" s="162"/>
      <c r="N159" s="162"/>
      <c r="O159" s="162"/>
      <c r="P159" s="162"/>
      <c r="Q159" s="162"/>
      <c r="R159" s="162"/>
      <c r="S159" s="162"/>
      <c r="T159" s="162"/>
      <c r="U159" s="162"/>
      <c r="V159" s="162"/>
    </row>
    <row r="160" spans="1:22">
      <c r="A160" s="162"/>
      <c r="B160" s="163"/>
      <c r="C160" s="162"/>
      <c r="D160" s="162"/>
      <c r="E160" s="162"/>
      <c r="F160" s="138"/>
      <c r="G160" s="138"/>
      <c r="H160" s="169">
        <v>42205</v>
      </c>
      <c r="I160" s="185">
        <v>1</v>
      </c>
      <c r="J160" s="186">
        <v>599.48</v>
      </c>
      <c r="K160" s="188">
        <v>1662</v>
      </c>
      <c r="L160" s="162"/>
      <c r="M160" s="162"/>
      <c r="N160" s="162"/>
      <c r="O160" s="162"/>
      <c r="P160" s="162"/>
      <c r="Q160" s="162"/>
      <c r="R160" s="162"/>
      <c r="S160" s="162"/>
      <c r="T160" s="162"/>
      <c r="U160" s="162"/>
      <c r="V160" s="162"/>
    </row>
    <row r="161" spans="1:25">
      <c r="A161" s="162"/>
      <c r="B161" s="163"/>
      <c r="C161" s="162"/>
      <c r="D161" s="162"/>
      <c r="E161" s="162"/>
      <c r="F161" s="138"/>
      <c r="G161" s="138"/>
      <c r="H161" s="169">
        <v>42198</v>
      </c>
      <c r="I161" s="185">
        <v>1</v>
      </c>
      <c r="J161" s="186">
        <v>617.66999999999996</v>
      </c>
      <c r="K161" s="188">
        <v>1684</v>
      </c>
      <c r="L161" s="162"/>
      <c r="M161" s="162"/>
      <c r="N161" s="162"/>
      <c r="O161" s="162"/>
      <c r="P161" s="162"/>
      <c r="Q161" s="162"/>
      <c r="R161" s="162"/>
      <c r="S161" s="162"/>
      <c r="T161" s="162"/>
      <c r="U161" s="162"/>
      <c r="V161" s="162"/>
    </row>
    <row r="162" spans="1:25">
      <c r="A162" s="162"/>
      <c r="B162" s="163"/>
      <c r="C162" s="162"/>
      <c r="D162" s="162"/>
      <c r="E162" s="162"/>
      <c r="F162" s="138"/>
      <c r="G162" s="138"/>
      <c r="H162" s="169">
        <v>42191</v>
      </c>
      <c r="I162" s="185">
        <v>1</v>
      </c>
      <c r="J162" s="186">
        <v>601.14</v>
      </c>
      <c r="K162" s="188">
        <v>1664</v>
      </c>
      <c r="L162" s="162"/>
      <c r="M162" s="162"/>
      <c r="N162" s="162"/>
      <c r="O162" s="162"/>
      <c r="P162" s="162"/>
      <c r="Q162" s="162"/>
      <c r="R162" s="162"/>
      <c r="S162" s="162"/>
      <c r="T162" s="162"/>
      <c r="U162" s="162"/>
      <c r="V162" s="162"/>
    </row>
    <row r="167" spans="1:25" ht="17" thickBot="1"/>
    <row r="168" spans="1:25">
      <c r="B168" s="196"/>
      <c r="C168" s="161" t="s">
        <v>25</v>
      </c>
      <c r="D168" s="161" t="s">
        <v>61</v>
      </c>
      <c r="E168" s="161"/>
      <c r="F168" s="161" t="s">
        <v>32</v>
      </c>
      <c r="G168" s="161"/>
      <c r="H168" s="161"/>
      <c r="I168" s="161"/>
      <c r="J168" s="161"/>
      <c r="K168" s="161"/>
      <c r="L168" s="161"/>
      <c r="M168" s="161"/>
      <c r="N168" s="161"/>
      <c r="O168" s="161"/>
      <c r="P168" s="161"/>
      <c r="Q168" s="161"/>
      <c r="R168" s="161"/>
      <c r="S168" s="161"/>
      <c r="T168" s="161"/>
      <c r="U168" s="161"/>
      <c r="V168" s="160"/>
      <c r="W168" s="160"/>
      <c r="X168" s="160"/>
      <c r="Y168" s="160"/>
    </row>
    <row r="169" spans="1:25">
      <c r="B169" s="163"/>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row>
    <row r="170" spans="1:25">
      <c r="B170" s="163"/>
      <c r="C170" s="197" t="s">
        <v>116</v>
      </c>
      <c r="D170" s="198"/>
      <c r="E170" s="198"/>
      <c r="F170" s="198"/>
      <c r="G170" s="198"/>
      <c r="H170" s="198"/>
      <c r="I170" s="198"/>
      <c r="J170" s="138"/>
      <c r="K170" s="138"/>
      <c r="L170" s="138"/>
      <c r="M170" s="138"/>
      <c r="N170" s="138"/>
      <c r="O170" s="138"/>
      <c r="P170" s="138"/>
      <c r="Q170" s="138"/>
      <c r="R170" s="138"/>
      <c r="S170" s="138"/>
      <c r="T170" s="138"/>
      <c r="U170" s="138"/>
      <c r="V170" s="138"/>
      <c r="W170" s="138"/>
      <c r="X170" s="138"/>
      <c r="Y170" s="138"/>
    </row>
    <row r="171" spans="1:25">
      <c r="B171" s="163"/>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row>
    <row r="172" spans="1:25">
      <c r="B172" s="163"/>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row>
    <row r="173" spans="1:25">
      <c r="B173" s="163"/>
      <c r="C173" s="162"/>
      <c r="D173" s="162"/>
      <c r="E173" s="162"/>
      <c r="F173" s="162"/>
      <c r="G173" s="162"/>
      <c r="H173" s="162"/>
      <c r="I173" s="162"/>
      <c r="J173" s="162"/>
      <c r="K173" s="162"/>
      <c r="L173" s="162"/>
      <c r="M173" s="162"/>
      <c r="N173" s="162"/>
      <c r="O173" s="162"/>
      <c r="P173" s="162"/>
      <c r="Q173" s="162"/>
      <c r="R173" s="162"/>
      <c r="S173" s="162"/>
      <c r="T173" s="162"/>
      <c r="U173" s="162"/>
      <c r="V173" s="162"/>
      <c r="W173" s="162"/>
      <c r="X173" s="162"/>
      <c r="Y173" s="162"/>
    </row>
    <row r="174" spans="1:25">
      <c r="B174" s="163"/>
      <c r="C174" s="162"/>
      <c r="D174" s="162"/>
      <c r="E174" s="162"/>
      <c r="F174" s="162"/>
      <c r="G174" s="162"/>
      <c r="H174" s="162"/>
      <c r="I174" s="162"/>
      <c r="J174" s="162"/>
      <c r="K174" s="162"/>
      <c r="L174" s="162"/>
      <c r="M174" s="162"/>
      <c r="N174" s="162"/>
      <c r="O174" s="162"/>
      <c r="P174" s="162"/>
      <c r="Q174" s="162"/>
      <c r="R174" s="162"/>
      <c r="S174" s="162"/>
      <c r="T174" s="162"/>
      <c r="U174" s="162"/>
      <c r="V174" s="162"/>
      <c r="W174" s="162"/>
      <c r="X174" s="162"/>
      <c r="Y174" s="162"/>
    </row>
    <row r="175" spans="1:25">
      <c r="B175" s="163"/>
      <c r="C175" s="162"/>
      <c r="D175" s="162"/>
      <c r="E175" s="162"/>
      <c r="F175" s="162"/>
      <c r="G175" s="162"/>
      <c r="H175" s="162"/>
      <c r="I175" s="162"/>
      <c r="J175" s="162"/>
      <c r="K175" s="162"/>
      <c r="L175" s="162"/>
      <c r="M175" s="162"/>
      <c r="N175" s="162"/>
      <c r="O175" s="162"/>
      <c r="P175" s="162"/>
      <c r="Q175" s="162"/>
      <c r="R175" s="162"/>
      <c r="S175" s="162"/>
      <c r="T175" s="162"/>
      <c r="U175" s="162"/>
      <c r="V175" s="162"/>
      <c r="W175" s="162"/>
      <c r="X175" s="162"/>
      <c r="Y175" s="162"/>
    </row>
    <row r="176" spans="1:25">
      <c r="B176" s="163"/>
      <c r="C176" s="162"/>
      <c r="D176" s="162"/>
      <c r="E176" s="162"/>
      <c r="F176" s="162"/>
      <c r="G176" s="162"/>
      <c r="H176" s="162"/>
      <c r="I176" s="162"/>
      <c r="J176" s="162"/>
      <c r="K176" s="162"/>
      <c r="L176" s="162"/>
      <c r="M176" s="162"/>
      <c r="N176" s="162"/>
      <c r="O176" s="162"/>
      <c r="P176" s="162"/>
      <c r="Q176" s="162"/>
      <c r="R176" s="162"/>
      <c r="S176" s="162"/>
      <c r="T176" s="162"/>
      <c r="U176" s="162"/>
      <c r="V176" s="162"/>
      <c r="W176" s="162"/>
      <c r="X176" s="162"/>
      <c r="Y176" s="162"/>
    </row>
    <row r="177" spans="2:25">
      <c r="B177" s="163"/>
      <c r="C177" s="162"/>
      <c r="D177" s="162"/>
      <c r="E177" s="162"/>
      <c r="F177" s="162"/>
      <c r="G177" s="162"/>
      <c r="H177" s="162"/>
      <c r="I177" s="162"/>
      <c r="J177" s="162"/>
      <c r="K177" s="162"/>
      <c r="L177" s="162"/>
      <c r="M177" s="162"/>
      <c r="N177" s="162"/>
      <c r="O177" s="162"/>
      <c r="P177" s="162"/>
      <c r="Q177" s="162"/>
      <c r="R177" s="162"/>
      <c r="S177" s="162"/>
      <c r="T177" s="162"/>
      <c r="U177" s="162"/>
      <c r="V177" s="162"/>
      <c r="W177" s="162"/>
      <c r="X177" s="162"/>
      <c r="Y177" s="162"/>
    </row>
    <row r="178" spans="2:25">
      <c r="B178" s="163"/>
      <c r="C178" s="162"/>
      <c r="D178" s="162"/>
      <c r="E178" s="162"/>
      <c r="F178" s="162"/>
      <c r="G178" s="162"/>
      <c r="H178" s="162"/>
      <c r="I178" s="162"/>
      <c r="J178" s="162"/>
      <c r="K178" s="162"/>
      <c r="L178" s="162"/>
      <c r="M178" s="162"/>
      <c r="N178" s="162"/>
      <c r="O178" s="162"/>
      <c r="P178" s="162"/>
      <c r="Q178" s="162"/>
      <c r="R178" s="162"/>
      <c r="S178" s="162"/>
      <c r="T178" s="162"/>
      <c r="U178" s="162"/>
      <c r="V178" s="162"/>
      <c r="W178" s="162"/>
      <c r="X178" s="162"/>
      <c r="Y178" s="162"/>
    </row>
    <row r="179" spans="2:25">
      <c r="B179" s="163"/>
      <c r="C179" s="162"/>
      <c r="D179" s="162"/>
      <c r="E179" s="162"/>
      <c r="F179" s="162"/>
      <c r="G179" s="162"/>
      <c r="H179" s="162"/>
      <c r="I179" s="162"/>
      <c r="J179" s="162"/>
      <c r="K179" s="162"/>
      <c r="L179" s="162"/>
      <c r="M179" s="162"/>
      <c r="N179" s="162"/>
      <c r="O179" s="162"/>
      <c r="P179" s="162"/>
      <c r="Q179" s="162"/>
      <c r="R179" s="162"/>
      <c r="S179" s="162"/>
      <c r="T179" s="162"/>
      <c r="U179" s="162"/>
      <c r="V179" s="162"/>
      <c r="W179" s="162"/>
      <c r="X179" s="162"/>
      <c r="Y179" s="162"/>
    </row>
    <row r="180" spans="2:25">
      <c r="B180" s="163"/>
      <c r="C180" s="162"/>
      <c r="D180" s="162"/>
      <c r="E180" s="162"/>
      <c r="F180" s="162"/>
      <c r="G180" s="162"/>
      <c r="H180" s="162"/>
      <c r="I180" s="162"/>
      <c r="J180" s="162"/>
      <c r="K180" s="162"/>
      <c r="L180" s="162"/>
      <c r="M180" s="162"/>
      <c r="N180" s="162"/>
      <c r="O180" s="162"/>
      <c r="P180" s="162"/>
      <c r="Q180" s="162"/>
      <c r="R180" s="162"/>
      <c r="S180" s="162"/>
      <c r="T180" s="162"/>
      <c r="U180" s="162"/>
      <c r="V180" s="162"/>
      <c r="W180" s="162"/>
      <c r="X180" s="162"/>
      <c r="Y180" s="162"/>
    </row>
    <row r="181" spans="2:25">
      <c r="B181" s="163"/>
      <c r="C181" s="162"/>
      <c r="D181" s="162"/>
      <c r="E181" s="162"/>
      <c r="F181" s="162"/>
      <c r="G181" s="162"/>
      <c r="H181" s="162"/>
      <c r="I181" s="162"/>
      <c r="J181" s="162"/>
      <c r="K181" s="162"/>
      <c r="L181" s="162"/>
      <c r="M181" s="162"/>
      <c r="N181" s="162"/>
      <c r="O181" s="162"/>
      <c r="P181" s="162"/>
      <c r="Q181" s="162"/>
      <c r="R181" s="162"/>
      <c r="S181" s="162"/>
      <c r="T181" s="162"/>
      <c r="U181" s="162"/>
      <c r="V181" s="162"/>
      <c r="W181" s="162"/>
      <c r="X181" s="162"/>
      <c r="Y181" s="162"/>
    </row>
    <row r="182" spans="2:25">
      <c r="B182" s="163"/>
      <c r="C182" s="162"/>
      <c r="D182" s="162"/>
      <c r="E182" s="162"/>
      <c r="F182" s="162"/>
      <c r="G182" s="162"/>
      <c r="H182" s="162"/>
      <c r="I182" s="162"/>
      <c r="J182" s="162"/>
      <c r="K182" s="162"/>
      <c r="L182" s="162"/>
      <c r="M182" s="162"/>
      <c r="N182" s="162"/>
      <c r="O182" s="162"/>
      <c r="P182" s="162"/>
      <c r="Q182" s="162"/>
      <c r="R182" s="162"/>
      <c r="S182" s="162"/>
      <c r="T182" s="162"/>
      <c r="U182" s="162"/>
      <c r="V182" s="162"/>
      <c r="W182" s="162"/>
      <c r="X182" s="162"/>
      <c r="Y182" s="162"/>
    </row>
    <row r="183" spans="2:25">
      <c r="B183" s="163"/>
      <c r="C183" s="162"/>
      <c r="D183" s="162"/>
      <c r="E183" s="162"/>
      <c r="F183" s="162"/>
      <c r="G183" s="162"/>
      <c r="H183" s="162"/>
      <c r="I183" s="162"/>
      <c r="J183" s="162"/>
      <c r="K183" s="162"/>
      <c r="L183" s="162"/>
      <c r="M183" s="162"/>
      <c r="N183" s="162"/>
      <c r="O183" s="162"/>
      <c r="P183" s="162"/>
      <c r="Q183" s="162"/>
      <c r="R183" s="162"/>
      <c r="S183" s="162"/>
      <c r="T183" s="162"/>
      <c r="U183" s="162"/>
      <c r="V183" s="162"/>
      <c r="W183" s="162"/>
      <c r="X183" s="162"/>
      <c r="Y183" s="162"/>
    </row>
    <row r="184" spans="2:25">
      <c r="B184" s="163"/>
      <c r="C184" s="162"/>
      <c r="D184" s="162"/>
      <c r="E184" s="162"/>
      <c r="F184" s="162"/>
      <c r="G184" s="162"/>
      <c r="H184" s="162"/>
      <c r="I184" s="162"/>
      <c r="J184" s="162"/>
      <c r="K184" s="162"/>
      <c r="L184" s="162"/>
      <c r="M184" s="162"/>
      <c r="N184" s="162"/>
      <c r="O184" s="162"/>
      <c r="P184" s="162"/>
      <c r="Q184" s="162"/>
      <c r="R184" s="162"/>
      <c r="S184" s="162"/>
      <c r="T184" s="162"/>
      <c r="U184" s="162"/>
      <c r="V184" s="162"/>
      <c r="W184" s="162"/>
      <c r="X184" s="162"/>
      <c r="Y184" s="162"/>
    </row>
    <row r="185" spans="2:25">
      <c r="B185" s="201"/>
      <c r="C185" s="202"/>
      <c r="D185" s="202"/>
      <c r="E185" s="202"/>
      <c r="F185" s="202"/>
      <c r="G185" s="202"/>
      <c r="H185" s="202"/>
      <c r="I185" s="202"/>
      <c r="J185" s="202"/>
      <c r="K185" s="202"/>
      <c r="L185" s="202"/>
      <c r="M185" s="202"/>
      <c r="N185" s="202"/>
      <c r="O185" s="202"/>
      <c r="P185" s="202"/>
      <c r="Q185" s="162"/>
      <c r="R185" s="162"/>
      <c r="S185" s="162"/>
      <c r="T185" s="162"/>
      <c r="U185" s="162"/>
      <c r="V185" s="162"/>
      <c r="W185" s="162"/>
      <c r="X185" s="162"/>
      <c r="Y185" s="162"/>
    </row>
    <row r="186" spans="2:25">
      <c r="B186" s="201"/>
      <c r="C186" s="202"/>
      <c r="D186" s="202"/>
      <c r="E186" s="202"/>
      <c r="F186" s="202"/>
      <c r="G186" s="202"/>
      <c r="H186" s="202"/>
      <c r="I186" s="202"/>
      <c r="J186" s="202"/>
      <c r="K186" s="202"/>
      <c r="L186" s="202"/>
      <c r="M186" s="202"/>
      <c r="N186" s="202"/>
      <c r="O186" s="202"/>
      <c r="P186" s="202"/>
      <c r="Q186" s="162"/>
      <c r="R186" s="162"/>
      <c r="S186" s="162"/>
      <c r="T186" s="162"/>
      <c r="U186" s="162"/>
      <c r="V186" s="162"/>
      <c r="W186" s="162"/>
      <c r="X186" s="162"/>
      <c r="Y186" s="162"/>
    </row>
    <row r="187" spans="2:25">
      <c r="B187" s="201"/>
      <c r="C187" s="202"/>
      <c r="D187" s="202"/>
      <c r="E187" s="202"/>
      <c r="F187" s="202"/>
      <c r="G187" s="202"/>
      <c r="H187" s="202"/>
      <c r="I187" s="202"/>
      <c r="J187" s="202"/>
      <c r="K187" s="202"/>
      <c r="L187" s="202"/>
      <c r="M187" s="202"/>
      <c r="N187" s="202"/>
      <c r="O187" s="202"/>
      <c r="P187" s="202"/>
      <c r="Q187" s="162"/>
      <c r="R187" s="162"/>
      <c r="S187" s="162"/>
      <c r="T187" s="162"/>
      <c r="U187" s="162"/>
      <c r="V187" s="162"/>
      <c r="W187" s="162"/>
      <c r="X187" s="162"/>
      <c r="Y187" s="162"/>
    </row>
    <row r="188" spans="2:25">
      <c r="B188" s="201"/>
      <c r="C188" s="202"/>
      <c r="D188" s="202"/>
      <c r="E188" s="202"/>
      <c r="F188" s="202"/>
      <c r="G188" s="202"/>
      <c r="H188" s="202"/>
      <c r="I188" s="202"/>
      <c r="J188" s="202"/>
      <c r="K188" s="202"/>
      <c r="L188" s="202"/>
      <c r="M188" s="202"/>
      <c r="N188" s="202"/>
      <c r="O188" s="202"/>
      <c r="P188" s="202"/>
      <c r="Q188" s="162"/>
      <c r="R188" s="162"/>
      <c r="S188" s="162"/>
      <c r="T188" s="162"/>
      <c r="U188" s="162"/>
      <c r="V188" s="162"/>
      <c r="W188" s="162"/>
      <c r="X188" s="162"/>
      <c r="Y188" s="162"/>
    </row>
    <row r="189" spans="2:25">
      <c r="B189" s="201"/>
      <c r="C189" s="202"/>
      <c r="D189" s="202"/>
      <c r="E189" s="203"/>
      <c r="F189" s="203"/>
      <c r="G189" s="203"/>
      <c r="H189" s="203"/>
      <c r="I189" s="203"/>
      <c r="J189" s="204"/>
      <c r="K189" s="202"/>
      <c r="L189" s="202"/>
      <c r="M189" s="202"/>
      <c r="N189" s="202"/>
      <c r="O189" s="202"/>
      <c r="P189" s="202"/>
      <c r="Q189" s="162"/>
      <c r="R189" s="162"/>
      <c r="S189" s="162"/>
      <c r="T189" s="162"/>
      <c r="U189" s="162"/>
      <c r="V189" s="162"/>
      <c r="W189" s="162"/>
      <c r="X189" s="162"/>
      <c r="Y189" s="162"/>
    </row>
    <row r="190" spans="2:25">
      <c r="B190" s="201"/>
      <c r="C190" s="202"/>
      <c r="D190" s="202"/>
      <c r="E190" s="203"/>
      <c r="F190" s="203"/>
      <c r="G190" s="203"/>
      <c r="H190" s="203"/>
      <c r="I190" s="203"/>
      <c r="J190" s="204"/>
      <c r="K190" s="202"/>
      <c r="L190" s="202"/>
      <c r="M190" s="202"/>
      <c r="N190" s="202"/>
      <c r="O190" s="202"/>
      <c r="P190" s="202"/>
      <c r="Q190" s="162"/>
      <c r="R190" s="162"/>
      <c r="S190" s="162"/>
      <c r="T190" s="162"/>
      <c r="U190" s="162"/>
      <c r="V190" s="162"/>
      <c r="W190" s="162"/>
      <c r="X190" s="162"/>
      <c r="Y190" s="162"/>
    </row>
    <row r="191" spans="2:25">
      <c r="B191" s="201"/>
      <c r="C191" s="202"/>
      <c r="D191" s="202"/>
      <c r="E191" s="203"/>
      <c r="F191" s="203"/>
      <c r="G191" s="203"/>
      <c r="H191" s="203"/>
      <c r="I191" s="203"/>
      <c r="J191" s="204"/>
      <c r="K191" s="202"/>
      <c r="L191" s="202"/>
      <c r="M191" s="202"/>
      <c r="N191" s="202"/>
      <c r="O191" s="202"/>
      <c r="P191" s="202"/>
      <c r="Q191" s="162"/>
      <c r="R191" s="162"/>
      <c r="S191" s="162"/>
      <c r="T191" s="162"/>
      <c r="U191" s="162"/>
      <c r="V191" s="162"/>
      <c r="W191" s="162"/>
      <c r="X191" s="162"/>
      <c r="Y191" s="162"/>
    </row>
    <row r="192" spans="2:25">
      <c r="B192" s="201"/>
      <c r="C192" s="202"/>
      <c r="D192" s="202"/>
      <c r="E192" s="202"/>
      <c r="F192" s="202"/>
      <c r="G192" s="202"/>
      <c r="H192" s="202"/>
      <c r="I192" s="202"/>
      <c r="J192" s="202"/>
      <c r="K192" s="202"/>
      <c r="L192" s="202"/>
      <c r="M192" s="202"/>
      <c r="N192" s="202"/>
      <c r="O192" s="202"/>
      <c r="P192" s="202"/>
      <c r="Q192" s="162"/>
      <c r="R192" s="162"/>
      <c r="S192" s="162"/>
      <c r="T192" s="162"/>
      <c r="U192" s="162"/>
      <c r="V192" s="162"/>
      <c r="W192" s="162"/>
      <c r="X192" s="162"/>
      <c r="Y192" s="162"/>
    </row>
    <row r="193" spans="2:16">
      <c r="B193" s="203"/>
      <c r="C193" s="203"/>
      <c r="D193" s="203"/>
      <c r="E193" s="203"/>
      <c r="F193" s="203"/>
      <c r="G193" s="203"/>
      <c r="H193" s="203"/>
      <c r="I193" s="203"/>
      <c r="J193" s="203"/>
      <c r="K193" s="203"/>
      <c r="L193" s="203"/>
      <c r="M193" s="203"/>
      <c r="N193" s="203"/>
      <c r="O193" s="203"/>
      <c r="P193" s="203"/>
    </row>
    <row r="194" spans="2:16">
      <c r="B194" s="203"/>
      <c r="C194" s="203"/>
      <c r="D194" s="203"/>
      <c r="E194" s="203"/>
      <c r="F194" s="203"/>
      <c r="G194" s="203"/>
      <c r="H194" s="203"/>
      <c r="I194" s="203"/>
      <c r="J194" s="203"/>
      <c r="K194" s="203"/>
      <c r="L194" s="203"/>
      <c r="M194" s="203"/>
      <c r="N194" s="203"/>
      <c r="O194" s="203"/>
      <c r="P194" s="203"/>
    </row>
    <row r="195" spans="2:16">
      <c r="B195" s="203"/>
      <c r="C195" s="203"/>
      <c r="D195" s="203"/>
      <c r="E195" s="204">
        <v>1.23</v>
      </c>
      <c r="F195" s="205"/>
      <c r="G195" s="204"/>
      <c r="H195" s="204">
        <v>79600</v>
      </c>
      <c r="I195" s="204" t="s">
        <v>117</v>
      </c>
      <c r="J195" s="206" t="s">
        <v>119</v>
      </c>
      <c r="K195" s="203"/>
      <c r="L195" s="203"/>
      <c r="M195" s="203"/>
      <c r="N195" s="203"/>
      <c r="O195" s="203"/>
      <c r="P195" s="203"/>
    </row>
    <row r="196" spans="2:16">
      <c r="B196" s="203"/>
      <c r="C196" s="203"/>
      <c r="D196" s="203"/>
      <c r="E196" s="204"/>
      <c r="F196" s="205"/>
      <c r="G196" s="204"/>
      <c r="H196" s="204">
        <f>10^6</f>
        <v>1000000</v>
      </c>
      <c r="I196" s="204" t="s">
        <v>118</v>
      </c>
      <c r="J196" s="203"/>
      <c r="K196" s="203"/>
      <c r="L196" s="203"/>
      <c r="M196" s="203"/>
      <c r="N196" s="203"/>
      <c r="O196" s="203"/>
      <c r="P196" s="203"/>
    </row>
    <row r="197" spans="2:16">
      <c r="B197" s="203"/>
      <c r="C197" s="203"/>
      <c r="D197" s="203"/>
      <c r="E197" s="204"/>
      <c r="F197" s="205"/>
      <c r="G197" s="204"/>
      <c r="H197" s="204">
        <f>H195/H196</f>
        <v>7.9600000000000004E-2</v>
      </c>
      <c r="I197" s="204" t="s">
        <v>117</v>
      </c>
      <c r="J197" s="203"/>
      <c r="K197" s="203"/>
      <c r="L197" s="203"/>
      <c r="M197" s="203"/>
      <c r="N197" s="203"/>
      <c r="O197" s="203"/>
      <c r="P197" s="203"/>
    </row>
    <row r="198" spans="2:16">
      <c r="B198" s="203"/>
      <c r="C198" s="203"/>
      <c r="D198" s="203"/>
      <c r="E198" s="203"/>
      <c r="F198" s="203"/>
      <c r="G198" s="203"/>
      <c r="H198" s="203"/>
      <c r="I198" s="203"/>
      <c r="J198" s="203"/>
      <c r="K198" s="203"/>
      <c r="L198" s="203"/>
      <c r="M198" s="203"/>
      <c r="N198" s="203"/>
      <c r="O198" s="203"/>
      <c r="P198" s="203"/>
    </row>
    <row r="199" spans="2:16">
      <c r="B199" s="203"/>
      <c r="C199" s="203"/>
      <c r="D199" s="203"/>
      <c r="E199" s="203"/>
      <c r="F199" s="203"/>
      <c r="G199" s="203"/>
      <c r="H199" s="203"/>
      <c r="I199" s="203"/>
      <c r="J199" s="203"/>
      <c r="K199" s="203"/>
      <c r="L199" s="203"/>
      <c r="M199" s="203"/>
      <c r="N199" s="203"/>
      <c r="O199" s="203"/>
      <c r="P199" s="203"/>
    </row>
    <row r="200" spans="2:16">
      <c r="B200" s="203"/>
      <c r="C200" s="203"/>
      <c r="D200" s="203"/>
      <c r="E200" s="203"/>
      <c r="F200" s="203"/>
      <c r="G200" s="203"/>
      <c r="H200" s="203"/>
      <c r="I200" s="203"/>
      <c r="J200" s="203"/>
      <c r="K200" s="203"/>
      <c r="L200" s="203"/>
      <c r="M200" s="203"/>
      <c r="N200" s="203"/>
      <c r="O200" s="203"/>
      <c r="P200" s="203"/>
    </row>
    <row r="201" spans="2:16">
      <c r="B201" s="203"/>
      <c r="C201" s="203"/>
      <c r="D201" s="203"/>
      <c r="E201" s="203"/>
      <c r="F201" s="203"/>
      <c r="G201" s="203"/>
      <c r="H201" s="203"/>
      <c r="I201" s="203"/>
      <c r="J201" s="203"/>
      <c r="K201" s="203"/>
      <c r="L201" s="203"/>
      <c r="M201" s="203"/>
      <c r="N201" s="203"/>
      <c r="O201" s="203"/>
      <c r="P201" s="203"/>
    </row>
    <row r="202" spans="2:16">
      <c r="B202" s="203"/>
      <c r="C202" s="203"/>
      <c r="D202" s="203"/>
      <c r="E202" s="203"/>
      <c r="F202" s="203"/>
      <c r="G202" s="203"/>
      <c r="H202" s="203"/>
      <c r="I202" s="203"/>
      <c r="J202" s="203"/>
      <c r="K202" s="203"/>
      <c r="L202" s="203"/>
      <c r="M202" s="203"/>
      <c r="N202" s="203"/>
      <c r="O202" s="203"/>
      <c r="P202" s="203"/>
    </row>
    <row r="203" spans="2:16">
      <c r="B203" s="203"/>
      <c r="C203" s="203"/>
      <c r="D203" s="203"/>
      <c r="E203" s="203"/>
      <c r="F203" s="203"/>
      <c r="G203" s="203"/>
      <c r="H203" s="208" t="s">
        <v>123</v>
      </c>
      <c r="I203" s="203"/>
      <c r="J203" s="203"/>
      <c r="K203" s="203"/>
      <c r="L203" s="203"/>
      <c r="M203" s="203"/>
      <c r="N203" s="203"/>
      <c r="O203" s="203"/>
      <c r="P203" s="203"/>
    </row>
    <row r="204" spans="2:16">
      <c r="B204" s="203"/>
      <c r="C204" s="203"/>
      <c r="D204" s="203"/>
      <c r="E204" s="203"/>
      <c r="F204" s="203"/>
      <c r="G204" s="203"/>
      <c r="H204" s="203"/>
      <c r="I204" s="203"/>
      <c r="J204" s="203"/>
      <c r="K204" s="203"/>
      <c r="L204" s="203"/>
      <c r="M204" s="203"/>
      <c r="N204" s="203"/>
      <c r="O204" s="203"/>
      <c r="P204" s="203"/>
    </row>
    <row r="205" spans="2:16">
      <c r="B205" s="203"/>
      <c r="C205" s="203"/>
      <c r="D205" s="203"/>
      <c r="E205" s="203"/>
      <c r="F205" s="203"/>
      <c r="G205" s="203"/>
      <c r="H205" s="203">
        <v>27.4</v>
      </c>
      <c r="I205" s="208" t="s">
        <v>124</v>
      </c>
      <c r="J205" s="203"/>
      <c r="K205" s="203"/>
      <c r="L205" s="203"/>
      <c r="M205" s="203"/>
      <c r="N205" s="203"/>
      <c r="O205" s="203"/>
      <c r="P205" s="203"/>
    </row>
    <row r="206" spans="2:16">
      <c r="B206" s="203"/>
      <c r="C206" s="203"/>
      <c r="D206" s="203"/>
      <c r="E206" s="203"/>
      <c r="F206" s="203"/>
      <c r="G206" s="203"/>
      <c r="H206" s="204">
        <f>10^6</f>
        <v>1000000</v>
      </c>
      <c r="I206" s="208" t="s">
        <v>125</v>
      </c>
      <c r="J206" s="203"/>
      <c r="K206" s="203"/>
      <c r="L206" s="203"/>
      <c r="M206" s="203"/>
      <c r="N206" s="203"/>
      <c r="O206" s="203"/>
      <c r="P206" s="203"/>
    </row>
    <row r="207" spans="2:16">
      <c r="B207" s="203"/>
      <c r="C207" s="203"/>
      <c r="D207" s="203"/>
      <c r="E207" s="203"/>
      <c r="F207" s="203"/>
      <c r="G207" s="203"/>
      <c r="H207" s="204">
        <f>10^6</f>
        <v>1000000</v>
      </c>
      <c r="I207" s="208" t="s">
        <v>126</v>
      </c>
      <c r="J207" s="203"/>
      <c r="K207" s="203"/>
      <c r="L207" s="203"/>
      <c r="M207" s="203"/>
      <c r="N207" s="203"/>
      <c r="O207" s="203"/>
      <c r="P207" s="203"/>
    </row>
    <row r="208" spans="2:16">
      <c r="B208" s="203"/>
      <c r="C208" s="203"/>
      <c r="D208" s="203"/>
      <c r="E208" s="203"/>
      <c r="F208" s="203"/>
      <c r="G208" s="203"/>
      <c r="H208" s="203">
        <f>H205*H207/H206</f>
        <v>27.4</v>
      </c>
      <c r="I208" s="208" t="s">
        <v>57</v>
      </c>
      <c r="J208" s="203"/>
      <c r="K208" s="203"/>
      <c r="L208" s="203"/>
      <c r="M208" s="203"/>
      <c r="N208" s="203"/>
      <c r="O208" s="203"/>
      <c r="P208" s="203"/>
    </row>
    <row r="209" spans="2:16">
      <c r="B209" s="203"/>
      <c r="C209" s="203"/>
      <c r="D209" s="203"/>
      <c r="E209" s="203"/>
      <c r="F209" s="203"/>
      <c r="G209" s="203"/>
      <c r="H209" s="203"/>
      <c r="I209" s="208"/>
      <c r="J209" s="203"/>
      <c r="K209" s="203"/>
      <c r="L209" s="203"/>
      <c r="M209" s="203"/>
      <c r="N209" s="203"/>
      <c r="O209" s="203"/>
      <c r="P209" s="203"/>
    </row>
    <row r="210" spans="2:16">
      <c r="B210" s="203"/>
      <c r="C210" s="203"/>
      <c r="D210" s="203"/>
      <c r="E210" s="203"/>
      <c r="F210" s="203"/>
      <c r="G210" s="203"/>
      <c r="H210" s="203"/>
      <c r="I210" s="203"/>
      <c r="J210" s="203"/>
      <c r="K210" s="203"/>
      <c r="L210" s="203"/>
      <c r="M210" s="203"/>
      <c r="N210" s="203"/>
      <c r="O210" s="203"/>
      <c r="P210" s="203"/>
    </row>
    <row r="211" spans="2:16">
      <c r="B211" s="203"/>
      <c r="C211" s="203"/>
      <c r="D211" s="203"/>
      <c r="E211" s="203"/>
      <c r="F211" s="203"/>
      <c r="G211" s="203"/>
      <c r="H211" s="203"/>
      <c r="I211" s="208"/>
      <c r="J211" s="203"/>
      <c r="K211" s="203"/>
      <c r="L211" s="203"/>
      <c r="M211" s="203"/>
      <c r="N211" s="203"/>
      <c r="O211" s="203"/>
      <c r="P211" s="203"/>
    </row>
    <row r="212" spans="2:16">
      <c r="B212" s="203"/>
      <c r="C212" s="203"/>
      <c r="D212" s="203"/>
      <c r="E212" s="203"/>
      <c r="F212" s="203"/>
      <c r="G212" s="203"/>
      <c r="J212" s="203"/>
      <c r="K212" s="203"/>
      <c r="L212" s="203"/>
      <c r="M212" s="203"/>
      <c r="N212" s="203"/>
      <c r="O212" s="203"/>
      <c r="P212" s="203"/>
    </row>
    <row r="213" spans="2:16">
      <c r="B213" s="203"/>
      <c r="C213" s="203"/>
      <c r="D213" s="203"/>
      <c r="E213" s="203"/>
      <c r="F213" s="203"/>
      <c r="G213" s="203"/>
      <c r="J213" s="203"/>
      <c r="K213" s="203"/>
      <c r="L213" s="203"/>
      <c r="M213" s="203"/>
      <c r="N213" s="203"/>
      <c r="O213" s="203"/>
      <c r="P213" s="203"/>
    </row>
    <row r="214" spans="2:16">
      <c r="B214" s="203"/>
      <c r="C214" s="203"/>
      <c r="D214" s="203"/>
      <c r="E214" s="203"/>
      <c r="F214" s="203"/>
      <c r="G214" s="203"/>
      <c r="H214" s="203"/>
      <c r="I214" s="203"/>
      <c r="J214" s="203"/>
      <c r="K214" s="203"/>
      <c r="L214" s="203"/>
      <c r="M214" s="203"/>
      <c r="N214" s="203"/>
      <c r="O214" s="203"/>
      <c r="P214" s="203"/>
    </row>
    <row r="245" spans="2:25" ht="17" thickBot="1"/>
    <row r="246" spans="2:25">
      <c r="B246" s="196"/>
      <c r="C246" s="161" t="s">
        <v>25</v>
      </c>
      <c r="D246" s="161" t="s">
        <v>61</v>
      </c>
      <c r="E246" s="161"/>
      <c r="F246" s="161" t="s">
        <v>32</v>
      </c>
      <c r="G246" s="161"/>
      <c r="H246" s="161"/>
      <c r="I246" s="161"/>
      <c r="J246" s="161"/>
      <c r="K246" s="161"/>
      <c r="L246" s="161"/>
      <c r="M246" s="161"/>
      <c r="N246" s="161"/>
      <c r="O246" s="161"/>
      <c r="P246" s="161"/>
      <c r="Q246" s="161"/>
      <c r="R246" s="161"/>
      <c r="S246" s="161"/>
      <c r="T246" s="161"/>
      <c r="U246" s="161"/>
      <c r="V246" s="160"/>
      <c r="W246" s="160"/>
      <c r="X246" s="160"/>
      <c r="Y246" s="160"/>
    </row>
    <row r="247" spans="2:25">
      <c r="B247" s="163"/>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row>
    <row r="248" spans="2:25">
      <c r="C248" s="138" t="s">
        <v>140</v>
      </c>
      <c r="D248" s="138"/>
      <c r="E248" s="138"/>
      <c r="F248" s="138"/>
      <c r="G248" s="138"/>
      <c r="H248" s="138"/>
      <c r="I248" s="138"/>
      <c r="J248" s="138"/>
    </row>
    <row r="249" spans="2:25">
      <c r="C249" s="138"/>
      <c r="D249" s="138"/>
      <c r="E249" s="138"/>
      <c r="F249" s="138"/>
      <c r="G249" s="138"/>
      <c r="H249" s="138"/>
      <c r="I249" s="138"/>
      <c r="J249" s="138"/>
    </row>
    <row r="250" spans="2:25">
      <c r="C250" s="138"/>
      <c r="D250" s="138">
        <v>17</v>
      </c>
      <c r="E250" s="138"/>
      <c r="F250" s="138"/>
      <c r="G250" s="138"/>
      <c r="H250" s="138"/>
      <c r="I250" s="138"/>
      <c r="J250" s="138"/>
    </row>
    <row r="251" spans="2:25">
      <c r="C251" s="138"/>
      <c r="D251" s="138"/>
      <c r="E251" s="138"/>
      <c r="F251" s="138"/>
      <c r="G251" s="138"/>
      <c r="H251" s="138"/>
      <c r="I251" s="138"/>
      <c r="J251" s="138"/>
    </row>
    <row r="252" spans="2:25">
      <c r="C252" s="138"/>
      <c r="D252" s="138"/>
      <c r="E252" s="138"/>
      <c r="F252" s="138"/>
      <c r="G252" s="138"/>
      <c r="H252" s="138"/>
      <c r="I252" s="138"/>
      <c r="J252" s="138"/>
    </row>
    <row r="253" spans="2:25">
      <c r="C253" s="138"/>
      <c r="D253" s="138"/>
      <c r="E253" s="138"/>
      <c r="F253" s="138"/>
      <c r="G253" s="138"/>
      <c r="H253" s="138"/>
      <c r="I253" s="138"/>
      <c r="J253" s="138"/>
    </row>
    <row r="254" spans="2:25">
      <c r="C254" s="138"/>
      <c r="D254" s="138"/>
      <c r="E254" s="138"/>
      <c r="F254" s="138"/>
      <c r="G254" s="138"/>
      <c r="H254" s="138"/>
      <c r="I254" s="138"/>
      <c r="J254" s="138"/>
    </row>
    <row r="255" spans="2:25">
      <c r="C255" s="138"/>
      <c r="D255" s="138">
        <v>26</v>
      </c>
      <c r="E255" s="138"/>
      <c r="F255" s="138"/>
      <c r="G255" s="138"/>
      <c r="H255" s="138"/>
      <c r="I255" s="138"/>
      <c r="J255" s="138"/>
    </row>
    <row r="256" spans="2:25">
      <c r="C256" s="138"/>
      <c r="D256" s="218" t="s">
        <v>141</v>
      </c>
      <c r="E256" s="138"/>
      <c r="F256" s="138"/>
      <c r="G256" s="138"/>
      <c r="H256" s="138"/>
      <c r="I256" s="138"/>
      <c r="J256" s="138"/>
    </row>
    <row r="257" spans="3:10">
      <c r="C257" s="138"/>
      <c r="D257" s="138"/>
      <c r="E257" s="138"/>
      <c r="F257" s="138"/>
      <c r="G257" s="138"/>
      <c r="H257" s="138"/>
      <c r="I257" s="138"/>
      <c r="J257" s="138"/>
    </row>
    <row r="258" spans="3:10">
      <c r="C258" s="138"/>
      <c r="D258" s="138"/>
      <c r="E258" s="138"/>
      <c r="F258" s="138"/>
      <c r="G258" s="138"/>
      <c r="H258" s="138"/>
      <c r="I258" s="138"/>
      <c r="J258" s="138"/>
    </row>
    <row r="259" spans="3:10">
      <c r="C259" s="138"/>
      <c r="D259" s="138"/>
      <c r="E259" s="138"/>
      <c r="F259" s="138"/>
      <c r="G259" s="138"/>
      <c r="H259" s="138"/>
      <c r="I259" s="138"/>
      <c r="J259" s="138"/>
    </row>
    <row r="260" spans="3:10">
      <c r="C260" s="138"/>
      <c r="D260" s="138"/>
      <c r="E260" s="138"/>
      <c r="F260" s="138"/>
      <c r="G260" s="138"/>
      <c r="H260" s="138"/>
      <c r="I260" s="138"/>
      <c r="J260" s="138"/>
    </row>
    <row r="261" spans="3:10">
      <c r="C261" s="138"/>
      <c r="D261" s="138"/>
      <c r="E261" s="138"/>
      <c r="F261" s="138"/>
      <c r="G261" s="138"/>
      <c r="H261" s="138"/>
      <c r="I261" s="138"/>
      <c r="J261" s="138"/>
    </row>
    <row r="262" spans="3:10">
      <c r="C262" s="138"/>
      <c r="D262" s="138"/>
      <c r="E262" s="138"/>
      <c r="F262" s="138"/>
      <c r="G262" s="138"/>
      <c r="H262" s="138"/>
      <c r="I262" s="138"/>
      <c r="J262" s="138"/>
    </row>
    <row r="263" spans="3:10">
      <c r="C263" s="138"/>
      <c r="D263" s="138"/>
      <c r="E263" s="138"/>
      <c r="F263" s="138"/>
      <c r="G263" s="138"/>
      <c r="H263" s="138"/>
      <c r="I263" s="138"/>
      <c r="J263" s="138"/>
    </row>
    <row r="264" spans="3:10">
      <c r="C264" s="138"/>
      <c r="D264" s="138"/>
      <c r="E264" s="138"/>
      <c r="F264" s="138"/>
      <c r="G264" s="138"/>
      <c r="H264" s="138"/>
      <c r="I264" s="138"/>
      <c r="J264" s="138"/>
    </row>
    <row r="265" spans="3:10">
      <c r="C265" s="138"/>
      <c r="D265" s="138"/>
      <c r="E265" s="138"/>
      <c r="F265" s="138"/>
      <c r="G265" s="138"/>
      <c r="H265" s="138"/>
      <c r="I265" s="138"/>
      <c r="J265" s="138"/>
    </row>
    <row r="266" spans="3:10">
      <c r="C266" s="138"/>
      <c r="D266" s="138"/>
      <c r="E266" s="138"/>
      <c r="F266" s="138"/>
      <c r="G266" s="138"/>
      <c r="H266" s="138"/>
      <c r="I266" s="138"/>
      <c r="J266" s="138"/>
    </row>
    <row r="267" spans="3:10">
      <c r="C267" s="138"/>
      <c r="D267" s="138"/>
      <c r="E267" s="138"/>
      <c r="F267" s="138"/>
      <c r="G267" s="138"/>
      <c r="H267" s="138"/>
      <c r="I267" s="138"/>
      <c r="J267" s="138"/>
    </row>
    <row r="268" spans="3:10">
      <c r="C268" s="138"/>
      <c r="D268" s="138"/>
      <c r="E268" s="138"/>
      <c r="F268" s="138"/>
      <c r="G268" s="138"/>
      <c r="H268" s="138"/>
      <c r="I268" s="138"/>
      <c r="J268" s="138"/>
    </row>
    <row r="269" spans="3:10">
      <c r="C269" s="138"/>
      <c r="D269" s="215"/>
      <c r="E269" s="138"/>
      <c r="F269" s="138"/>
      <c r="G269" s="138"/>
      <c r="H269" s="138"/>
      <c r="I269" s="138"/>
      <c r="J269" s="138"/>
    </row>
    <row r="270" spans="3:10">
      <c r="C270" s="138"/>
      <c r="D270" s="138"/>
      <c r="E270" s="138"/>
      <c r="F270" s="138"/>
      <c r="G270" s="138"/>
      <c r="H270" s="138"/>
      <c r="I270" s="138"/>
      <c r="J270" s="138"/>
    </row>
    <row r="271" spans="3:10">
      <c r="C271" s="138"/>
      <c r="D271" s="138">
        <v>26</v>
      </c>
      <c r="E271" s="138"/>
      <c r="F271" s="138"/>
      <c r="G271" s="138"/>
      <c r="H271" s="138"/>
      <c r="I271" s="138"/>
      <c r="J271" s="138"/>
    </row>
    <row r="272" spans="3:10">
      <c r="C272" s="138"/>
      <c r="D272" s="138"/>
      <c r="E272" s="138"/>
      <c r="F272" s="138"/>
      <c r="G272" s="138"/>
      <c r="H272" s="138"/>
      <c r="I272" s="138"/>
      <c r="J272" s="138"/>
    </row>
    <row r="273" spans="3:10">
      <c r="C273" s="138"/>
      <c r="D273" s="138"/>
      <c r="E273" s="138"/>
      <c r="F273" s="138"/>
      <c r="G273" s="138"/>
      <c r="H273" s="138"/>
      <c r="I273" s="138"/>
      <c r="J273" s="138"/>
    </row>
    <row r="274" spans="3:10">
      <c r="C274" s="138"/>
      <c r="D274" s="138"/>
      <c r="E274" s="215"/>
      <c r="F274" s="215"/>
      <c r="G274" s="215"/>
      <c r="H274" s="215"/>
      <c r="I274" s="215"/>
      <c r="J274" s="215"/>
    </row>
    <row r="275" spans="3:10">
      <c r="C275" s="138"/>
      <c r="D275" s="138"/>
      <c r="E275" s="141" t="s">
        <v>142</v>
      </c>
      <c r="F275" s="215"/>
      <c r="G275" s="215"/>
      <c r="H275" s="215"/>
      <c r="I275" s="215"/>
      <c r="J275" s="215"/>
    </row>
    <row r="276" spans="3:10">
      <c r="C276" s="138"/>
      <c r="D276" s="138"/>
      <c r="E276" s="215"/>
      <c r="F276" s="219">
        <v>1600</v>
      </c>
      <c r="G276" s="138" t="s">
        <v>143</v>
      </c>
      <c r="H276" s="138" t="s">
        <v>144</v>
      </c>
      <c r="I276"/>
      <c r="J276"/>
    </row>
    <row r="277" spans="3:10">
      <c r="C277" s="138"/>
      <c r="D277" s="138"/>
      <c r="E277" s="138" t="s">
        <v>145</v>
      </c>
      <c r="F277" s="138">
        <v>4.5</v>
      </c>
      <c r="G277" s="138" t="s">
        <v>146</v>
      </c>
      <c r="H277" s="138" t="s">
        <v>147</v>
      </c>
      <c r="I277" s="138">
        <v>1485</v>
      </c>
      <c r="J277" s="138" t="s">
        <v>148</v>
      </c>
    </row>
    <row r="278" spans="3:10">
      <c r="C278" s="138"/>
      <c r="D278" s="138"/>
      <c r="E278" s="138" t="s">
        <v>149</v>
      </c>
      <c r="F278" s="138">
        <v>3.25</v>
      </c>
      <c r="G278" s="138" t="s">
        <v>150</v>
      </c>
      <c r="H278" s="138" t="s">
        <v>151</v>
      </c>
      <c r="I278"/>
      <c r="J278"/>
    </row>
    <row r="279" spans="3:10">
      <c r="C279" s="138"/>
      <c r="D279" s="138"/>
      <c r="E279" s="138"/>
      <c r="F279" s="138"/>
      <c r="G279" s="138"/>
      <c r="H279" s="138"/>
      <c r="I279"/>
      <c r="J279"/>
    </row>
    <row r="280" spans="3:10">
      <c r="C280" s="138"/>
      <c r="D280" s="138"/>
      <c r="E280" s="138"/>
      <c r="F280" s="138">
        <f>F276*100</f>
        <v>160000</v>
      </c>
      <c r="G280" s="138" t="s">
        <v>152</v>
      </c>
      <c r="H280" s="138"/>
      <c r="I280"/>
      <c r="J280"/>
    </row>
    <row r="281" spans="3:10">
      <c r="C281" s="138"/>
      <c r="D281" s="138"/>
      <c r="E281" s="138"/>
      <c r="F281" s="220">
        <f>F280*F300</f>
        <v>5767200</v>
      </c>
      <c r="G281" s="138" t="s">
        <v>60</v>
      </c>
      <c r="H281" s="138"/>
      <c r="I281"/>
      <c r="J281"/>
    </row>
    <row r="290" spans="2:28" ht="17" thickBot="1"/>
    <row r="291" spans="2:28">
      <c r="B291" s="127"/>
      <c r="C291" s="128" t="s">
        <v>25</v>
      </c>
      <c r="D291" s="128" t="s">
        <v>61</v>
      </c>
      <c r="E291" s="128"/>
      <c r="F291" s="128" t="s">
        <v>32</v>
      </c>
      <c r="G291" s="128"/>
      <c r="H291" s="128"/>
      <c r="I291" s="128"/>
      <c r="J291" s="128"/>
      <c r="K291" s="128"/>
      <c r="L291" s="128"/>
      <c r="M291" s="128"/>
      <c r="N291" s="128"/>
      <c r="O291" s="128"/>
      <c r="P291" s="128"/>
      <c r="Q291" s="128"/>
      <c r="R291" s="128"/>
      <c r="S291" s="128"/>
      <c r="T291" s="128"/>
      <c r="U291" s="128"/>
      <c r="V291" s="26"/>
      <c r="W291" s="26"/>
      <c r="X291" s="26"/>
      <c r="Y291" s="26"/>
      <c r="Z291" s="26"/>
      <c r="AA291" s="26"/>
      <c r="AB291" s="26"/>
    </row>
    <row r="292" spans="2:28">
      <c r="B292" s="221"/>
      <c r="C292" s="222"/>
      <c r="D292" s="222"/>
      <c r="E292" s="222"/>
      <c r="F292" s="222"/>
      <c r="G292" s="222"/>
      <c r="H292" s="222"/>
      <c r="I292" s="222"/>
      <c r="J292" s="222"/>
      <c r="K292" s="222"/>
      <c r="L292" s="222"/>
      <c r="M292" s="222"/>
      <c r="N292" s="222"/>
      <c r="O292" s="222"/>
      <c r="P292" s="222"/>
      <c r="Q292" s="222"/>
      <c r="R292" s="222"/>
      <c r="S292" s="222"/>
      <c r="T292" s="222"/>
      <c r="U292" s="222"/>
      <c r="V292" s="215"/>
      <c r="W292" s="215"/>
      <c r="X292" s="215"/>
      <c r="Y292" s="215"/>
      <c r="Z292" s="215"/>
      <c r="AA292" s="215"/>
      <c r="AB292" s="215"/>
    </row>
    <row r="293" spans="2:28">
      <c r="B293" s="221"/>
      <c r="C293" s="138" t="s">
        <v>62</v>
      </c>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c r="AA293"/>
      <c r="AB293"/>
    </row>
    <row r="294" spans="2:28">
      <c r="B294" s="221"/>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c r="AA294"/>
      <c r="AB294"/>
    </row>
    <row r="295" spans="2:28">
      <c r="B295" s="221"/>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c r="AA295"/>
      <c r="AB295"/>
    </row>
    <row r="296" spans="2:28">
      <c r="B296" s="221"/>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c r="AA296"/>
      <c r="AB296"/>
    </row>
    <row r="297" spans="2:28">
      <c r="B297" s="221"/>
      <c r="C297" s="138"/>
      <c r="D297" s="138" t="s">
        <v>159</v>
      </c>
      <c r="E297"/>
      <c r="F297" s="138">
        <v>890</v>
      </c>
      <c r="G297" s="139" t="s">
        <v>153</v>
      </c>
      <c r="H297" s="140" t="s">
        <v>154</v>
      </c>
      <c r="I297" s="138"/>
      <c r="J297" s="138"/>
      <c r="K297" s="138"/>
      <c r="L297" s="138"/>
      <c r="M297" s="138"/>
      <c r="N297" s="138"/>
      <c r="O297" s="138"/>
      <c r="P297" s="138"/>
      <c r="Q297" s="138"/>
      <c r="R297" s="138"/>
      <c r="S297" s="138"/>
      <c r="T297" s="138"/>
      <c r="U297" s="138"/>
      <c r="V297" s="138"/>
      <c r="W297" s="138"/>
      <c r="X297" s="138"/>
      <c r="Y297" s="138"/>
      <c r="Z297"/>
      <c r="AA297"/>
      <c r="AB297"/>
    </row>
    <row r="298" spans="2:28">
      <c r="B298" s="221"/>
      <c r="C298" s="138"/>
      <c r="D298" s="138"/>
      <c r="E298"/>
      <c r="F298" s="138">
        <v>40.5</v>
      </c>
      <c r="G298" s="138" t="s">
        <v>155</v>
      </c>
      <c r="H298" s="140" t="s">
        <v>156</v>
      </c>
      <c r="I298" s="138"/>
      <c r="J298" s="138"/>
      <c r="K298" s="138"/>
      <c r="L298" s="138"/>
      <c r="M298" s="138"/>
      <c r="N298" s="138"/>
      <c r="O298" s="138"/>
      <c r="P298" s="138"/>
      <c r="Q298" s="138"/>
      <c r="R298" s="138"/>
      <c r="S298" s="138"/>
      <c r="T298" s="138"/>
      <c r="U298" s="138"/>
      <c r="V298" s="138"/>
      <c r="W298" s="138"/>
      <c r="X298" s="138"/>
      <c r="Y298" s="138"/>
      <c r="Z298"/>
      <c r="AA298"/>
      <c r="AB298"/>
    </row>
    <row r="299" spans="2:28">
      <c r="B299" s="221"/>
      <c r="C299" s="138"/>
      <c r="D299" s="138"/>
      <c r="E299"/>
      <c r="F299" s="138">
        <f>F297/1000</f>
        <v>0.89</v>
      </c>
      <c r="G299" t="s">
        <v>157</v>
      </c>
      <c r="H299" s="140" t="s">
        <v>158</v>
      </c>
      <c r="I299" s="138"/>
      <c r="J299" s="138"/>
      <c r="K299" s="138"/>
      <c r="L299" s="138"/>
      <c r="M299" s="138"/>
      <c r="N299" s="138"/>
      <c r="O299" s="138"/>
      <c r="P299" s="138"/>
      <c r="Q299" s="138"/>
      <c r="R299" s="138"/>
      <c r="S299" s="138"/>
      <c r="T299" s="138"/>
      <c r="U299" s="138"/>
      <c r="V299" s="138"/>
      <c r="W299" s="138"/>
      <c r="X299" s="138"/>
      <c r="Y299" s="138"/>
      <c r="Z299"/>
      <c r="AA299"/>
      <c r="AB299"/>
    </row>
    <row r="300" spans="2:28">
      <c r="B300" s="221"/>
      <c r="C300" s="138"/>
      <c r="D300" s="138"/>
      <c r="E300"/>
      <c r="F300" s="138">
        <f>F298*F299</f>
        <v>36.045000000000002</v>
      </c>
      <c r="G300" s="138" t="s">
        <v>63</v>
      </c>
      <c r="H300" s="140" t="s">
        <v>156</v>
      </c>
      <c r="I300" s="138"/>
      <c r="J300" s="138"/>
      <c r="K300" s="138"/>
      <c r="L300" s="138"/>
      <c r="M300" s="138"/>
      <c r="N300" s="138"/>
      <c r="O300" s="138"/>
      <c r="P300" s="138"/>
      <c r="Q300" s="138"/>
      <c r="R300" s="138"/>
      <c r="S300" s="138"/>
      <c r="T300" s="138"/>
      <c r="U300" s="138"/>
      <c r="V300" s="138"/>
      <c r="W300" s="138"/>
      <c r="X300" s="138"/>
      <c r="Y300" s="138"/>
      <c r="Z300"/>
      <c r="AA300"/>
      <c r="AB300"/>
    </row>
    <row r="301" spans="2:28">
      <c r="B301" s="221"/>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c r="AA301"/>
      <c r="AB301"/>
    </row>
    <row r="302" spans="2:28">
      <c r="B302" s="221"/>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c r="AA302"/>
      <c r="AB302"/>
    </row>
    <row r="303" spans="2:28">
      <c r="B303" s="221"/>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c r="AA303"/>
      <c r="AB303"/>
    </row>
    <row r="304" spans="2:28">
      <c r="B304" s="221"/>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c r="AA304"/>
      <c r="AB304"/>
    </row>
    <row r="305" spans="2:28">
      <c r="B305" s="221"/>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c r="AA305"/>
      <c r="AB305"/>
    </row>
    <row r="306" spans="2:28">
      <c r="B306" s="221"/>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c r="AA306"/>
      <c r="AB306"/>
    </row>
    <row r="307" spans="2:28">
      <c r="B307" s="221"/>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c r="AA307"/>
      <c r="AB307"/>
    </row>
    <row r="308" spans="2:28">
      <c r="B308" s="221"/>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c r="AA308"/>
      <c r="AB308"/>
    </row>
    <row r="309" spans="2:28">
      <c r="B309" s="221"/>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c r="AA309"/>
      <c r="AB309"/>
    </row>
    <row r="310" spans="2:28">
      <c r="B310" s="221"/>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c r="AA310"/>
      <c r="AB310"/>
    </row>
    <row r="311" spans="2:28">
      <c r="B311" s="221"/>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c r="AA311"/>
      <c r="AB311"/>
    </row>
    <row r="312" spans="2:28">
      <c r="B312" s="221"/>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c r="AA312"/>
      <c r="AB312"/>
    </row>
    <row r="313" spans="2:28">
      <c r="B313" s="221"/>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c r="AA313"/>
      <c r="AB313"/>
    </row>
    <row r="314" spans="2:28">
      <c r="B314" s="221"/>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c r="AA314"/>
      <c r="AB314"/>
    </row>
    <row r="315" spans="2:28">
      <c r="B315" s="221"/>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c r="AA315"/>
      <c r="AB315"/>
    </row>
    <row r="316" spans="2:28">
      <c r="B316" s="221"/>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c r="AA316"/>
      <c r="AB316"/>
    </row>
    <row r="317" spans="2:28">
      <c r="B317" s="221"/>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c r="AA317"/>
      <c r="AB317"/>
    </row>
    <row r="318" spans="2:28">
      <c r="B318" s="221"/>
      <c r="C318"/>
      <c r="D318"/>
      <c r="E318"/>
      <c r="F318"/>
      <c r="G318"/>
      <c r="H318"/>
      <c r="I318"/>
      <c r="J318"/>
      <c r="K318"/>
      <c r="L318"/>
      <c r="M318"/>
      <c r="N318"/>
      <c r="O318"/>
      <c r="P318"/>
      <c r="Q318"/>
      <c r="R318"/>
      <c r="S318"/>
      <c r="T318"/>
      <c r="U318"/>
      <c r="V318"/>
      <c r="W318"/>
      <c r="X318"/>
      <c r="Y318"/>
      <c r="Z318"/>
      <c r="AA318"/>
      <c r="AB318"/>
    </row>
    <row r="319" spans="2:28">
      <c r="B319" s="221"/>
      <c r="C319"/>
      <c r="D319"/>
      <c r="E319"/>
      <c r="F319"/>
      <c r="G319"/>
      <c r="H319"/>
      <c r="I319"/>
      <c r="J319"/>
      <c r="K319"/>
      <c r="L319"/>
      <c r="M319"/>
      <c r="N319"/>
      <c r="O319"/>
      <c r="P319"/>
      <c r="Q319"/>
      <c r="R319"/>
      <c r="S319"/>
      <c r="T319"/>
      <c r="U319"/>
      <c r="V319"/>
      <c r="W319"/>
      <c r="X319"/>
      <c r="Y319"/>
      <c r="Z319"/>
      <c r="AA319"/>
      <c r="AB319"/>
    </row>
    <row r="320" spans="2:28">
      <c r="B320" s="221"/>
      <c r="C320"/>
      <c r="D320"/>
      <c r="E320"/>
      <c r="F320"/>
      <c r="G320"/>
      <c r="H320"/>
      <c r="I320"/>
      <c r="J320"/>
      <c r="K320"/>
      <c r="L320"/>
      <c r="M320"/>
      <c r="N320"/>
      <c r="O320"/>
      <c r="P320"/>
      <c r="Q320"/>
      <c r="R320"/>
      <c r="S320"/>
      <c r="T320"/>
      <c r="U320"/>
      <c r="V320"/>
      <c r="W320"/>
      <c r="X320"/>
      <c r="Y320"/>
      <c r="Z320"/>
      <c r="AA320"/>
      <c r="AB320"/>
    </row>
    <row r="321" spans="2:28">
      <c r="B321" s="221"/>
      <c r="C321"/>
      <c r="D321"/>
      <c r="E321"/>
      <c r="F321"/>
      <c r="G321"/>
      <c r="H321"/>
      <c r="I321"/>
      <c r="J321"/>
      <c r="K321"/>
      <c r="L321"/>
      <c r="M321"/>
      <c r="N321"/>
      <c r="O321"/>
      <c r="P321"/>
      <c r="Q321"/>
      <c r="R321"/>
      <c r="S321"/>
      <c r="T321"/>
      <c r="U321"/>
      <c r="V321"/>
      <c r="W321"/>
      <c r="X321"/>
      <c r="Y321"/>
      <c r="Z321"/>
      <c r="AA321"/>
      <c r="AB321"/>
    </row>
    <row r="322" spans="2:28">
      <c r="B322" s="221"/>
      <c r="C322"/>
      <c r="D322"/>
      <c r="E322"/>
      <c r="F322"/>
      <c r="G322"/>
      <c r="H322"/>
      <c r="I322"/>
      <c r="J322"/>
      <c r="K322"/>
      <c r="L322"/>
      <c r="M322"/>
      <c r="N322"/>
      <c r="O322"/>
      <c r="P322"/>
      <c r="Q322"/>
      <c r="R322"/>
      <c r="S322"/>
      <c r="T322"/>
      <c r="U322"/>
      <c r="V322"/>
      <c r="W322"/>
      <c r="X322"/>
      <c r="Y322"/>
      <c r="Z322"/>
      <c r="AA322"/>
      <c r="AB322"/>
    </row>
    <row r="323" spans="2:28">
      <c r="B323" s="221"/>
      <c r="C323"/>
      <c r="D323"/>
      <c r="E323"/>
      <c r="F323"/>
      <c r="G323"/>
      <c r="H323"/>
      <c r="I323"/>
      <c r="J323"/>
      <c r="K323"/>
      <c r="L323"/>
      <c r="M323"/>
      <c r="N323"/>
      <c r="O323"/>
      <c r="P323"/>
      <c r="Q323"/>
      <c r="R323"/>
      <c r="S323"/>
      <c r="T323"/>
      <c r="U323"/>
      <c r="V323"/>
      <c r="W323"/>
      <c r="X323"/>
      <c r="Y323"/>
      <c r="Z323"/>
      <c r="AA323"/>
      <c r="AB323"/>
    </row>
    <row r="324" spans="2:28">
      <c r="B324" s="221"/>
      <c r="C324"/>
      <c r="D324"/>
      <c r="E324"/>
      <c r="F324"/>
      <c r="G324"/>
      <c r="H324"/>
      <c r="I324"/>
      <c r="J324"/>
      <c r="K324"/>
      <c r="L324"/>
      <c r="M324"/>
      <c r="N324"/>
      <c r="O324"/>
      <c r="P324"/>
      <c r="Q324"/>
      <c r="R324"/>
      <c r="S324"/>
      <c r="T324"/>
      <c r="U324"/>
      <c r="V324"/>
      <c r="W324"/>
      <c r="X324"/>
      <c r="Y324"/>
      <c r="Z324"/>
      <c r="AA324"/>
      <c r="AB324"/>
    </row>
    <row r="325" spans="2:28">
      <c r="B325" s="221"/>
      <c r="C325"/>
      <c r="D325"/>
      <c r="E325"/>
      <c r="F325"/>
      <c r="G325"/>
      <c r="H325"/>
      <c r="I325"/>
      <c r="J325"/>
      <c r="K325"/>
      <c r="L325"/>
      <c r="M325"/>
      <c r="N325"/>
      <c r="O325"/>
      <c r="P325"/>
      <c r="Q325"/>
      <c r="R325"/>
      <c r="S325"/>
      <c r="T325"/>
      <c r="U325"/>
      <c r="V325"/>
      <c r="W325"/>
      <c r="X325"/>
      <c r="Y325"/>
      <c r="Z325"/>
      <c r="AA325"/>
      <c r="AB325"/>
    </row>
    <row r="326" spans="2:28">
      <c r="B326" s="221"/>
      <c r="C326"/>
      <c r="D326"/>
      <c r="E326"/>
      <c r="F326"/>
      <c r="G326"/>
      <c r="H326"/>
      <c r="I326"/>
      <c r="J326"/>
      <c r="K326"/>
      <c r="L326"/>
      <c r="M326"/>
      <c r="N326"/>
      <c r="O326"/>
      <c r="P326"/>
      <c r="Q326"/>
      <c r="R326"/>
      <c r="S326"/>
      <c r="T326"/>
      <c r="U326"/>
      <c r="V326"/>
      <c r="W326"/>
      <c r="X326"/>
      <c r="Y326"/>
      <c r="Z326"/>
      <c r="AA326"/>
      <c r="AB326"/>
    </row>
    <row r="327" spans="2:28">
      <c r="B327" s="221"/>
      <c r="C327"/>
      <c r="D327"/>
      <c r="E327"/>
      <c r="F327"/>
      <c r="G327"/>
      <c r="H327"/>
      <c r="I327"/>
      <c r="J327"/>
      <c r="K327"/>
      <c r="L327"/>
      <c r="M327"/>
      <c r="N327"/>
      <c r="O327"/>
      <c r="P327"/>
      <c r="Q327"/>
      <c r="R327"/>
      <c r="S327"/>
      <c r="T327"/>
      <c r="U327"/>
      <c r="V327"/>
      <c r="W327"/>
      <c r="X327"/>
      <c r="Y327"/>
      <c r="Z327"/>
      <c r="AA327"/>
      <c r="AB327"/>
    </row>
    <row r="328" spans="2:28">
      <c r="B328" s="221"/>
      <c r="C328"/>
      <c r="D328"/>
      <c r="E328"/>
      <c r="F328"/>
      <c r="G328"/>
      <c r="H328"/>
      <c r="I328"/>
      <c r="J328"/>
      <c r="K328"/>
      <c r="L328"/>
      <c r="M328"/>
      <c r="N328"/>
      <c r="O328"/>
      <c r="P328"/>
      <c r="Q328"/>
      <c r="R328"/>
      <c r="S328"/>
      <c r="T328"/>
      <c r="U328"/>
      <c r="V328"/>
      <c r="W328"/>
      <c r="X328"/>
      <c r="Y328"/>
      <c r="Z328"/>
      <c r="AA328"/>
      <c r="AB328"/>
    </row>
    <row r="329" spans="2:28">
      <c r="B329" s="221"/>
      <c r="C329"/>
      <c r="D329"/>
      <c r="E329"/>
      <c r="F329"/>
      <c r="G329"/>
      <c r="H329"/>
      <c r="I329"/>
      <c r="J329"/>
      <c r="K329"/>
      <c r="L329"/>
      <c r="M329"/>
      <c r="N329"/>
      <c r="O329"/>
      <c r="P329"/>
      <c r="Q329"/>
      <c r="R329"/>
      <c r="S329"/>
      <c r="T329"/>
      <c r="U329"/>
      <c r="V329"/>
      <c r="W329"/>
      <c r="X329"/>
      <c r="Y329"/>
      <c r="Z329"/>
      <c r="AA329"/>
      <c r="AB329"/>
    </row>
    <row r="330" spans="2:28">
      <c r="B330" s="221"/>
      <c r="C330"/>
      <c r="D330"/>
      <c r="E330"/>
      <c r="F330"/>
      <c r="G330"/>
      <c r="H330"/>
      <c r="I330"/>
      <c r="J330"/>
      <c r="K330"/>
      <c r="L330"/>
      <c r="M330"/>
      <c r="N330"/>
      <c r="O330"/>
      <c r="P330"/>
      <c r="Q330"/>
      <c r="R330"/>
      <c r="S330"/>
      <c r="T330"/>
      <c r="U330"/>
      <c r="V330"/>
      <c r="W330"/>
      <c r="X330"/>
      <c r="Y330"/>
      <c r="Z330"/>
      <c r="AA330"/>
      <c r="AB330"/>
    </row>
    <row r="331" spans="2:28">
      <c r="B331" s="221"/>
      <c r="C331"/>
      <c r="D331"/>
      <c r="E331"/>
      <c r="F331"/>
      <c r="G331"/>
      <c r="H331"/>
      <c r="I331"/>
      <c r="J331"/>
      <c r="K331"/>
      <c r="L331"/>
      <c r="M331"/>
      <c r="N331"/>
      <c r="O331"/>
      <c r="P331"/>
      <c r="Q331"/>
      <c r="R331"/>
      <c r="S331"/>
      <c r="T331"/>
      <c r="U331"/>
      <c r="V331"/>
      <c r="W331"/>
      <c r="X331"/>
      <c r="Y331"/>
      <c r="Z331"/>
      <c r="AA331"/>
      <c r="AB331"/>
    </row>
    <row r="332" spans="2:28">
      <c r="B332" s="221"/>
      <c r="C332"/>
      <c r="D332"/>
      <c r="E332"/>
      <c r="F332"/>
      <c r="G332"/>
      <c r="H332"/>
      <c r="I332"/>
      <c r="J332"/>
      <c r="K332"/>
      <c r="L332"/>
      <c r="M332"/>
      <c r="N332"/>
      <c r="O332"/>
      <c r="P332"/>
      <c r="Q332"/>
      <c r="R332"/>
      <c r="S332"/>
      <c r="T332"/>
      <c r="U332"/>
      <c r="V332"/>
      <c r="W332"/>
      <c r="X332"/>
      <c r="Y332"/>
      <c r="Z332"/>
      <c r="AA332"/>
      <c r="AB332"/>
    </row>
    <row r="333" spans="2:28">
      <c r="B333" s="221"/>
      <c r="C333"/>
      <c r="D333"/>
      <c r="E333"/>
      <c r="F333"/>
      <c r="G333"/>
      <c r="H333"/>
      <c r="I333"/>
      <c r="J333"/>
      <c r="K333"/>
      <c r="L333"/>
      <c r="M333"/>
      <c r="N333"/>
      <c r="O333"/>
      <c r="P333"/>
      <c r="Q333"/>
      <c r="R333"/>
      <c r="S333"/>
      <c r="T333"/>
      <c r="U333"/>
      <c r="V333"/>
      <c r="W333"/>
      <c r="X333"/>
      <c r="Y333"/>
      <c r="Z333"/>
      <c r="AA333"/>
      <c r="AB333"/>
    </row>
    <row r="334" spans="2:28">
      <c r="B334" s="221"/>
      <c r="C334"/>
      <c r="D334"/>
      <c r="E334"/>
      <c r="F334"/>
      <c r="G334"/>
      <c r="H334"/>
      <c r="I334"/>
      <c r="J334"/>
      <c r="K334"/>
      <c r="L334"/>
      <c r="M334"/>
      <c r="N334"/>
      <c r="O334"/>
      <c r="P334"/>
      <c r="Q334"/>
      <c r="R334"/>
      <c r="S334"/>
      <c r="T334"/>
      <c r="U334"/>
      <c r="V334"/>
      <c r="W334"/>
      <c r="X334"/>
      <c r="Y334"/>
      <c r="Z334"/>
      <c r="AA334"/>
      <c r="AB334"/>
    </row>
    <row r="335" spans="2:28">
      <c r="B335" s="221"/>
      <c r="C335"/>
      <c r="D335"/>
      <c r="E335"/>
      <c r="F335"/>
      <c r="G335"/>
      <c r="H335"/>
      <c r="I335"/>
      <c r="J335"/>
      <c r="K335"/>
      <c r="L335"/>
      <c r="M335"/>
      <c r="N335"/>
      <c r="O335"/>
      <c r="P335"/>
      <c r="Q335"/>
      <c r="R335"/>
      <c r="S335"/>
      <c r="T335"/>
      <c r="U335"/>
      <c r="V335"/>
      <c r="W335"/>
      <c r="X335"/>
      <c r="Y335"/>
      <c r="Z335"/>
      <c r="AA335"/>
      <c r="AB335"/>
    </row>
    <row r="336" spans="2:28">
      <c r="B336" s="221"/>
      <c r="C336"/>
      <c r="D336"/>
      <c r="E336"/>
      <c r="F336"/>
      <c r="G336"/>
      <c r="H336"/>
      <c r="I336"/>
      <c r="J336"/>
      <c r="K336"/>
      <c r="L336"/>
      <c r="M336"/>
      <c r="N336"/>
      <c r="O336"/>
      <c r="P336"/>
      <c r="Q336"/>
      <c r="R336"/>
      <c r="S336"/>
      <c r="T336"/>
      <c r="U336"/>
      <c r="V336"/>
      <c r="W336"/>
      <c r="X336"/>
      <c r="Y336"/>
      <c r="Z336"/>
      <c r="AA336"/>
      <c r="AB336"/>
    </row>
    <row r="337" spans="2:28">
      <c r="B337" s="221"/>
      <c r="C337"/>
      <c r="D337"/>
      <c r="E337"/>
      <c r="F337"/>
      <c r="G337"/>
      <c r="H337"/>
      <c r="I337"/>
      <c r="J337"/>
      <c r="K337"/>
      <c r="L337"/>
      <c r="M337"/>
      <c r="N337"/>
      <c r="O337"/>
      <c r="P337"/>
      <c r="Q337"/>
      <c r="R337"/>
      <c r="S337"/>
      <c r="T337"/>
      <c r="U337"/>
      <c r="V337"/>
      <c r="W337"/>
      <c r="X337"/>
      <c r="Y337"/>
      <c r="Z337"/>
      <c r="AA337"/>
      <c r="AB337"/>
    </row>
    <row r="338" spans="2:28">
      <c r="B338" s="221"/>
      <c r="C338"/>
      <c r="D338"/>
      <c r="E338"/>
      <c r="F338"/>
      <c r="G338"/>
      <c r="H338"/>
      <c r="I338"/>
      <c r="J338"/>
      <c r="K338"/>
      <c r="L338"/>
      <c r="M338"/>
      <c r="N338"/>
      <c r="O338"/>
      <c r="P338"/>
      <c r="Q338"/>
      <c r="R338"/>
      <c r="S338"/>
      <c r="T338"/>
      <c r="U338"/>
      <c r="V338"/>
      <c r="W338"/>
      <c r="X338"/>
      <c r="Y338"/>
      <c r="Z338"/>
      <c r="AA338"/>
      <c r="AB338"/>
    </row>
    <row r="339" spans="2:28">
      <c r="B339" s="221"/>
      <c r="C339"/>
      <c r="D339"/>
      <c r="E339"/>
      <c r="F339"/>
      <c r="G339"/>
      <c r="H339"/>
      <c r="I339"/>
      <c r="J339"/>
      <c r="K339"/>
      <c r="L339"/>
      <c r="M339"/>
      <c r="N339"/>
      <c r="O339"/>
      <c r="P339"/>
      <c r="Q339"/>
      <c r="R339"/>
      <c r="S339"/>
      <c r="T339"/>
      <c r="U339"/>
      <c r="V339"/>
      <c r="W339"/>
      <c r="X339"/>
      <c r="Y339"/>
      <c r="Z339"/>
      <c r="AA339"/>
      <c r="AB339"/>
    </row>
    <row r="340" spans="2:28">
      <c r="B340" s="221"/>
      <c r="C340"/>
      <c r="D340"/>
      <c r="E340"/>
      <c r="F340"/>
      <c r="G340"/>
      <c r="H340"/>
      <c r="I340"/>
      <c r="J340"/>
      <c r="K340"/>
      <c r="L340"/>
      <c r="M340"/>
      <c r="N340"/>
      <c r="O340"/>
      <c r="P340"/>
      <c r="Q340"/>
      <c r="R340"/>
      <c r="S340"/>
      <c r="T340"/>
      <c r="U340"/>
      <c r="V340"/>
      <c r="W340"/>
      <c r="X340"/>
      <c r="Y340"/>
      <c r="Z340"/>
      <c r="AA340"/>
      <c r="AB340"/>
    </row>
    <row r="341" spans="2:28">
      <c r="B341" s="221"/>
      <c r="C341"/>
      <c r="D341"/>
      <c r="E341"/>
      <c r="F341"/>
      <c r="G341"/>
      <c r="H341"/>
      <c r="I341"/>
      <c r="J341"/>
      <c r="K341"/>
      <c r="L341"/>
      <c r="M341"/>
      <c r="N341"/>
      <c r="O341"/>
      <c r="P341"/>
      <c r="Q341"/>
      <c r="R341"/>
      <c r="S341"/>
      <c r="T341"/>
      <c r="U341"/>
      <c r="V341"/>
      <c r="W341"/>
      <c r="X341"/>
      <c r="Y341"/>
      <c r="Z341"/>
      <c r="AA341"/>
      <c r="AB341"/>
    </row>
    <row r="342" spans="2:28">
      <c r="B342" s="221"/>
      <c r="C342"/>
      <c r="D342"/>
      <c r="E342"/>
      <c r="F342"/>
      <c r="G342"/>
      <c r="H342"/>
      <c r="I342"/>
      <c r="J342"/>
      <c r="K342"/>
      <c r="L342"/>
      <c r="M342"/>
      <c r="N342"/>
      <c r="O342"/>
      <c r="P342"/>
      <c r="Q342"/>
      <c r="R342"/>
      <c r="S342"/>
      <c r="T342"/>
      <c r="U342"/>
      <c r="V342"/>
      <c r="W342"/>
      <c r="X342"/>
      <c r="Y342"/>
      <c r="Z342"/>
      <c r="AA342"/>
      <c r="AB342"/>
    </row>
    <row r="343" spans="2:28">
      <c r="B343" s="221"/>
      <c r="C343"/>
      <c r="D343"/>
      <c r="E343"/>
      <c r="F343"/>
      <c r="G343"/>
      <c r="H343"/>
      <c r="I343"/>
      <c r="J343"/>
      <c r="K343"/>
      <c r="L343"/>
      <c r="M343"/>
      <c r="N343"/>
      <c r="O343"/>
      <c r="P343"/>
      <c r="Q343"/>
      <c r="R343"/>
      <c r="S343"/>
      <c r="T343"/>
      <c r="U343"/>
      <c r="V343"/>
      <c r="W343"/>
      <c r="X343"/>
      <c r="Y343"/>
      <c r="Z343"/>
      <c r="AA343"/>
      <c r="AB343"/>
    </row>
    <row r="344" spans="2:28">
      <c r="B344" s="221"/>
      <c r="C344"/>
      <c r="D344"/>
      <c r="E344"/>
      <c r="F344"/>
      <c r="G344"/>
      <c r="H344"/>
      <c r="I344"/>
      <c r="J344"/>
      <c r="K344"/>
      <c r="L344"/>
      <c r="M344"/>
      <c r="N344"/>
      <c r="O344"/>
      <c r="P344"/>
      <c r="Q344"/>
      <c r="R344"/>
      <c r="S344"/>
      <c r="T344"/>
      <c r="U344"/>
      <c r="V344"/>
      <c r="W344"/>
      <c r="X344"/>
      <c r="Y344"/>
      <c r="Z344"/>
      <c r="AA344"/>
      <c r="AB344"/>
    </row>
    <row r="345" spans="2:28">
      <c r="B345" s="221"/>
      <c r="C345"/>
      <c r="D345"/>
      <c r="E345"/>
      <c r="F345"/>
      <c r="G345"/>
      <c r="H345"/>
      <c r="I345"/>
      <c r="J345"/>
      <c r="K345"/>
      <c r="L345"/>
      <c r="M345"/>
      <c r="N345"/>
      <c r="O345"/>
      <c r="P345"/>
      <c r="Q345"/>
      <c r="R345"/>
      <c r="S345"/>
      <c r="T345"/>
      <c r="U345"/>
      <c r="V345"/>
      <c r="W345"/>
      <c r="X345"/>
      <c r="Y345"/>
      <c r="Z345"/>
      <c r="AA345"/>
      <c r="AB345"/>
    </row>
    <row r="346" spans="2:28">
      <c r="B346" s="221"/>
      <c r="C346"/>
      <c r="D346"/>
      <c r="E346"/>
      <c r="F346"/>
      <c r="G346"/>
      <c r="H346"/>
      <c r="I346"/>
      <c r="J346"/>
      <c r="K346"/>
      <c r="L346"/>
      <c r="M346"/>
      <c r="N346"/>
      <c r="O346"/>
      <c r="P346"/>
      <c r="Q346"/>
      <c r="R346"/>
      <c r="S346"/>
      <c r="T346"/>
      <c r="U346"/>
      <c r="V346"/>
      <c r="W346"/>
      <c r="X346"/>
      <c r="Y346"/>
      <c r="Z346"/>
      <c r="AA346"/>
      <c r="AB346"/>
    </row>
    <row r="347" spans="2:28" ht="17" thickBot="1">
      <c r="B347" s="221"/>
      <c r="C347"/>
      <c r="D347"/>
      <c r="E347"/>
      <c r="F347"/>
      <c r="G347"/>
      <c r="H347"/>
      <c r="I347"/>
      <c r="J347"/>
      <c r="K347"/>
      <c r="L347"/>
      <c r="M347"/>
      <c r="N347"/>
      <c r="O347"/>
      <c r="P347"/>
      <c r="Q347"/>
      <c r="R347"/>
      <c r="S347"/>
      <c r="T347"/>
      <c r="U347"/>
      <c r="V347"/>
      <c r="W347"/>
      <c r="X347"/>
      <c r="Y347"/>
      <c r="Z347"/>
      <c r="AA347"/>
      <c r="AB347"/>
    </row>
    <row r="348" spans="2:28">
      <c r="B348" s="128"/>
      <c r="C348" s="128" t="s">
        <v>25</v>
      </c>
      <c r="D348" s="128" t="s">
        <v>61</v>
      </c>
      <c r="E348" s="128"/>
      <c r="F348" s="128" t="s">
        <v>32</v>
      </c>
      <c r="G348" s="128"/>
      <c r="H348" s="128"/>
      <c r="I348" s="128"/>
      <c r="J348" s="128"/>
      <c r="K348" s="128"/>
      <c r="L348" s="128"/>
      <c r="M348" s="128"/>
      <c r="N348" s="128"/>
      <c r="O348" s="128"/>
      <c r="P348" s="128"/>
      <c r="Q348" s="128"/>
      <c r="R348" s="128"/>
      <c r="S348" s="128"/>
      <c r="T348" s="128"/>
    </row>
    <row r="349" spans="2:28">
      <c r="B349" s="221"/>
      <c r="C349" s="143"/>
      <c r="D349" s="138"/>
      <c r="E349" s="138"/>
      <c r="F349" s="138"/>
      <c r="G349" s="138"/>
      <c r="H349" s="138"/>
      <c r="I349" s="138"/>
      <c r="J349" s="138"/>
      <c r="K349" s="138"/>
      <c r="L349" s="138"/>
      <c r="M349" s="138"/>
      <c r="N349" s="138"/>
      <c r="O349" s="138"/>
      <c r="P349" s="138"/>
      <c r="Q349" s="138"/>
      <c r="R349" s="138"/>
      <c r="S349" s="138"/>
      <c r="T349" s="138"/>
    </row>
    <row r="350" spans="2:28">
      <c r="B350" s="163"/>
      <c r="C350" s="160" t="s">
        <v>80</v>
      </c>
      <c r="D350" s="138"/>
      <c r="E350" s="138"/>
      <c r="F350" s="138"/>
      <c r="G350" s="138"/>
      <c r="H350" s="138"/>
      <c r="I350" s="138"/>
      <c r="J350" s="138"/>
      <c r="K350" s="138"/>
      <c r="L350" s="138"/>
      <c r="M350" s="138"/>
      <c r="N350" s="138"/>
      <c r="O350" s="138"/>
      <c r="P350" s="138"/>
      <c r="Q350" s="138"/>
      <c r="R350" s="138"/>
      <c r="S350" s="138"/>
      <c r="T350" s="138"/>
    </row>
    <row r="351" spans="2:28">
      <c r="B351" s="163"/>
      <c r="C351" s="164" t="s">
        <v>81</v>
      </c>
      <c r="D351" s="138"/>
      <c r="E351" s="138"/>
      <c r="F351" s="138"/>
      <c r="G351" s="138"/>
      <c r="H351" s="138"/>
      <c r="I351" s="138"/>
      <c r="J351" s="138"/>
      <c r="K351" s="138"/>
      <c r="L351" s="138"/>
      <c r="M351" s="138"/>
      <c r="N351" s="138"/>
      <c r="O351" s="138"/>
      <c r="P351" s="138"/>
      <c r="Q351" s="138"/>
      <c r="R351" s="138"/>
      <c r="S351" s="138"/>
      <c r="T351" s="138"/>
    </row>
    <row r="352" spans="2:28">
      <c r="B352" s="163"/>
      <c r="C352" s="138"/>
      <c r="D352" s="162"/>
      <c r="E352" s="138"/>
      <c r="F352" s="138"/>
      <c r="G352" s="138"/>
      <c r="H352" s="138"/>
      <c r="I352" s="138"/>
      <c r="J352" s="138"/>
      <c r="K352" s="138"/>
      <c r="L352" s="138"/>
      <c r="M352" s="138"/>
      <c r="N352" s="138"/>
      <c r="O352" s="138"/>
      <c r="P352" s="138"/>
      <c r="Q352" s="138"/>
      <c r="R352" s="138"/>
      <c r="S352" s="138"/>
      <c r="T352" s="138"/>
    </row>
    <row r="353" spans="2:20">
      <c r="B353" s="163"/>
      <c r="C353" s="138"/>
      <c r="D353" s="138" t="s">
        <v>82</v>
      </c>
      <c r="E353" s="138"/>
      <c r="F353" s="138"/>
      <c r="G353" s="138"/>
      <c r="H353" s="138"/>
      <c r="I353" s="138"/>
      <c r="J353" s="138"/>
      <c r="K353" s="138"/>
      <c r="L353" s="138"/>
      <c r="M353" s="138"/>
      <c r="N353" s="138"/>
      <c r="O353" s="138"/>
      <c r="P353" s="138"/>
      <c r="Q353" s="138"/>
      <c r="R353" s="138"/>
      <c r="S353" s="138"/>
      <c r="T353" s="138"/>
    </row>
    <row r="354" spans="2:20" ht="84">
      <c r="B354" s="163"/>
      <c r="C354" s="138"/>
      <c r="D354" s="165" t="s">
        <v>3</v>
      </c>
      <c r="E354" s="162"/>
      <c r="F354" s="138"/>
      <c r="G354" s="138"/>
      <c r="H354" s="181" t="s">
        <v>83</v>
      </c>
      <c r="I354" s="182" t="s">
        <v>84</v>
      </c>
      <c r="J354" s="223" t="s">
        <v>161</v>
      </c>
      <c r="K354" s="171" t="s">
        <v>162</v>
      </c>
      <c r="L354" s="138"/>
      <c r="M354" s="138"/>
      <c r="N354" s="138"/>
      <c r="O354" s="138"/>
      <c r="P354" s="138"/>
      <c r="Q354" s="138"/>
      <c r="R354" s="138"/>
      <c r="S354" s="138"/>
      <c r="T354" s="138"/>
    </row>
    <row r="355" spans="2:20" ht="17" thickBot="1">
      <c r="B355" s="163"/>
      <c r="C355" s="138"/>
      <c r="D355" s="138" t="s">
        <v>89</v>
      </c>
      <c r="E355" s="162"/>
      <c r="F355" s="138"/>
      <c r="G355" s="138"/>
      <c r="H355" s="166"/>
      <c r="I355" s="167"/>
      <c r="J355" s="224" t="s">
        <v>85</v>
      </c>
      <c r="K355" s="172" t="s">
        <v>85</v>
      </c>
      <c r="L355" s="138"/>
      <c r="M355" s="138"/>
      <c r="N355" s="138"/>
      <c r="O355" s="138"/>
      <c r="P355" s="138"/>
      <c r="Q355" s="138"/>
      <c r="R355" s="138"/>
      <c r="S355" s="138"/>
      <c r="T355" s="138"/>
    </row>
    <row r="356" spans="2:20" ht="17" thickBot="1">
      <c r="B356" s="163"/>
      <c r="C356" s="138"/>
      <c r="D356" s="138"/>
      <c r="E356" s="162" t="s">
        <v>163</v>
      </c>
      <c r="F356" s="168">
        <f>AVERAGE(J356:J360)</f>
        <v>545.58600000000001</v>
      </c>
      <c r="G356" s="138" t="s">
        <v>87</v>
      </c>
      <c r="H356" s="231">
        <v>43059</v>
      </c>
      <c r="I356" s="167"/>
      <c r="J356" s="232">
        <v>550.71</v>
      </c>
      <c r="K356" s="233">
        <v>1264</v>
      </c>
      <c r="L356" s="138"/>
      <c r="M356" s="138"/>
      <c r="N356" s="138"/>
      <c r="O356" s="138"/>
      <c r="P356" s="138"/>
      <c r="Q356" s="138"/>
      <c r="R356" s="138"/>
      <c r="S356" s="138"/>
      <c r="T356" s="138"/>
    </row>
    <row r="357" spans="2:20">
      <c r="B357" s="163"/>
      <c r="C357" s="138"/>
      <c r="D357" s="138"/>
      <c r="E357" s="162" t="s">
        <v>163</v>
      </c>
      <c r="F357" s="138">
        <f>F356/1000</f>
        <v>0.54558600000000002</v>
      </c>
      <c r="G357" s="138" t="s">
        <v>88</v>
      </c>
      <c r="H357" s="231">
        <v>43052</v>
      </c>
      <c r="I357" s="167"/>
      <c r="J357" s="232">
        <v>559.79999999999995</v>
      </c>
      <c r="K357" s="233">
        <v>1275</v>
      </c>
      <c r="L357" s="138"/>
      <c r="M357" s="138"/>
      <c r="N357" s="138"/>
      <c r="O357" s="138"/>
      <c r="P357" s="138"/>
      <c r="Q357" s="138"/>
      <c r="R357" s="138"/>
      <c r="S357" s="138"/>
      <c r="T357" s="138"/>
    </row>
    <row r="358" spans="2:20" ht="17" thickBot="1">
      <c r="B358" s="163"/>
      <c r="C358" s="138"/>
      <c r="D358" s="138"/>
      <c r="E358" s="138"/>
      <c r="F358" s="138"/>
      <c r="G358" s="138"/>
      <c r="H358" s="231">
        <v>43045</v>
      </c>
      <c r="I358" s="167"/>
      <c r="J358" s="232">
        <v>550.71</v>
      </c>
      <c r="K358" s="233">
        <v>1264</v>
      </c>
      <c r="L358" s="138"/>
      <c r="M358" s="138"/>
      <c r="N358" s="138"/>
      <c r="O358" s="138"/>
      <c r="P358" s="138"/>
      <c r="Q358" s="138"/>
      <c r="R358" s="138"/>
      <c r="S358" s="138"/>
      <c r="T358" s="138"/>
    </row>
    <row r="359" spans="2:20" ht="17" thickBot="1">
      <c r="B359" s="163"/>
      <c r="C359" s="138"/>
      <c r="D359" s="138" t="s">
        <v>90</v>
      </c>
      <c r="E359" s="162" t="s">
        <v>163</v>
      </c>
      <c r="F359" s="168">
        <f>AVERAGE(K356:K360)</f>
        <v>1257.8</v>
      </c>
      <c r="G359" s="138" t="s">
        <v>87</v>
      </c>
      <c r="H359" s="231">
        <v>43038</v>
      </c>
      <c r="I359" s="167"/>
      <c r="J359" s="232">
        <v>535.01</v>
      </c>
      <c r="K359" s="233">
        <v>1245</v>
      </c>
      <c r="L359" s="138"/>
      <c r="M359" s="138"/>
      <c r="N359" s="138"/>
      <c r="O359" s="138"/>
      <c r="P359" s="138"/>
      <c r="Q359" s="138"/>
      <c r="R359" s="138"/>
      <c r="S359" s="138"/>
      <c r="T359" s="138"/>
    </row>
    <row r="360" spans="2:20">
      <c r="B360" s="163"/>
      <c r="C360" s="138"/>
      <c r="D360" s="138"/>
      <c r="E360" s="162" t="s">
        <v>163</v>
      </c>
      <c r="F360" s="138">
        <f>F359/1000</f>
        <v>1.2578</v>
      </c>
      <c r="G360" s="138" t="s">
        <v>88</v>
      </c>
      <c r="H360" s="231">
        <v>43031</v>
      </c>
      <c r="I360" s="167"/>
      <c r="J360" s="232">
        <v>531.70000000000005</v>
      </c>
      <c r="K360" s="233">
        <v>1241</v>
      </c>
      <c r="L360" s="138"/>
      <c r="M360" s="138"/>
      <c r="N360" s="138"/>
      <c r="O360" s="138"/>
      <c r="P360" s="138"/>
      <c r="Q360" s="138"/>
      <c r="R360" s="138"/>
      <c r="S360" s="138"/>
      <c r="T360" s="138"/>
    </row>
    <row r="361" spans="2:20">
      <c r="B361" s="163"/>
      <c r="C361" s="138"/>
      <c r="D361" s="138"/>
      <c r="E361" s="138"/>
      <c r="F361" s="138"/>
      <c r="G361" s="138"/>
      <c r="H361" s="169">
        <v>42408</v>
      </c>
      <c r="I361" s="185">
        <v>1</v>
      </c>
      <c r="J361" s="225">
        <v>371.99</v>
      </c>
      <c r="K361" s="187">
        <v>1046</v>
      </c>
      <c r="L361" s="138"/>
      <c r="M361" s="138"/>
      <c r="N361" s="138"/>
      <c r="O361" s="138"/>
      <c r="P361" s="138"/>
      <c r="Q361" s="138"/>
      <c r="R361" s="138"/>
      <c r="S361" s="138"/>
      <c r="T361" s="138"/>
    </row>
    <row r="362" spans="2:20" ht="17" thickBot="1">
      <c r="B362" s="163"/>
      <c r="C362" s="138"/>
      <c r="D362" s="141" t="s">
        <v>95</v>
      </c>
      <c r="E362" s="138"/>
      <c r="F362" s="173"/>
      <c r="G362" s="138"/>
      <c r="H362" s="169">
        <v>42401</v>
      </c>
      <c r="I362" s="185">
        <v>1</v>
      </c>
      <c r="J362" s="226">
        <v>362.08</v>
      </c>
      <c r="K362" s="188">
        <v>1034</v>
      </c>
      <c r="L362" s="138"/>
      <c r="M362" s="138"/>
      <c r="N362" s="138"/>
      <c r="O362" s="138"/>
      <c r="P362" s="138"/>
      <c r="Q362" s="138"/>
      <c r="R362" s="138"/>
      <c r="S362" s="138"/>
      <c r="T362" s="138"/>
    </row>
    <row r="363" spans="2:20" ht="17" thickBot="1">
      <c r="B363" s="163"/>
      <c r="C363" s="138"/>
      <c r="D363" s="138" t="s">
        <v>92</v>
      </c>
      <c r="E363" s="162" t="s">
        <v>163</v>
      </c>
      <c r="F363" s="235">
        <v>0.21</v>
      </c>
      <c r="G363" s="138" t="s">
        <v>93</v>
      </c>
      <c r="H363" s="169">
        <v>42394</v>
      </c>
      <c r="I363" s="185">
        <v>1</v>
      </c>
      <c r="J363" s="226">
        <v>355.46</v>
      </c>
      <c r="K363" s="188">
        <v>1026</v>
      </c>
      <c r="L363" s="138"/>
      <c r="M363" s="138"/>
      <c r="N363" s="138"/>
      <c r="O363" s="138"/>
      <c r="P363" s="138"/>
      <c r="Q363" s="138"/>
      <c r="R363" s="138"/>
      <c r="S363" s="138"/>
      <c r="T363" s="138"/>
    </row>
    <row r="364" spans="2:20">
      <c r="B364" s="163"/>
      <c r="C364" s="138"/>
      <c r="D364" s="138" t="s">
        <v>171</v>
      </c>
      <c r="E364" s="162" t="s">
        <v>163</v>
      </c>
      <c r="F364" s="138">
        <f>F360/(1+F363)-F357</f>
        <v>0.4939181322314049</v>
      </c>
      <c r="G364" s="138" t="s">
        <v>88</v>
      </c>
      <c r="H364" s="169">
        <v>42387</v>
      </c>
      <c r="I364" s="185">
        <v>1</v>
      </c>
      <c r="J364" s="226">
        <v>373.65</v>
      </c>
      <c r="K364" s="188">
        <v>1048</v>
      </c>
      <c r="L364" s="138"/>
      <c r="M364" s="138"/>
      <c r="N364" s="138"/>
      <c r="O364" s="138"/>
      <c r="P364" s="138"/>
      <c r="Q364" s="138"/>
      <c r="R364" s="138"/>
      <c r="S364" s="138"/>
      <c r="T364" s="138"/>
    </row>
    <row r="365" spans="2:20">
      <c r="B365" s="163"/>
      <c r="C365" s="138"/>
      <c r="D365" s="138"/>
      <c r="E365" s="162"/>
      <c r="F365" s="162"/>
      <c r="G365" s="138"/>
      <c r="H365" s="169">
        <v>42380</v>
      </c>
      <c r="I365" s="185">
        <v>1</v>
      </c>
      <c r="J365" s="226">
        <v>391.83</v>
      </c>
      <c r="K365" s="188">
        <v>1070</v>
      </c>
      <c r="L365" s="138"/>
      <c r="M365" s="138"/>
      <c r="N365" s="138"/>
      <c r="O365" s="138"/>
      <c r="P365" s="138"/>
      <c r="Q365" s="138"/>
      <c r="R365" s="138"/>
      <c r="S365" s="138"/>
      <c r="T365" s="138"/>
    </row>
    <row r="366" spans="2:20">
      <c r="B366" s="163"/>
      <c r="C366" s="138"/>
      <c r="D366" s="138"/>
      <c r="E366" s="138"/>
      <c r="F366" s="138"/>
      <c r="G366" s="138"/>
      <c r="H366" s="169">
        <v>42373</v>
      </c>
      <c r="I366" s="185">
        <v>1</v>
      </c>
      <c r="J366" s="226">
        <v>391.83</v>
      </c>
      <c r="K366" s="188">
        <v>1070</v>
      </c>
      <c r="L366" s="138"/>
      <c r="M366" s="138"/>
      <c r="N366" s="138"/>
      <c r="O366" s="138"/>
      <c r="P366" s="138"/>
      <c r="Q366" s="138"/>
      <c r="R366" s="138"/>
      <c r="S366" s="138"/>
      <c r="T366" s="138"/>
    </row>
    <row r="367" spans="2:20">
      <c r="B367" s="163"/>
      <c r="C367" s="138"/>
      <c r="D367" s="138" t="s">
        <v>96</v>
      </c>
      <c r="E367" s="162" t="s">
        <v>163</v>
      </c>
      <c r="F367" s="236">
        <f>(F365+F364+F357)*1.21</f>
        <v>1.2577999999999998</v>
      </c>
      <c r="G367" s="138" t="s">
        <v>97</v>
      </c>
      <c r="H367" s="169">
        <v>42352</v>
      </c>
      <c r="I367" s="185">
        <v>1</v>
      </c>
      <c r="J367" s="226">
        <v>444.65</v>
      </c>
      <c r="K367" s="188">
        <v>1131</v>
      </c>
      <c r="L367" s="138"/>
      <c r="M367" s="138"/>
      <c r="N367" s="138"/>
      <c r="O367" s="138"/>
      <c r="P367" s="138"/>
      <c r="Q367" s="138"/>
      <c r="R367" s="138"/>
      <c r="S367" s="138"/>
      <c r="T367" s="138"/>
    </row>
    <row r="368" spans="2:20">
      <c r="B368" s="163"/>
      <c r="C368" s="138"/>
      <c r="D368" s="138"/>
      <c r="E368" s="138"/>
      <c r="F368" s="138"/>
      <c r="G368" s="138"/>
      <c r="H368" s="169">
        <v>42345</v>
      </c>
      <c r="I368" s="185">
        <v>1</v>
      </c>
      <c r="J368" s="226">
        <v>467.79</v>
      </c>
      <c r="K368" s="188">
        <v>1159</v>
      </c>
      <c r="L368" s="138"/>
      <c r="M368" s="138"/>
      <c r="N368" s="138"/>
      <c r="O368" s="138"/>
      <c r="P368" s="138"/>
      <c r="Q368" s="138"/>
      <c r="R368" s="138"/>
      <c r="S368" s="138"/>
      <c r="T368" s="138"/>
    </row>
    <row r="369" spans="2:20">
      <c r="B369" s="163"/>
      <c r="C369" s="138"/>
      <c r="D369" s="138"/>
      <c r="E369" s="138"/>
      <c r="F369" s="138"/>
      <c r="G369" s="138"/>
      <c r="H369" s="169">
        <v>42338</v>
      </c>
      <c r="I369" s="185">
        <v>1</v>
      </c>
      <c r="J369" s="226">
        <v>486.8</v>
      </c>
      <c r="K369" s="188">
        <v>1182</v>
      </c>
      <c r="L369" s="138"/>
      <c r="M369" s="138"/>
      <c r="N369" s="138"/>
      <c r="O369" s="138"/>
      <c r="P369" s="138"/>
      <c r="Q369" s="138"/>
      <c r="R369" s="138"/>
      <c r="S369" s="138"/>
      <c r="T369" s="138"/>
    </row>
    <row r="370" spans="2:20">
      <c r="B370" s="163"/>
      <c r="C370" s="138"/>
      <c r="D370" s="138"/>
      <c r="E370" s="138"/>
      <c r="F370" s="138"/>
      <c r="G370" s="138"/>
      <c r="H370" s="169">
        <v>42331</v>
      </c>
      <c r="I370" s="185">
        <v>1</v>
      </c>
      <c r="J370" s="226">
        <v>491.76</v>
      </c>
      <c r="K370" s="188">
        <v>1188</v>
      </c>
      <c r="L370" s="138"/>
      <c r="M370" s="138"/>
      <c r="N370" s="138"/>
      <c r="O370" s="138"/>
      <c r="P370" s="138"/>
      <c r="Q370" s="138"/>
      <c r="R370" s="138"/>
      <c r="S370" s="138"/>
      <c r="T370" s="138"/>
    </row>
    <row r="371" spans="2:20">
      <c r="B371" s="163"/>
      <c r="C371" s="138"/>
      <c r="D371" s="138"/>
      <c r="E371" s="138"/>
      <c r="F371" s="138"/>
      <c r="G371" s="138"/>
      <c r="H371" s="169">
        <v>42324</v>
      </c>
      <c r="I371" s="185">
        <v>1</v>
      </c>
      <c r="J371" s="226">
        <v>506.63</v>
      </c>
      <c r="K371" s="188">
        <v>1206</v>
      </c>
      <c r="L371" s="138"/>
      <c r="M371" s="138"/>
      <c r="N371" s="138"/>
      <c r="O371" s="138"/>
      <c r="P371" s="138"/>
      <c r="Q371" s="138"/>
      <c r="R371" s="138"/>
      <c r="S371" s="138"/>
      <c r="T371" s="138"/>
    </row>
    <row r="372" spans="2:20">
      <c r="B372" s="163"/>
      <c r="C372" s="138"/>
      <c r="D372" s="138"/>
      <c r="E372" s="138"/>
      <c r="F372" s="138"/>
      <c r="G372" s="138"/>
      <c r="H372" s="169">
        <v>42317</v>
      </c>
      <c r="I372" s="185">
        <v>1</v>
      </c>
      <c r="J372" s="226">
        <v>503.33</v>
      </c>
      <c r="K372" s="188">
        <v>1202</v>
      </c>
      <c r="L372" s="138"/>
      <c r="M372" s="138"/>
      <c r="N372" s="138"/>
      <c r="O372" s="138"/>
      <c r="P372" s="138"/>
      <c r="Q372" s="138"/>
      <c r="R372" s="138"/>
      <c r="S372" s="138"/>
      <c r="T372" s="138"/>
    </row>
    <row r="373" spans="2:20">
      <c r="B373" s="163"/>
      <c r="C373" s="138"/>
      <c r="D373" s="138"/>
      <c r="E373" s="138"/>
      <c r="F373" s="138"/>
      <c r="G373" s="138"/>
      <c r="H373" s="169">
        <v>42310</v>
      </c>
      <c r="I373" s="185">
        <v>1</v>
      </c>
      <c r="J373" s="226">
        <v>481.01</v>
      </c>
      <c r="K373" s="188">
        <v>1175</v>
      </c>
      <c r="L373" s="138"/>
      <c r="M373" s="138"/>
      <c r="N373" s="138"/>
      <c r="O373" s="138"/>
      <c r="P373" s="138"/>
      <c r="Q373" s="138"/>
      <c r="R373" s="138"/>
      <c r="S373" s="138"/>
      <c r="T373" s="138"/>
    </row>
    <row r="374" spans="2:20">
      <c r="B374" s="163"/>
      <c r="C374" s="138"/>
      <c r="D374" s="138"/>
      <c r="E374" s="138"/>
      <c r="F374" s="138"/>
      <c r="G374" s="138"/>
      <c r="H374" s="169">
        <v>42303</v>
      </c>
      <c r="I374" s="185">
        <v>1</v>
      </c>
      <c r="J374" s="226">
        <v>478.54</v>
      </c>
      <c r="K374" s="188">
        <v>1172</v>
      </c>
      <c r="L374" s="138"/>
      <c r="M374" s="138"/>
      <c r="N374" s="138"/>
      <c r="O374" s="138"/>
      <c r="P374" s="138"/>
      <c r="Q374" s="138"/>
      <c r="R374" s="138"/>
      <c r="S374" s="138"/>
      <c r="T374" s="138"/>
    </row>
    <row r="375" spans="2:20">
      <c r="B375" s="163"/>
      <c r="C375" s="162"/>
      <c r="D375" s="162"/>
      <c r="E375" s="162"/>
      <c r="F375" s="138"/>
      <c r="G375" s="138"/>
      <c r="H375" s="169">
        <v>42296</v>
      </c>
      <c r="I375" s="185">
        <v>1</v>
      </c>
      <c r="J375" s="226">
        <v>493.41</v>
      </c>
      <c r="K375" s="188">
        <v>1190</v>
      </c>
      <c r="L375" s="162"/>
      <c r="M375" s="162"/>
      <c r="N375" s="162"/>
      <c r="O375" s="162"/>
      <c r="P375" s="162"/>
      <c r="Q375" s="162"/>
      <c r="R375" s="162"/>
      <c r="S375" s="162"/>
      <c r="T375" s="162"/>
    </row>
    <row r="376" spans="2:20">
      <c r="B376" s="163"/>
      <c r="C376" s="162"/>
      <c r="D376" s="162"/>
      <c r="E376" s="162"/>
      <c r="F376" s="138"/>
      <c r="G376" s="138"/>
      <c r="H376" s="169">
        <v>42289</v>
      </c>
      <c r="I376" s="185">
        <v>1</v>
      </c>
      <c r="J376" s="226">
        <v>501.68</v>
      </c>
      <c r="K376" s="188">
        <v>1200</v>
      </c>
      <c r="L376" s="162"/>
      <c r="M376" s="162"/>
      <c r="N376" s="162"/>
      <c r="O376" s="162"/>
      <c r="P376" s="162"/>
      <c r="Q376" s="162"/>
      <c r="R376" s="162"/>
      <c r="S376" s="162"/>
      <c r="T376" s="162"/>
    </row>
    <row r="377" spans="2:20">
      <c r="B377" s="163"/>
      <c r="C377" s="162"/>
      <c r="D377" s="162"/>
      <c r="E377" s="162"/>
      <c r="F377" s="138"/>
      <c r="G377" s="138"/>
      <c r="H377" s="169">
        <v>42282</v>
      </c>
      <c r="I377" s="185">
        <v>1</v>
      </c>
      <c r="J377" s="226">
        <v>489.28</v>
      </c>
      <c r="K377" s="188">
        <v>1185</v>
      </c>
      <c r="L377" s="162"/>
      <c r="M377" s="162"/>
      <c r="N377" s="162"/>
      <c r="O377" s="162"/>
      <c r="P377" s="162"/>
      <c r="Q377" s="162"/>
      <c r="R377" s="162"/>
      <c r="S377" s="162"/>
      <c r="T377" s="162"/>
    </row>
    <row r="378" spans="2:20">
      <c r="B378" s="163"/>
      <c r="C378" s="162"/>
      <c r="D378" s="162"/>
      <c r="E378" s="162"/>
      <c r="F378" s="138"/>
      <c r="G378" s="138"/>
      <c r="H378" s="169">
        <v>42275</v>
      </c>
      <c r="I378" s="185">
        <v>1</v>
      </c>
      <c r="J378" s="226">
        <v>490.11</v>
      </c>
      <c r="K378" s="188">
        <v>1186</v>
      </c>
      <c r="L378" s="162"/>
      <c r="M378" s="162"/>
      <c r="N378" s="162"/>
      <c r="O378" s="162"/>
      <c r="P378" s="162"/>
      <c r="Q378" s="162"/>
      <c r="R378" s="162"/>
      <c r="S378" s="162"/>
      <c r="T378" s="162"/>
    </row>
    <row r="379" spans="2:20">
      <c r="B379" s="163"/>
      <c r="C379" s="162"/>
      <c r="D379" s="162"/>
      <c r="E379" s="162"/>
      <c r="F379" s="138"/>
      <c r="G379" s="138"/>
      <c r="H379" s="169">
        <v>42268</v>
      </c>
      <c r="I379" s="185">
        <v>1</v>
      </c>
      <c r="J379" s="226">
        <v>498.37</v>
      </c>
      <c r="K379" s="188">
        <v>1196</v>
      </c>
      <c r="L379" s="162"/>
      <c r="M379" s="162"/>
      <c r="N379" s="162"/>
      <c r="O379" s="162"/>
      <c r="P379" s="162"/>
      <c r="Q379" s="162"/>
      <c r="R379" s="162"/>
      <c r="S379" s="162"/>
      <c r="T379" s="162"/>
    </row>
    <row r="380" spans="2:20">
      <c r="B380" s="163"/>
      <c r="C380" s="162"/>
      <c r="D380" s="162"/>
      <c r="E380" s="162"/>
      <c r="F380" s="138"/>
      <c r="G380" s="138"/>
      <c r="H380" s="169">
        <v>42261</v>
      </c>
      <c r="I380" s="185">
        <v>1</v>
      </c>
      <c r="J380" s="226">
        <v>502.5</v>
      </c>
      <c r="K380" s="188">
        <v>1201</v>
      </c>
      <c r="L380" s="162"/>
      <c r="M380" s="162"/>
      <c r="N380" s="162"/>
      <c r="O380" s="162"/>
      <c r="P380" s="162"/>
      <c r="Q380" s="162"/>
      <c r="R380" s="162"/>
      <c r="S380" s="162"/>
      <c r="T380" s="162"/>
    </row>
    <row r="381" spans="2:20">
      <c r="B381" s="163"/>
      <c r="C381" s="162"/>
      <c r="D381" s="162"/>
      <c r="E381" s="162"/>
      <c r="F381" s="138"/>
      <c r="G381" s="138"/>
      <c r="H381" s="169">
        <v>42254</v>
      </c>
      <c r="I381" s="185">
        <v>1</v>
      </c>
      <c r="J381" s="226">
        <v>493.41</v>
      </c>
      <c r="K381" s="188">
        <v>1190</v>
      </c>
      <c r="L381" s="162"/>
      <c r="M381" s="162"/>
      <c r="N381" s="162"/>
      <c r="O381" s="162"/>
      <c r="P381" s="162"/>
      <c r="Q381" s="162"/>
      <c r="R381" s="162"/>
      <c r="S381" s="162"/>
      <c r="T381" s="162"/>
    </row>
    <row r="382" spans="2:20">
      <c r="B382" s="163"/>
      <c r="C382" s="162"/>
      <c r="D382" s="162"/>
      <c r="E382" s="162"/>
      <c r="F382" s="138"/>
      <c r="G382" s="138"/>
      <c r="H382" s="169">
        <v>42247</v>
      </c>
      <c r="I382" s="185">
        <v>1</v>
      </c>
      <c r="J382" s="226">
        <v>466.06</v>
      </c>
      <c r="K382" s="227">
        <v>1156.9100000000001</v>
      </c>
      <c r="L382" s="162"/>
      <c r="M382" s="162"/>
      <c r="N382" s="162"/>
      <c r="O382" s="162"/>
      <c r="P382" s="162"/>
      <c r="Q382" s="162"/>
      <c r="R382" s="162"/>
      <c r="S382" s="162"/>
      <c r="T382" s="162"/>
    </row>
    <row r="383" spans="2:20">
      <c r="B383" s="163"/>
      <c r="C383" s="162"/>
      <c r="D383" s="162"/>
      <c r="E383" s="162"/>
      <c r="F383" s="138"/>
      <c r="G383" s="138"/>
      <c r="H383" s="169">
        <v>42240</v>
      </c>
      <c r="I383" s="185">
        <v>1</v>
      </c>
      <c r="J383" s="226">
        <v>485.97</v>
      </c>
      <c r="K383" s="188">
        <v>1181</v>
      </c>
      <c r="L383" s="162"/>
      <c r="M383" s="162"/>
      <c r="N383" s="162"/>
      <c r="O383" s="162"/>
      <c r="P383" s="162"/>
      <c r="Q383" s="162"/>
      <c r="R383" s="162"/>
      <c r="S383" s="162"/>
      <c r="T383" s="162"/>
    </row>
    <row r="384" spans="2:20">
      <c r="B384" s="163"/>
      <c r="C384" s="162"/>
      <c r="D384" s="162"/>
      <c r="E384" s="162"/>
      <c r="F384" s="138"/>
      <c r="G384" s="138"/>
      <c r="H384" s="169">
        <v>42233</v>
      </c>
      <c r="I384" s="185">
        <v>1</v>
      </c>
      <c r="J384" s="226">
        <v>496.72</v>
      </c>
      <c r="K384" s="188">
        <v>1194</v>
      </c>
      <c r="L384" s="162"/>
      <c r="M384" s="162"/>
      <c r="N384" s="162"/>
      <c r="O384" s="162"/>
      <c r="P384" s="162"/>
      <c r="Q384" s="162"/>
      <c r="R384" s="162"/>
      <c r="S384" s="162"/>
      <c r="T384" s="162"/>
    </row>
    <row r="385" spans="2:20">
      <c r="B385" s="163"/>
      <c r="C385" s="162"/>
      <c r="D385" s="162"/>
      <c r="E385" s="162"/>
      <c r="F385" s="138"/>
      <c r="G385" s="138"/>
      <c r="H385" s="169">
        <v>42226</v>
      </c>
      <c r="I385" s="185">
        <v>1</v>
      </c>
      <c r="J385" s="226">
        <v>504.98</v>
      </c>
      <c r="K385" s="188">
        <v>1204</v>
      </c>
      <c r="L385" s="162"/>
      <c r="M385" s="162"/>
      <c r="N385" s="162"/>
      <c r="O385" s="162"/>
      <c r="P385" s="162"/>
      <c r="Q385" s="162"/>
      <c r="R385" s="162"/>
      <c r="S385" s="162"/>
      <c r="T385" s="162"/>
    </row>
    <row r="386" spans="2:20">
      <c r="B386" s="163"/>
      <c r="C386" s="215"/>
      <c r="D386" s="215"/>
      <c r="E386" s="215"/>
      <c r="F386" s="215"/>
      <c r="G386" s="215"/>
      <c r="H386" s="169">
        <v>42219</v>
      </c>
      <c r="I386" s="185">
        <v>1</v>
      </c>
      <c r="J386" s="226">
        <v>518.20000000000005</v>
      </c>
      <c r="K386" s="188">
        <v>1220</v>
      </c>
      <c r="L386" s="215"/>
      <c r="M386" s="215"/>
      <c r="N386" s="215"/>
      <c r="O386" s="215"/>
      <c r="P386" s="215"/>
      <c r="Q386" s="215"/>
      <c r="R386" s="215"/>
      <c r="S386" s="215"/>
      <c r="T386" s="215"/>
    </row>
    <row r="387" spans="2:20">
      <c r="B387" s="163"/>
      <c r="C387" s="215"/>
      <c r="D387" s="215"/>
      <c r="E387" s="215"/>
      <c r="F387" s="215"/>
      <c r="G387" s="215"/>
      <c r="H387" s="169">
        <v>42212</v>
      </c>
      <c r="I387" s="185">
        <v>1</v>
      </c>
      <c r="J387" s="226">
        <v>533.91</v>
      </c>
      <c r="K387" s="188">
        <v>1239</v>
      </c>
      <c r="L387" s="215"/>
      <c r="M387" s="215"/>
      <c r="N387" s="215"/>
      <c r="O387" s="215"/>
      <c r="P387" s="215"/>
      <c r="Q387" s="215"/>
      <c r="R387" s="215"/>
      <c r="S387" s="215"/>
      <c r="T387" s="215"/>
    </row>
    <row r="388" spans="2:20" ht="17" thickBot="1">
      <c r="B388" s="163"/>
      <c r="C388" s="215"/>
      <c r="D388" s="215"/>
      <c r="E388" s="215"/>
      <c r="F388" s="215"/>
      <c r="G388" s="215"/>
      <c r="H388" s="169">
        <v>42205</v>
      </c>
      <c r="I388" s="185">
        <v>1</v>
      </c>
      <c r="J388" s="226">
        <v>547.13</v>
      </c>
      <c r="K388" s="188">
        <v>1255</v>
      </c>
      <c r="L388" s="215"/>
      <c r="M388" s="215"/>
      <c r="N388" s="215"/>
      <c r="O388" s="215"/>
      <c r="P388" s="215"/>
      <c r="Q388" s="215"/>
      <c r="R388" s="215"/>
      <c r="S388" s="215"/>
      <c r="T388" s="215"/>
    </row>
    <row r="389" spans="2:20">
      <c r="B389" s="128"/>
      <c r="C389" s="128" t="s">
        <v>25</v>
      </c>
      <c r="D389" s="128" t="s">
        <v>61</v>
      </c>
      <c r="E389" s="128"/>
      <c r="F389" s="128" t="s">
        <v>32</v>
      </c>
      <c r="G389" s="128"/>
      <c r="H389" s="169">
        <v>42198</v>
      </c>
      <c r="I389" s="185">
        <v>1</v>
      </c>
      <c r="J389" s="226">
        <v>568.62</v>
      </c>
      <c r="K389" s="188">
        <v>1281</v>
      </c>
      <c r="L389" s="128"/>
      <c r="M389" s="128"/>
      <c r="N389" s="128"/>
      <c r="O389" s="128"/>
      <c r="P389" s="128"/>
      <c r="Q389" s="128"/>
      <c r="R389" s="128"/>
      <c r="S389" s="128"/>
      <c r="T389" s="128"/>
    </row>
    <row r="390" spans="2:20">
      <c r="B390" s="221"/>
      <c r="C390" s="143"/>
      <c r="D390" s="138"/>
      <c r="E390" s="138"/>
      <c r="F390" s="138"/>
      <c r="G390" s="138"/>
      <c r="H390" s="169">
        <v>42191</v>
      </c>
      <c r="I390" s="185">
        <v>1</v>
      </c>
      <c r="J390" s="226">
        <v>580.19000000000005</v>
      </c>
      <c r="K390" s="188">
        <v>1295</v>
      </c>
      <c r="L390" s="138"/>
      <c r="M390" s="138"/>
      <c r="N390" s="138"/>
      <c r="O390" s="138"/>
      <c r="P390" s="138"/>
      <c r="Q390" s="138"/>
      <c r="R390" s="138"/>
      <c r="S390" s="138"/>
      <c r="T390" s="138"/>
    </row>
    <row r="391" spans="2:20">
      <c r="B391" s="221"/>
      <c r="C391" s="215" t="s">
        <v>164</v>
      </c>
      <c r="D391" s="138"/>
      <c r="E391" s="138"/>
      <c r="F391" s="138"/>
      <c r="G391" s="138"/>
      <c r="H391" s="215"/>
      <c r="I391" s="215"/>
      <c r="J391" s="215"/>
      <c r="K391" s="215"/>
      <c r="L391" s="138"/>
      <c r="M391" s="138"/>
      <c r="N391" s="138"/>
      <c r="O391" s="138"/>
      <c r="P391" s="138"/>
      <c r="Q391" s="138"/>
      <c r="R391" s="138"/>
      <c r="S391" s="138"/>
      <c r="T391" s="138"/>
    </row>
    <row r="392" spans="2:20">
      <c r="B392" s="221"/>
      <c r="C392" s="215"/>
      <c r="D392" s="215"/>
      <c r="E392" s="215"/>
      <c r="F392" s="215"/>
      <c r="G392" s="215"/>
      <c r="H392" s="215"/>
      <c r="I392" s="215"/>
      <c r="J392" s="215"/>
      <c r="K392" s="215"/>
      <c r="L392" s="215"/>
      <c r="M392" s="215"/>
      <c r="N392" s="215"/>
      <c r="O392" s="215"/>
      <c r="P392" s="215"/>
      <c r="Q392" s="215"/>
      <c r="R392" s="215"/>
      <c r="S392" s="215"/>
      <c r="T392" s="215"/>
    </row>
    <row r="393" spans="2:20" ht="17" thickBot="1">
      <c r="B393" s="221"/>
      <c r="C393" s="215"/>
      <c r="D393" s="215"/>
      <c r="E393" s="215"/>
      <c r="F393" s="215"/>
      <c r="G393" s="215"/>
      <c r="H393" s="215"/>
      <c r="I393" s="215"/>
      <c r="J393" s="215"/>
      <c r="K393" s="215"/>
      <c r="L393" s="215"/>
      <c r="M393" s="215"/>
      <c r="N393" s="215"/>
      <c r="O393" s="215"/>
      <c r="P393" s="215"/>
      <c r="Q393" s="215"/>
      <c r="R393" s="215"/>
      <c r="S393" s="215"/>
      <c r="T393" s="215"/>
    </row>
    <row r="394" spans="2:20">
      <c r="B394" s="221"/>
      <c r="C394" s="215"/>
      <c r="D394" s="215" t="s">
        <v>165</v>
      </c>
      <c r="E394" s="215"/>
      <c r="F394" s="215"/>
      <c r="G394" s="215"/>
      <c r="H394" s="128"/>
      <c r="I394" s="128"/>
      <c r="J394" s="128"/>
      <c r="K394" s="128"/>
      <c r="L394" s="215"/>
      <c r="M394" s="215"/>
      <c r="N394" s="215"/>
      <c r="O394" s="215"/>
      <c r="P394" s="215"/>
      <c r="Q394" s="215"/>
      <c r="R394" s="215"/>
      <c r="S394" s="215"/>
      <c r="T394" s="215"/>
    </row>
    <row r="395" spans="2:20">
      <c r="B395" s="221"/>
      <c r="C395" s="215"/>
      <c r="D395" s="215" t="s">
        <v>98</v>
      </c>
      <c r="E395" s="215"/>
      <c r="F395" s="215"/>
      <c r="G395" s="215"/>
      <c r="H395" s="138"/>
      <c r="I395" s="138"/>
      <c r="J395" s="138"/>
      <c r="K395" s="138"/>
      <c r="L395" s="215"/>
      <c r="M395" s="215"/>
      <c r="N395" s="215"/>
      <c r="O395" s="215"/>
      <c r="P395" s="215"/>
      <c r="Q395" s="215"/>
      <c r="R395" s="215"/>
      <c r="S395" s="215"/>
      <c r="T395" s="215"/>
    </row>
    <row r="396" spans="2:20" ht="17" thickBot="1">
      <c r="B396" s="221"/>
      <c r="C396" s="215"/>
      <c r="D396" s="215"/>
      <c r="E396" s="215"/>
      <c r="F396" s="215"/>
      <c r="G396" s="215"/>
      <c r="H396" s="138"/>
      <c r="I396" s="138"/>
      <c r="J396" s="138"/>
      <c r="K396" s="138"/>
      <c r="L396" s="215"/>
      <c r="M396" s="215"/>
      <c r="N396" s="215"/>
      <c r="O396" s="215"/>
      <c r="P396" s="215"/>
      <c r="Q396" s="215"/>
      <c r="R396" s="215"/>
      <c r="S396" s="215"/>
      <c r="T396" s="215"/>
    </row>
    <row r="397" spans="2:20" ht="17" thickBot="1">
      <c r="B397" s="221"/>
      <c r="C397" s="215"/>
      <c r="D397" s="215"/>
      <c r="E397" s="215"/>
      <c r="F397" s="168">
        <v>0.5</v>
      </c>
      <c r="G397" s="215" t="s">
        <v>88</v>
      </c>
      <c r="H397" s="215" t="s">
        <v>166</v>
      </c>
      <c r="I397" s="215"/>
      <c r="J397" s="215"/>
      <c r="K397" s="215"/>
      <c r="L397" s="215"/>
      <c r="M397" s="215"/>
      <c r="N397" s="215"/>
      <c r="O397" s="215"/>
      <c r="P397" s="215"/>
      <c r="Q397" s="215"/>
      <c r="R397" s="215"/>
      <c r="S397" s="215"/>
      <c r="T397" s="215"/>
    </row>
    <row r="398" spans="2:20">
      <c r="B398" s="221"/>
      <c r="C398" s="215"/>
      <c r="D398" s="215"/>
      <c r="E398" s="215"/>
      <c r="F398" s="228">
        <f>F360</f>
        <v>1.2578</v>
      </c>
      <c r="G398" s="215" t="s">
        <v>88</v>
      </c>
      <c r="H398" s="215" t="s">
        <v>167</v>
      </c>
      <c r="I398" s="215"/>
      <c r="J398" s="215"/>
      <c r="K398" s="215"/>
      <c r="L398" s="215"/>
      <c r="M398" s="215"/>
      <c r="N398" s="215"/>
      <c r="O398" s="215"/>
      <c r="P398" s="215"/>
      <c r="Q398" s="215"/>
      <c r="R398" s="215"/>
      <c r="S398" s="215"/>
      <c r="T398" s="215"/>
    </row>
    <row r="399" spans="2:20">
      <c r="B399" s="221"/>
      <c r="C399" s="215"/>
      <c r="D399" s="215"/>
      <c r="E399" s="215"/>
      <c r="F399" s="228">
        <f>F397+F398</f>
        <v>1.7578</v>
      </c>
      <c r="G399" s="215" t="s">
        <v>88</v>
      </c>
      <c r="H399" s="215" t="s">
        <v>168</v>
      </c>
      <c r="I399" s="215"/>
      <c r="J399" s="215"/>
      <c r="K399" s="215"/>
      <c r="L399" s="215"/>
      <c r="M399" s="215"/>
      <c r="N399" s="215"/>
      <c r="O399" s="215"/>
      <c r="P399" s="215"/>
      <c r="Q399" s="215"/>
      <c r="R399" s="215"/>
      <c r="S399" s="215"/>
      <c r="T399" s="215"/>
    </row>
    <row r="400" spans="2:20">
      <c r="B400" s="221"/>
      <c r="C400" s="215"/>
      <c r="D400" s="215"/>
      <c r="E400" s="215"/>
      <c r="F400" s="215"/>
      <c r="G400" s="215"/>
      <c r="H400" s="215"/>
      <c r="I400" s="215"/>
      <c r="J400" s="215"/>
      <c r="K400" s="215"/>
      <c r="L400" s="215"/>
      <c r="M400" s="215"/>
      <c r="N400" s="215"/>
      <c r="O400" s="215"/>
      <c r="P400" s="215"/>
      <c r="Q400" s="215"/>
      <c r="R400" s="215"/>
      <c r="S400" s="215"/>
      <c r="T400" s="215"/>
    </row>
    <row r="401" spans="2:20">
      <c r="B401" s="221"/>
      <c r="C401" s="215"/>
      <c r="D401" s="215"/>
      <c r="E401" s="215"/>
      <c r="F401" s="215"/>
      <c r="G401" s="215"/>
      <c r="H401" s="215"/>
      <c r="I401" s="215"/>
      <c r="J401" s="215"/>
      <c r="K401" s="215"/>
      <c r="L401" s="215"/>
      <c r="M401" s="215"/>
      <c r="N401" s="215"/>
      <c r="O401" s="215"/>
      <c r="P401" s="215"/>
      <c r="Q401" s="215"/>
      <c r="R401" s="215"/>
      <c r="S401" s="215"/>
      <c r="T401" s="215"/>
    </row>
    <row r="402" spans="2:20">
      <c r="B402" s="221"/>
      <c r="C402" s="215"/>
      <c r="D402" s="215"/>
      <c r="E402" s="215"/>
      <c r="F402" s="228"/>
      <c r="G402" s="215"/>
      <c r="H402" s="215"/>
      <c r="I402" s="215"/>
      <c r="J402" s="215"/>
      <c r="K402" s="215"/>
      <c r="L402" s="215"/>
      <c r="M402" s="215"/>
      <c r="N402" s="215"/>
      <c r="O402" s="215"/>
      <c r="P402" s="215"/>
      <c r="Q402" s="215"/>
      <c r="R402" s="215"/>
      <c r="S402" s="215"/>
      <c r="T402" s="215"/>
    </row>
    <row r="403" spans="2:20">
      <c r="B403" s="221"/>
      <c r="C403" s="215"/>
      <c r="D403" s="215"/>
      <c r="E403" s="215"/>
      <c r="F403" s="234"/>
      <c r="G403" s="215"/>
      <c r="H403" s="215"/>
      <c r="I403" s="215"/>
      <c r="J403" s="215"/>
      <c r="K403" s="215"/>
      <c r="L403" s="215"/>
      <c r="M403" s="215"/>
      <c r="N403" s="215"/>
      <c r="O403" s="215"/>
      <c r="P403" s="215"/>
      <c r="Q403" s="215"/>
      <c r="R403" s="215"/>
      <c r="S403" s="215"/>
      <c r="T403" s="215"/>
    </row>
    <row r="404" spans="2:20">
      <c r="B404" s="221"/>
      <c r="C404" s="215"/>
      <c r="D404" s="215"/>
      <c r="E404" s="215"/>
      <c r="F404" s="215"/>
      <c r="G404" s="215"/>
      <c r="I404" s="215"/>
      <c r="J404" s="215"/>
      <c r="K404" s="215"/>
      <c r="L404" s="215"/>
      <c r="M404" s="215"/>
      <c r="N404" s="215"/>
      <c r="O404" s="215"/>
      <c r="P404" s="215"/>
      <c r="Q404" s="215"/>
      <c r="R404" s="215"/>
      <c r="S404" s="215"/>
      <c r="T404" s="215"/>
    </row>
    <row r="405" spans="2:20">
      <c r="B405" s="221"/>
      <c r="C405" s="215"/>
      <c r="D405" s="215"/>
      <c r="E405" s="215"/>
      <c r="F405" s="215"/>
      <c r="G405" s="215"/>
      <c r="I405" s="215"/>
      <c r="J405" s="215"/>
      <c r="K405" s="215"/>
      <c r="L405" s="215"/>
      <c r="M405" s="215"/>
      <c r="N405" s="215"/>
      <c r="O405" s="215"/>
      <c r="P405" s="215"/>
      <c r="Q405" s="215"/>
      <c r="R405" s="215"/>
      <c r="S405" s="215"/>
      <c r="T405" s="215"/>
    </row>
    <row r="406" spans="2:20">
      <c r="B406" s="221"/>
      <c r="C406" s="215"/>
      <c r="D406" s="215"/>
      <c r="E406" s="215"/>
      <c r="F406" s="215"/>
      <c r="G406" s="215"/>
      <c r="I406" s="215"/>
      <c r="J406" s="215"/>
      <c r="K406" s="215"/>
      <c r="L406" s="215"/>
      <c r="M406" s="215"/>
      <c r="N406" s="215"/>
      <c r="O406" s="215"/>
      <c r="P406" s="215"/>
      <c r="Q406" s="215"/>
      <c r="R406" s="215"/>
      <c r="S406" s="215"/>
      <c r="T406" s="215"/>
    </row>
    <row r="407" spans="2:20">
      <c r="B407" s="221"/>
      <c r="C407" s="215"/>
      <c r="D407" s="215"/>
      <c r="E407" s="215"/>
      <c r="F407" s="215"/>
      <c r="G407" s="215"/>
      <c r="I407" s="215"/>
      <c r="J407" s="215"/>
      <c r="K407" s="215"/>
      <c r="L407" s="215"/>
      <c r="M407" s="215"/>
      <c r="N407" s="215"/>
      <c r="O407" s="215"/>
      <c r="P407" s="215"/>
      <c r="Q407" s="215"/>
      <c r="R407" s="215"/>
      <c r="S407" s="215"/>
      <c r="T407" s="215"/>
    </row>
    <row r="408" spans="2:20">
      <c r="B408" s="221"/>
      <c r="C408" s="215"/>
      <c r="D408" s="215"/>
      <c r="E408" s="215"/>
      <c r="F408" s="229">
        <f>F399/(1+F363)-F364</f>
        <v>0.95880914049586796</v>
      </c>
      <c r="G408" s="215" t="s">
        <v>88</v>
      </c>
      <c r="H408" s="215" t="s">
        <v>169</v>
      </c>
      <c r="I408" s="215"/>
      <c r="J408" s="215"/>
      <c r="K408" s="215"/>
      <c r="L408" s="215"/>
      <c r="M408" s="215"/>
      <c r="N408" s="215"/>
      <c r="O408" s="215"/>
      <c r="P408" s="215"/>
      <c r="Q408" s="215"/>
      <c r="R408" s="215"/>
      <c r="S408" s="215"/>
      <c r="T408" s="215"/>
    </row>
    <row r="409" spans="2:20">
      <c r="B409" s="221"/>
      <c r="C409" s="215"/>
      <c r="D409" s="215"/>
      <c r="E409" s="215"/>
      <c r="F409" s="230">
        <f>F408/F13</f>
        <v>2.7637281163587279E-2</v>
      </c>
      <c r="G409" s="215" t="s">
        <v>58</v>
      </c>
      <c r="H409" s="215"/>
      <c r="I409" s="215"/>
      <c r="J409" s="215"/>
      <c r="K409" s="215"/>
      <c r="L409" s="215"/>
      <c r="M409" s="215"/>
      <c r="N409" s="215"/>
      <c r="O409" s="215"/>
      <c r="P409" s="215"/>
      <c r="Q409" s="215"/>
      <c r="R409" s="215"/>
      <c r="S409" s="215"/>
      <c r="T409" s="215"/>
    </row>
    <row r="410" spans="2:20">
      <c r="H410" s="215"/>
      <c r="I410" s="215"/>
      <c r="J410" s="215"/>
      <c r="K410" s="215"/>
    </row>
    <row r="411" spans="2:20">
      <c r="H411" s="215"/>
      <c r="I411" s="215"/>
      <c r="J411" s="215"/>
      <c r="K411" s="215"/>
    </row>
    <row r="412" spans="2:20">
      <c r="H412" s="215"/>
      <c r="I412" s="215"/>
      <c r="J412" s="215"/>
      <c r="K412" s="215"/>
    </row>
    <row r="413" spans="2:20">
      <c r="I413" s="215"/>
      <c r="J413" s="215"/>
      <c r="K413" s="215"/>
    </row>
    <row r="414" spans="2:20">
      <c r="H414" s="215"/>
      <c r="I414" s="215"/>
      <c r="J414" s="215"/>
      <c r="K414" s="215"/>
    </row>
  </sheetData>
  <hyperlinks>
    <hyperlink ref="C128" r:id="rId1" xr:uid="{00000000-0004-0000-0500-000000000000}"/>
    <hyperlink ref="C351" r:id="rId2" xr:uid="{00000000-0004-0000-0500-000001000000}"/>
  </hyperlinks>
  <pageMargins left="0.75" right="0.75" top="1" bottom="1" header="0.5" footer="0.5"/>
  <pageSetup paperSize="9" orientation="portrait" horizontalDpi="4294967292" verticalDpi="429496729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7"/>
  <sheetViews>
    <sheetView workbookViewId="0">
      <selection activeCell="G39" sqref="G39"/>
    </sheetView>
  </sheetViews>
  <sheetFormatPr baseColWidth="10" defaultRowHeight="16"/>
  <sheetData>
    <row r="2" spans="1:2">
      <c r="A2" t="s">
        <v>132</v>
      </c>
    </row>
    <row r="4" spans="1:2" ht="19" customHeight="1">
      <c r="A4" s="216" t="s">
        <v>133</v>
      </c>
    </row>
    <row r="7" spans="1:2">
      <c r="B7" t="s">
        <v>134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Notes2</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2018-12-04T14:56:43Z</dcterms:modified>
</cp:coreProperties>
</file>