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24FB169A-C204-EE4E-994A-A09F0DB91AE7}" xr6:coauthVersionLast="47" xr6:coauthVersionMax="47" xr10:uidLastSave="{00000000-0000-0000-0000-000000000000}"/>
  <bookViews>
    <workbookView xWindow="30080" yWindow="500" windowWidth="30080" windowHeight="16100" tabRatio="891" firstSheet="25" activeTab="29" xr2:uid="{00000000-000D-0000-FFFF-FFFF00000000}"/>
  </bookViews>
  <sheets>
    <sheet name="Cover Sheet" sheetId="34" r:id="rId1"/>
    <sheet name="Changelog" sheetId="1" r:id="rId2"/>
    <sheet name="Introduction" sheetId="10" r:id="rId3"/>
    <sheet name="Contents" sheetId="18" r:id="rId4"/>
    <sheet name="Dataflow" sheetId="36" r:id="rId5"/>
    <sheet name="Assumptions" sheetId="3" r:id="rId6"/>
    <sheet name="Dashboard" sheetId="28" r:id="rId7"/>
    <sheet name="Corrected energy balance step 2" sheetId="12" r:id="rId8"/>
    <sheet name="Application Shares" sheetId="61" r:id="rId9"/>
    <sheet name="Technology Shares" sheetId="62" r:id="rId10"/>
    <sheet name="Fuelling shares" sheetId="66" r:id="rId11"/>
    <sheet name="Fuel Aggregation" sheetId="37" r:id="rId12"/>
    <sheet name="csv_final_demand_gasoline" sheetId="47" r:id="rId13"/>
    <sheet name="csv_final_demand_diesel" sheetId="48" r:id="rId14"/>
    <sheet name="csv_final_demand_bio_ethanol" sheetId="49" r:id="rId15"/>
    <sheet name="csv_final_demand_biodiesel" sheetId="50" r:id="rId16"/>
    <sheet name="csv_final_demand_electricity" sheetId="51" r:id="rId17"/>
    <sheet name="csv_electricity_road" sheetId="57" r:id="rId18"/>
    <sheet name="csv_road_gasoline_mix" sheetId="55" r:id="rId19"/>
    <sheet name="csv_road_diesel_mix" sheetId="56" r:id="rId20"/>
    <sheet name="csv_rail_diesel_mix" sheetId="72" r:id="rId21"/>
    <sheet name="csv_rail_electricity" sheetId="73" r:id="rId22"/>
    <sheet name="csv_lng_mix" sheetId="75" r:id="rId23"/>
    <sheet name="csv_network_gas_mix" sheetId="52" r:id="rId24"/>
    <sheet name="csv_final_demand_road_greengas" sheetId="70" r:id="rId25"/>
    <sheet name="csv_final_demand_natural_gas" sheetId="63" r:id="rId26"/>
    <sheet name="csv_shipping_mixer_lng" sheetId="67" r:id="rId27"/>
    <sheet name="csv_shipping_mixer_diesel" sheetId="69" r:id="rId28"/>
    <sheet name="csv_road_mixer_lng" sheetId="68" r:id="rId29"/>
    <sheet name="csv_bicycles_demand" sheetId="76" r:id="rId30"/>
    <sheet name="csv_road_lpg" sheetId="77" r:id="rId31"/>
  </sheets>
  <externalReferences>
    <externalReference r:id="rId32"/>
  </externalReferences>
  <definedNames>
    <definedName name="base_year">Dashboard!$E$12</definedName>
    <definedName name="country">Dashboard!$E$11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77" l="1"/>
  <c r="B3" i="77"/>
  <c r="B6" i="52"/>
  <c r="B8" i="57"/>
  <c r="B7" i="55"/>
  <c r="B6" i="56"/>
  <c r="E30" i="62"/>
  <c r="F30" i="62" s="1"/>
  <c r="E29" i="62"/>
  <c r="F29" i="62"/>
  <c r="E34" i="62"/>
  <c r="F34" i="62" s="1"/>
  <c r="E13" i="62"/>
  <c r="F13" i="62" s="1"/>
  <c r="E20" i="62"/>
  <c r="F20" i="62" s="1"/>
  <c r="E26" i="62"/>
  <c r="F26" i="62" s="1"/>
  <c r="B3" i="76" l="1"/>
  <c r="I12" i="37"/>
  <c r="D42" i="66" s="1"/>
  <c r="K12" i="37"/>
  <c r="D43" i="66" s="1"/>
  <c r="E22" i="62"/>
  <c r="F22" i="62" s="1"/>
  <c r="B6" i="55" s="1"/>
  <c r="C13" i="37"/>
  <c r="G13" i="37"/>
  <c r="E78" i="28" s="1"/>
  <c r="M13" i="37"/>
  <c r="E73" i="28" s="1"/>
  <c r="K15" i="37"/>
  <c r="E68" i="28" s="1"/>
  <c r="I15" i="37"/>
  <c r="E64" i="28" s="1"/>
  <c r="E38" i="62"/>
  <c r="F38" i="62" s="1"/>
  <c r="B4" i="75" s="1"/>
  <c r="E37" i="62"/>
  <c r="F37" i="62" s="1"/>
  <c r="B3" i="75" s="1"/>
  <c r="E45" i="62"/>
  <c r="F45" i="62" s="1"/>
  <c r="B4" i="72" s="1"/>
  <c r="E44" i="62"/>
  <c r="F44" i="62" s="1"/>
  <c r="B3" i="72" s="1"/>
  <c r="E48" i="62"/>
  <c r="F48" i="62" s="1"/>
  <c r="E47" i="62"/>
  <c r="F47" i="62" s="1"/>
  <c r="E42" i="62"/>
  <c r="F42" i="62" s="1"/>
  <c r="B5" i="73" s="1"/>
  <c r="E41" i="62"/>
  <c r="F41" i="62" s="1"/>
  <c r="B4" i="73" s="1"/>
  <c r="E40" i="62"/>
  <c r="F40" i="62" s="1"/>
  <c r="B3" i="73" s="1"/>
  <c r="E35" i="62"/>
  <c r="F35" i="62" s="1"/>
  <c r="B5" i="52" s="1"/>
  <c r="E27" i="62"/>
  <c r="F27" i="62" s="1"/>
  <c r="B5" i="56" s="1"/>
  <c r="E19" i="62"/>
  <c r="F19" i="62" s="1"/>
  <c r="B4" i="55" s="1"/>
  <c r="E21" i="62"/>
  <c r="F21" i="62" s="1"/>
  <c r="B5" i="55" s="1"/>
  <c r="E14" i="62"/>
  <c r="F14" i="62" s="1"/>
  <c r="B5" i="57" s="1"/>
  <c r="M12" i="37"/>
  <c r="D30" i="61" s="1"/>
  <c r="E16" i="62"/>
  <c r="F16" i="62" s="1"/>
  <c r="B7" i="57" s="1"/>
  <c r="E12" i="62"/>
  <c r="F12" i="62" s="1"/>
  <c r="B4" i="57" s="1"/>
  <c r="E15" i="62"/>
  <c r="F15" i="62" s="1"/>
  <c r="B6" i="57" s="1"/>
  <c r="G16" i="37"/>
  <c r="D18" i="61" s="1"/>
  <c r="G15" i="37"/>
  <c r="D36" i="66" s="1"/>
  <c r="L15" i="37"/>
  <c r="D37" i="66" s="1"/>
  <c r="H15" i="37"/>
  <c r="D38" i="66" s="1"/>
  <c r="D16" i="66"/>
  <c r="B4" i="70" s="1"/>
  <c r="D15" i="66"/>
  <c r="E15" i="66" s="1"/>
  <c r="C8" i="34"/>
  <c r="D11" i="66"/>
  <c r="E11" i="66" s="1"/>
  <c r="D12" i="66"/>
  <c r="E12" i="66" s="1"/>
  <c r="K13" i="37"/>
  <c r="K11" i="37"/>
  <c r="G12" i="37"/>
  <c r="L12" i="37"/>
  <c r="L13" i="37"/>
  <c r="J12" i="37"/>
  <c r="J11" i="37"/>
  <c r="E11" i="37"/>
  <c r="E12" i="37"/>
  <c r="E21" i="37" s="1"/>
  <c r="N18" i="37"/>
  <c r="E21" i="28" s="1"/>
  <c r="C15" i="37"/>
  <c r="E20" i="28" s="1"/>
  <c r="D15" i="37"/>
  <c r="E15" i="37"/>
  <c r="F15" i="37"/>
  <c r="J15" i="37"/>
  <c r="M15" i="37"/>
  <c r="C11" i="37"/>
  <c r="D11" i="37"/>
  <c r="F11" i="37"/>
  <c r="G11" i="37"/>
  <c r="H11" i="37"/>
  <c r="I11" i="37"/>
  <c r="L11" i="37"/>
  <c r="M11" i="37"/>
  <c r="D13" i="37"/>
  <c r="E13" i="37"/>
  <c r="F13" i="37"/>
  <c r="F21" i="37" s="1"/>
  <c r="H13" i="37"/>
  <c r="I13" i="37"/>
  <c r="J13" i="37"/>
  <c r="E18" i="28"/>
  <c r="C12" i="37"/>
  <c r="C21" i="37" s="1"/>
  <c r="D12" i="37"/>
  <c r="F12" i="37"/>
  <c r="H12" i="37"/>
  <c r="H21" i="37" s="1"/>
  <c r="I21" i="37"/>
  <c r="J21" i="37"/>
  <c r="N22" i="37"/>
  <c r="X20" i="37"/>
  <c r="D27" i="61"/>
  <c r="D26" i="61"/>
  <c r="D22" i="61"/>
  <c r="D21" i="61"/>
  <c r="D16" i="61"/>
  <c r="D15" i="61"/>
  <c r="D12" i="61"/>
  <c r="C5" i="34"/>
  <c r="C7" i="34"/>
  <c r="C6" i="34"/>
  <c r="E32" i="62"/>
  <c r="F32" i="62" s="1"/>
  <c r="B3" i="52" s="1"/>
  <c r="E24" i="62"/>
  <c r="F24" i="62" s="1"/>
  <c r="B3" i="56" s="1"/>
  <c r="E18" i="62"/>
  <c r="F18" i="62" s="1"/>
  <c r="B3" i="55" s="1"/>
  <c r="E11" i="62"/>
  <c r="F11" i="62" s="1"/>
  <c r="B3" i="57" s="1"/>
  <c r="E33" i="62"/>
  <c r="F33" i="62" s="1"/>
  <c r="B4" i="52" s="1"/>
  <c r="E25" i="62"/>
  <c r="F25" i="62" s="1"/>
  <c r="B4" i="56" s="1"/>
  <c r="B3" i="70" l="1"/>
  <c r="E16" i="66"/>
  <c r="E17" i="66" s="1"/>
  <c r="E11" i="61"/>
  <c r="B3" i="47" s="1"/>
  <c r="L21" i="37"/>
  <c r="E19" i="28"/>
  <c r="D11" i="61"/>
  <c r="E21" i="61"/>
  <c r="B4" i="49" s="1"/>
  <c r="E22" i="61"/>
  <c r="E17" i="28"/>
  <c r="M21" i="37"/>
  <c r="G21" i="37"/>
  <c r="B3" i="63"/>
  <c r="D30" i="66"/>
  <c r="E13" i="66"/>
  <c r="E30" i="61"/>
  <c r="B3" i="51" s="1"/>
  <c r="D44" i="66"/>
  <c r="E12" i="61"/>
  <c r="B4" i="47" s="1"/>
  <c r="B3" i="49"/>
  <c r="D21" i="37"/>
  <c r="D13" i="66"/>
  <c r="D17" i="66"/>
  <c r="D35" i="66"/>
  <c r="D29" i="66"/>
  <c r="D25" i="61"/>
  <c r="E27" i="61" s="1"/>
  <c r="B5" i="50" s="1"/>
  <c r="B4" i="63"/>
  <c r="K21" i="37"/>
  <c r="D34" i="66"/>
  <c r="D31" i="61"/>
  <c r="E31" i="61" s="1"/>
  <c r="B4" i="51" s="1"/>
  <c r="E56" i="28"/>
  <c r="L12" i="28" s="1"/>
  <c r="D17" i="61"/>
  <c r="D31" i="66" l="1"/>
  <c r="E30" i="66" s="1"/>
  <c r="D39" i="66"/>
  <c r="E38" i="66" s="1"/>
  <c r="X19" i="37"/>
  <c r="E15" i="28" s="1"/>
  <c r="M12" i="28"/>
  <c r="P12" i="28"/>
  <c r="L11" i="28" s="1"/>
  <c r="M11" i="28" s="1"/>
  <c r="E16" i="61"/>
  <c r="B4" i="48" s="1"/>
  <c r="E15" i="61"/>
  <c r="B3" i="48" s="1"/>
  <c r="E17" i="61"/>
  <c r="B5" i="48" s="1"/>
  <c r="E26" i="61"/>
  <c r="B4" i="50" s="1"/>
  <c r="E25" i="61"/>
  <c r="B3" i="50" s="1"/>
  <c r="E42" i="66"/>
  <c r="E43" i="66"/>
  <c r="E35" i="66" l="1"/>
  <c r="E34" i="66"/>
  <c r="B3" i="69" s="1"/>
  <c r="E37" i="66"/>
  <c r="B6" i="69" s="1"/>
  <c r="E29" i="66"/>
  <c r="E36" i="66"/>
  <c r="B5" i="69" s="1"/>
  <c r="B7" i="69"/>
  <c r="B4" i="67"/>
  <c r="B4" i="68"/>
  <c r="B4" i="69"/>
  <c r="E44" i="66"/>
  <c r="F42" i="66" s="1"/>
  <c r="B3" i="67"/>
  <c r="E31" i="66"/>
  <c r="F30" i="66" s="1"/>
  <c r="F29" i="66" l="1"/>
  <c r="B3" i="68"/>
  <c r="E39" i="66"/>
  <c r="F36" i="66" s="1"/>
  <c r="F43" i="66"/>
  <c r="F44" i="66" s="1"/>
  <c r="F31" i="66"/>
  <c r="F38" i="66" l="1"/>
  <c r="F35" i="66"/>
  <c r="F34" i="66"/>
  <c r="F37" i="66"/>
  <c r="F39" i="66" l="1"/>
</calcChain>
</file>

<file path=xl/sharedStrings.xml><?xml version="1.0" encoding="utf-8"?>
<sst xmlns="http://schemas.openxmlformats.org/spreadsheetml/2006/main" count="850" uniqueCount="536">
  <si>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</si>
  <si>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</si>
  <si>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</si>
  <si>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</si>
  <si>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</si>
  <si>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</si>
  <si>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</si>
  <si>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</si>
  <si>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</si>
  <si>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</si>
  <si>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</si>
  <si>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</si>
  <si>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</si>
  <si>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</si>
  <si>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</si>
  <si>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</si>
  <si>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</si>
  <si>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Output to csv</t>
  </si>
  <si>
    <t>Comments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</si>
  <si>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</si>
  <si>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</si>
  <si>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</si>
  <si>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</si>
  <si>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</si>
  <si>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</si>
  <si>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</si>
  <si>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</si>
  <si>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</si>
  <si>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</si>
  <si>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</si>
  <si>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</si>
  <si>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</si>
  <si>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</si>
  <si>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</si>
  <si>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</si>
  <si>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</si>
  <si>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</si>
  <si>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</si>
  <si>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</si>
  <si>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</si>
  <si>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</si>
  <si>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</si>
  <si>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</si>
  <si>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</si>
  <si>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</si>
  <si>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</si>
  <si>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</si>
  <si>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</si>
  <si>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</si>
  <si>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</si>
  <si>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</si>
  <si>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</si>
  <si>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</si>
  <si>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</si>
  <si>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</si>
  <si>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</si>
  <si>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</si>
  <si>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</si>
  <si>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</si>
  <si>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</si>
  <si>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</si>
  <si>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</si>
  <si>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</si>
  <si>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</si>
  <si>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</si>
  <si>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</si>
  <si>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</si>
  <si>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</si>
  <si>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</si>
  <si>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</si>
  <si>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</si>
  <si>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</si>
  <si>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</si>
  <si>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</si>
  <si>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</si>
  <si>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</si>
  <si>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</si>
  <si>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</si>
  <si>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</si>
  <si>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</si>
  <si>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</si>
  <si>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</si>
  <si>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</si>
  <si>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</si>
  <si>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</si>
  <si>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</si>
  <si>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Other</t>
  </si>
  <si>
    <t>Here the corrected energy balance created in the CHP analysis should be pasted</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</si>
  <si>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</si>
  <si>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</si>
  <si>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</si>
  <si>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</si>
  <si>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</si>
  <si>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</si>
  <si>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</si>
  <si>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</si>
  <si>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</si>
  <si>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</si>
  <si>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</si>
  <si>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</si>
  <si>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</si>
  <si>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</si>
  <si>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</si>
  <si>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</si>
  <si>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</si>
  <si>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</si>
  <si>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</si>
  <si>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</si>
  <si>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</si>
  <si>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</si>
  <si>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</si>
  <si>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</si>
  <si>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</si>
  <si>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</si>
  <si>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</si>
  <si>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</si>
  <si>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</si>
  <si>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</si>
  <si>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</si>
  <si>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</si>
  <si>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</si>
  <si>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</si>
  <si>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</si>
  <si>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</si>
  <si>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</si>
  <si>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</si>
  <si>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</si>
  <si>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</si>
  <si>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</si>
  <si>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</si>
  <si>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</si>
  <si>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</si>
  <si>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</si>
  <si>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</si>
  <si>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</si>
  <si>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</si>
  <si>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</si>
  <si>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</si>
  <si>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</si>
  <si>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</si>
  <si>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</si>
  <si>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</si>
  <si>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</si>
  <si>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</si>
  <si>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</si>
  <si>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</si>
  <si>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</si>
  <si>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</si>
  <si>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</si>
  <si>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</si>
  <si>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</si>
  <si>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</si>
  <si>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</si>
  <si>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</si>
  <si>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</si>
  <si>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</si>
  <si>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</si>
  <si>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</si>
  <si>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</si>
  <si>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</si>
  <si>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</si>
  <si>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</si>
  <si>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</si>
  <si>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</si>
  <si>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</si>
  <si>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</si>
  <si>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</si>
  <si>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</si>
  <si>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</si>
  <si>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</si>
  <si>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</si>
  <si>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</si>
  <si>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</si>
  <si>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</si>
  <si>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</si>
  <si>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</si>
  <si>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</si>
  <si>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</si>
  <si>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</si>
  <si>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</si>
  <si>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</si>
  <si>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</si>
  <si>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</si>
  <si>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</si>
  <si>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</si>
  <si>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</si>
  <si>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</si>
  <si>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</si>
  <si>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Analysis inputs</t>
  </si>
  <si>
    <t>Analysis ouputs</t>
  </si>
  <si>
    <t>A visualization of the dataflow in this analysis</t>
  </si>
  <si>
    <t>Cover Sheet</t>
  </si>
  <si>
    <t>Dataflow</t>
  </si>
  <si>
    <t>Information about this document and a legend to tab and cell formatting</t>
  </si>
  <si>
    <t>A documentation of the changes to this analysis</t>
  </si>
  <si>
    <t>Steps to perform this analysis</t>
  </si>
  <si>
    <t>Proposed source</t>
  </si>
  <si>
    <t>Fuels</t>
  </si>
  <si>
    <t>ETM CHP carriers</t>
  </si>
  <si>
    <t>IEA carriers</t>
  </si>
  <si>
    <t>Coal</t>
  </si>
  <si>
    <t>Fuel aggregation</t>
  </si>
  <si>
    <t>Analysis</t>
  </si>
  <si>
    <t>Transport analysis</t>
  </si>
  <si>
    <t>Diesel</t>
  </si>
  <si>
    <t>Gasoline</t>
  </si>
  <si>
    <t>Biodiesel</t>
  </si>
  <si>
    <t>Road Transport</t>
  </si>
  <si>
    <t>Percentage of gasoline mix delivered to cars</t>
  </si>
  <si>
    <t>Percentage of gasoline mix delivered to trucks</t>
  </si>
  <si>
    <t>Percentage of diesel mix delivered to cars</t>
  </si>
  <si>
    <t>Percentage of diesel mix delivered to trucks</t>
  </si>
  <si>
    <t>Percentage of electricity delivered to cars</t>
  </si>
  <si>
    <t>Percentage of compressed network gas delivered to cars</t>
  </si>
  <si>
    <t>transport_final_demand_for_road_gasoline</t>
  </si>
  <si>
    <t>transport_final_demand_for_road_diesel</t>
  </si>
  <si>
    <t>transport_final_demand_for_rail_diesel</t>
  </si>
  <si>
    <t>transport_final_demand_for_shipping_diesel</t>
  </si>
  <si>
    <t>Kerosene</t>
  </si>
  <si>
    <t>Heavy fuel oil</t>
  </si>
  <si>
    <t>Network gas</t>
  </si>
  <si>
    <t>Bio ethanol</t>
  </si>
  <si>
    <t>Percentage of electricity delivered to trucks</t>
  </si>
  <si>
    <t>Percentage of compressed network gas delivered to trucks</t>
  </si>
  <si>
    <t>transport_final_demand_for_road_electricity</t>
  </si>
  <si>
    <t>transport_final_demand_for_aviation_gasoline</t>
  </si>
  <si>
    <t>transport_final_demand_for_aviation_bio_ethanol</t>
  </si>
  <si>
    <t>transport_final_demand_for_shipping_biodiesel</t>
  </si>
  <si>
    <t>transport_final_demand_for_rail_biodiesel</t>
  </si>
  <si>
    <t>transport_final_demand_for_rail_electricity</t>
  </si>
  <si>
    <t>transport_final_demand_for_road_bio_ethanol</t>
  </si>
  <si>
    <t>transport_final_demand_for_road_biodiesel</t>
  </si>
  <si>
    <t>LPG</t>
  </si>
  <si>
    <t>Bio-ethanol</t>
  </si>
  <si>
    <t>Bio-diesel</t>
  </si>
  <si>
    <t>Country</t>
  </si>
  <si>
    <t>Year data</t>
  </si>
  <si>
    <t>transport_car_using_electricity</t>
  </si>
  <si>
    <t>transport_car_using_gasoline_mix</t>
  </si>
  <si>
    <t>transport_car_using_diesel_mix</t>
  </si>
  <si>
    <t>transport_truck_using_diesel_mix</t>
  </si>
  <si>
    <t>transport_truck_using_electricity</t>
  </si>
  <si>
    <t>transport_final_demand_gasoline_parent_share</t>
  </si>
  <si>
    <t>transport_final_demand_diesel_parent_share</t>
  </si>
  <si>
    <t>transport_final_demand_bio_ethanol_parent_share</t>
  </si>
  <si>
    <t>transport_final_demand_biodiesel_parent_share</t>
  </si>
  <si>
    <t>transport_final_demand_electricity_parent_share</t>
  </si>
  <si>
    <t>transport_final_demand_for_road_electricity_parent_share</t>
  </si>
  <si>
    <t>transport_road_mixer_gasoline_mix_parent_share</t>
  </si>
  <si>
    <t>transport_road_mixer_diesel_mix_parent_share</t>
  </si>
  <si>
    <t>transport_car_using_compressed_natural_gas</t>
  </si>
  <si>
    <t>transport_truck_using_compressed_natural_gas</t>
  </si>
  <si>
    <t>Bioethanol</t>
  </si>
  <si>
    <t>Crude oil, non-energetic</t>
  </si>
  <si>
    <t>Total of "Non-energy use in transport" sector</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</si>
  <si>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</si>
  <si>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</si>
  <si>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</si>
  <si>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</si>
  <si>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</si>
  <si>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</si>
  <si>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</si>
  <si>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</si>
  <si>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</si>
  <si>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</si>
  <si>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</si>
  <si>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</si>
  <si>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</si>
  <si>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</si>
  <si>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</si>
  <si>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</si>
  <si>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key</t>
  </si>
  <si>
    <t>share</t>
  </si>
  <si>
    <t>Road transport</t>
  </si>
  <si>
    <t>Source analysis…</t>
  </si>
  <si>
    <t>Compressed gas</t>
  </si>
  <si>
    <t>Road Transport, Cars</t>
  </si>
  <si>
    <t>Road Transport, Trucks</t>
  </si>
  <si>
    <t>Gasoline, blended with Bio-ethanol</t>
  </si>
  <si>
    <t>Diesel, blended with Bio-diesel</t>
  </si>
  <si>
    <t>Aviation</t>
  </si>
  <si>
    <t>Kerosine</t>
  </si>
  <si>
    <t>Bio-ehanol</t>
  </si>
  <si>
    <t>Navigation</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</si>
  <si>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</si>
  <si>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Fuel Aggregation</t>
  </si>
  <si>
    <t>Final demand per energy carrier in TJ</t>
  </si>
  <si>
    <t>-</t>
  </si>
  <si>
    <t>Application</t>
  </si>
  <si>
    <t>Application splits of final demands</t>
  </si>
  <si>
    <t>Final demand per carrier per application (TJ)</t>
  </si>
  <si>
    <t xml:space="preserve">Transport fuels can be converted by the following applications (bold) and technologies in the ETM. </t>
  </si>
  <si>
    <t>Final demand</t>
  </si>
  <si>
    <t>TJ</t>
  </si>
  <si>
    <t>Non-energy use in tranport</t>
  </si>
  <si>
    <t>Domestic Aviation</t>
  </si>
  <si>
    <t>Domestic Navigation</t>
  </si>
  <si>
    <t>Final energy in Transport sector</t>
  </si>
  <si>
    <t>Technology splits of final demands</t>
  </si>
  <si>
    <t>Carrier</t>
  </si>
  <si>
    <t>Percentage of final demand converted by this technology (%)</t>
  </si>
  <si>
    <t>Share per technology and carrier</t>
  </si>
  <si>
    <t>Cars</t>
  </si>
  <si>
    <t>Trucks</t>
  </si>
  <si>
    <t>Gasoline (blended with bio-ethanol)</t>
  </si>
  <si>
    <t>Diesel (blended with bio-diesel)</t>
  </si>
  <si>
    <t>transport_truck_using_gasoline_mix</t>
  </si>
  <si>
    <t>The base year for this analysis</t>
  </si>
  <si>
    <t>Automatically import/export analysis data</t>
  </si>
  <si>
    <t>Dataflow in Transport Analysis</t>
  </si>
  <si>
    <t>In the table below the energy balance is imported and will be used in the analysis.</t>
  </si>
  <si>
    <t>Comment</t>
  </si>
  <si>
    <t>All non-energetic use in transport is aggregated to the ETM carrier 'Crude oil, non-energetic</t>
  </si>
  <si>
    <t>Share per carrier per application</t>
  </si>
  <si>
    <t>Technology</t>
  </si>
  <si>
    <t>Application Shares</t>
  </si>
  <si>
    <t>Technology Shares</t>
  </si>
  <si>
    <t>Key</t>
  </si>
  <si>
    <t>Critical check</t>
  </si>
  <si>
    <t>All critical checks are positive</t>
  </si>
  <si>
    <t>Share</t>
  </si>
  <si>
    <t>country</t>
  </si>
  <si>
    <t>base_year</t>
  </si>
  <si>
    <t>On the dashboard, the country-specific assumptions is entered. It also shows the most important checks</t>
  </si>
  <si>
    <t>Here the carriers in the IEA energy balance are combined into the fuels used in the ETM.</t>
  </si>
  <si>
    <t>csv_final_demand_gasoline</t>
  </si>
  <si>
    <t>csv_final_demand_diesel</t>
  </si>
  <si>
    <t>csv_final_demand_bio_ethanol</t>
  </si>
  <si>
    <t>csv_final_demand_biodiesel</t>
  </si>
  <si>
    <t>csv_final_demand_electricity</t>
  </si>
  <si>
    <t>csv_electricity_road</t>
  </si>
  <si>
    <t>csv_gasoline_mix</t>
  </si>
  <si>
    <t>csv_diesel_mix</t>
  </si>
  <si>
    <t>csv_network_gas_mix</t>
  </si>
  <si>
    <t>A CSV-file with a converter output share (parent_share)</t>
  </si>
  <si>
    <t>Sheets</t>
  </si>
  <si>
    <t>Introductory</t>
  </si>
  <si>
    <t>Research data</t>
  </si>
  <si>
    <t>Main calculations</t>
  </si>
  <si>
    <t xml:space="preserve">The main goal of this analysis is to create a breakdown of energy use in the transport sector. The applications that are defined in this analysis are: road transport (cars &amp; trucks), rail transport, navigation and aviation. 
Furthermore, non-energetic energy use in the transport sector is considered. </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</si>
  <si>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</si>
  <si>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</si>
  <si>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</si>
  <si>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</si>
  <si>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</si>
  <si>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</si>
  <si>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</si>
  <si>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</si>
  <si>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Added biogas to natural gas fuel aggregation</t>
  </si>
  <si>
    <t>Upgraded to version 2. Implemented feedback from AW</t>
  </si>
  <si>
    <t>Major formatting improvements to keep in line with good practices</t>
  </si>
  <si>
    <t xml:space="preserve">'Input data' is generated. The shares that break down the final demand of a carrier per application are defined. </t>
  </si>
  <si>
    <t xml:space="preserve">'Input data' is generated. The shares that break down the final demand of a carrier per technology are defined. </t>
  </si>
  <si>
    <t>Minor layout changes by WT</t>
  </si>
  <si>
    <t>Minor layout changes by RD</t>
  </si>
  <si>
    <t>Energy use in transport, total</t>
  </si>
  <si>
    <t>Non-energy use in transport, total</t>
  </si>
  <si>
    <t xml:space="preserve">In this sheet the shares per carrier per application needed for the Energy Transition Model are defined.
The calculation is based on the inputs on the Dashboard. </t>
  </si>
  <si>
    <t xml:space="preserve">In this sheet the shares per carrier per application needed for the Energy Transition Model are defined. 
These shares are derived directly from the IEA energy balance. </t>
  </si>
  <si>
    <t>Pipeline</t>
  </si>
  <si>
    <t>Navigation (shipping)</t>
  </si>
  <si>
    <t>Correct aggregation</t>
  </si>
  <si>
    <t>Corrected energy balance step 2</t>
  </si>
  <si>
    <t>Renamed Energy balance sheets</t>
  </si>
  <si>
    <t>Both figures should be identical:</t>
  </si>
  <si>
    <t>total demand of aggregated carriers</t>
  </si>
  <si>
    <t>total demand in relevant energy balance sectors (IEA)</t>
  </si>
  <si>
    <t>added buttonns on Dashboard</t>
  </si>
  <si>
    <t>Added 'other liquid biofuels' to biodiesel (it was not considered berfore…)</t>
  </si>
  <si>
    <t>Name</t>
  </si>
  <si>
    <t>cleaned up fuel aggregation sheet</t>
  </si>
  <si>
    <t xml:space="preserve">The various fuels are allocated to the carrier types used in the ETM. </t>
  </si>
  <si>
    <t>All assumptions are filled</t>
  </si>
  <si>
    <t xml:space="preserve">Energy demand for pipelines cannot be modeled in theETM. It is aggregated in '10_other_analysis'. </t>
  </si>
  <si>
    <t xml:space="preserve">This energy demand cannot be modeled in the ETM, It is  aggregated in '10_other_analysis'. </t>
  </si>
  <si>
    <t xml:space="preserve">The IE sectors Pipeline transport and Non-specified (transport) are currently not supported in the ETM. Fuel use in these sectors will be aggregated to other fuels in the "10_other_analysis". </t>
  </si>
  <si>
    <t xml:space="preserve">Moving the use in Pipelines and Non-specified (transport) to the Other_analysis. Removing corresponding checks from dashboard. </t>
  </si>
  <si>
    <t>removing sheets with edges and nodes</t>
  </si>
  <si>
    <t xml:space="preserve">Percentage of natural gas that is compressed natural gas </t>
  </si>
  <si>
    <t>Compressed network gas</t>
  </si>
  <si>
    <t>Natural gas</t>
  </si>
  <si>
    <t>transport_final_demand_for_road_lng</t>
  </si>
  <si>
    <t>Co-fuelling shares</t>
  </si>
  <si>
    <t>Mixer</t>
  </si>
  <si>
    <t>Fuel</t>
  </si>
  <si>
    <t>Shipping_lng</t>
  </si>
  <si>
    <t>Road_lng</t>
  </si>
  <si>
    <t>lng</t>
  </si>
  <si>
    <t>bio_lng</t>
  </si>
  <si>
    <t>Energy consumed (TJ)</t>
  </si>
  <si>
    <t>Domestic navigation transport</t>
  </si>
  <si>
    <t>Share per carrier (%)</t>
  </si>
  <si>
    <t>total</t>
  </si>
  <si>
    <t>Share per carrier</t>
  </si>
  <si>
    <t>Shipping diesel</t>
  </si>
  <si>
    <t>diesel</t>
  </si>
  <si>
    <t>biodiesel</t>
  </si>
  <si>
    <t>LNG shipping</t>
  </si>
  <si>
    <t>Bio LNG shipping</t>
  </si>
  <si>
    <t>Percentage of lng for shipping to hybrid diesel ship</t>
  </si>
  <si>
    <t>Percentage of bio lng for shipping to hybrid diesel ship</t>
  </si>
  <si>
    <t>Mixer Shares</t>
  </si>
  <si>
    <t>Fuelling shares</t>
  </si>
  <si>
    <t>Fuel Shares</t>
  </si>
  <si>
    <t xml:space="preserve">In this table the fuel mixes are used to determine the shares of fuels into transport mixers. 
These shares are derived directly from the IEA energy balance. </t>
  </si>
  <si>
    <t>cng</t>
  </si>
  <si>
    <t>heavy_fuel_oil</t>
  </si>
  <si>
    <t>Richard Deuchler, Rob Terwel</t>
  </si>
  <si>
    <t>csv_final_demand_natural_gas</t>
  </si>
  <si>
    <t>csv_shipping_mixer_lng</t>
  </si>
  <si>
    <t>csv_shipping_mixer_diesel</t>
  </si>
  <si>
    <t>csv_road_mixer_lng</t>
  </si>
  <si>
    <t xml:space="preserve">A CSV-file with a converter input share </t>
  </si>
  <si>
    <t xml:space="preserve">In this table the fuel shares are determined from the EB values (since the EB groups certain fuels in one cell). 
These shares are derived directly from the IEA energy balance. </t>
  </si>
  <si>
    <t>Percentage of lng for shipping to (pure) lng ship</t>
  </si>
  <si>
    <t>Percentage of bio lng for shipping to (pure) lng ship</t>
  </si>
  <si>
    <t>Biogases in road transport</t>
  </si>
  <si>
    <t xml:space="preserve">Percentage of bio lng </t>
  </si>
  <si>
    <t>Green gas</t>
  </si>
  <si>
    <t>bio lng</t>
  </si>
  <si>
    <t>transport_final_demand_for_road_greengas_parent_share</t>
  </si>
  <si>
    <t>transport_final_demand_for_road_bio_lng</t>
  </si>
  <si>
    <t>csv_final_demand_road_greengas</t>
  </si>
  <si>
    <t>Created 'fuelling shares', with lng, bio lng and cng and bio cng</t>
  </si>
  <si>
    <t>bio cng</t>
  </si>
  <si>
    <t>Percentage of bio cng</t>
  </si>
  <si>
    <t>transport_final_demand_for_shipping_lng</t>
  </si>
  <si>
    <t>transport_final_demand_for_shipping_bio_lng</t>
  </si>
  <si>
    <t>transport_final_demand_for_shipping_heavy_fuel_oil</t>
  </si>
  <si>
    <t>transport_road_mixer_lng_child_share</t>
  </si>
  <si>
    <t>transport_shipping_mixer_diesel_child_share</t>
  </si>
  <si>
    <t>transport_shipping_mixer_lng_child_share</t>
  </si>
  <si>
    <t xml:space="preserve">Percentage of natural gas that is liquefied natural gas </t>
  </si>
  <si>
    <t>Non-specified</t>
  </si>
  <si>
    <t>Not taken into account</t>
  </si>
  <si>
    <t>transport_final_demand_for_road_natural_gas_parent_share</t>
  </si>
  <si>
    <t>transport_final_demand_for_road_compressed_network_gas</t>
  </si>
  <si>
    <t>transport_road_mixer_compressed_network_gas_parent_share</t>
  </si>
  <si>
    <t>Percentage of electricity delivered to busses</t>
  </si>
  <si>
    <t>Percentage of diesel mix delivered to busses</t>
  </si>
  <si>
    <t>Percentage of gasoline mix delivered to busses</t>
  </si>
  <si>
    <t>Percentage of compressed network gas delivered to busses</t>
  </si>
  <si>
    <t>Percentage of lng that is delivered to trucks</t>
  </si>
  <si>
    <t>Rail transport</t>
  </si>
  <si>
    <t>Electricity rail</t>
  </si>
  <si>
    <t>Diesel rail</t>
  </si>
  <si>
    <t>Percentage of electricity delivered to trams/metro</t>
  </si>
  <si>
    <t>Percentage of electricity delivered to passenger trains</t>
  </si>
  <si>
    <t>Percentage of electricity delivered to freight trains</t>
  </si>
  <si>
    <t>Percentage of diesel delivered to passenger trains</t>
  </si>
  <si>
    <t>Percentage of diesel delivered to freight trains</t>
  </si>
  <si>
    <t>Percentage of electricity delivered to bicycles</t>
  </si>
  <si>
    <t>Percentage of lng that is delivered to busses</t>
  </si>
  <si>
    <t>Busses</t>
  </si>
  <si>
    <t>LNG</t>
  </si>
  <si>
    <t>Passenger trains</t>
  </si>
  <si>
    <t>Freight trains</t>
  </si>
  <si>
    <t>Trams/metro</t>
  </si>
  <si>
    <t>transport_bus_using_electricity</t>
  </si>
  <si>
    <t>transport_bus_using_gasoline_mix</t>
  </si>
  <si>
    <t>transport_bus_using_diesel_mix</t>
  </si>
  <si>
    <t>transport_bus_using_compressed_natural_gas</t>
  </si>
  <si>
    <t>transport_bicycle_using_electricity</t>
  </si>
  <si>
    <t>Bicycles</t>
  </si>
  <si>
    <t>transport_rail_mixer_diesel_mix_parent_share</t>
  </si>
  <si>
    <t>transport_passenger_train_using_diesel_mix</t>
  </si>
  <si>
    <t>transport_freight_train_using_diesel_mix</t>
  </si>
  <si>
    <t>transport_rail_mixer_electricity_parent_share</t>
  </si>
  <si>
    <t>transport_passenger_train_using_electricity</t>
  </si>
  <si>
    <t>transport_freight_train_using_electricity</t>
  </si>
  <si>
    <t>transport_passenger_tram_using_electricity</t>
  </si>
  <si>
    <t>transport_truck_using_lng</t>
  </si>
  <si>
    <t>transport_bus_using_lng</t>
  </si>
  <si>
    <t>transport_road_mixer_lng_parent_share</t>
  </si>
  <si>
    <t>Percentage_of_gasoline_mix_delivered_to_cars</t>
  </si>
  <si>
    <t>Percentage_of_gasoline_mix_delivered_to_trucks</t>
  </si>
  <si>
    <t>Percentage_of_gasoline_mix_delivered_to_busses</t>
  </si>
  <si>
    <t>Percentage_of_diesel_mix_delivered_to_cars</t>
  </si>
  <si>
    <t>Percentage_of_diesel_mix_delivered_to_trucks</t>
  </si>
  <si>
    <t>Percentage_of_diesel_mix_delivered_to_busses</t>
  </si>
  <si>
    <t>Percentage_of_electricity_delivered_to_cars</t>
  </si>
  <si>
    <t>Percentage_of_electricity_delivered_to_trucks</t>
  </si>
  <si>
    <t>Percentage_of_electricity_delivered_to_busses</t>
  </si>
  <si>
    <t>Percentage_of_electricity_delivered_to_bicycles</t>
  </si>
  <si>
    <t>Percentage_of_natural_gas_that_is_liquefied_natural_gas_</t>
  </si>
  <si>
    <t>Percentage_of_natural_gas_that_is_compressed_natural_gas_</t>
  </si>
  <si>
    <t>Percentage_of_lng_that_is_delivered_to_trucks</t>
  </si>
  <si>
    <t>Percentage_of_lng_that_is_delivered_to_busses</t>
  </si>
  <si>
    <t>Percentage_of_compressed_network_gas_delivered_to_cars</t>
  </si>
  <si>
    <t>Percentage_of_compressed_network_gas_delivered_to_trucks</t>
  </si>
  <si>
    <t>Percentage_of_compressed_network_gas_delivered_to_busses</t>
  </si>
  <si>
    <t>Percentage_of_bio_lng_</t>
  </si>
  <si>
    <t>Percentage_of_bio_cng</t>
  </si>
  <si>
    <t>Percentage_of_lng_for_shipping_to_(pure)_lng_ship</t>
  </si>
  <si>
    <t>Percentage_of_lng_for_shipping_to_hybrid_diesel_ship</t>
  </si>
  <si>
    <t>Percentage_of_bio_lng_for_shipping_to_(pure)_lng_ship</t>
  </si>
  <si>
    <t>Percentage_of_bio_lng_for_shipping_to_hybrid_diesel_ship</t>
  </si>
  <si>
    <t>Percentage_of_electricity_delivered_to_trams/metro</t>
  </si>
  <si>
    <t>Percentage_of_electricity_delivered_to_passenger_trains</t>
  </si>
  <si>
    <t>Percentage_of_electricity_delivered_to_freight_trains</t>
  </si>
  <si>
    <t>Percentage_of_diesel_delivered_to_passenger_trains</t>
  </si>
  <si>
    <t>Percentage_of_diesel_delivered_to_freight_trains</t>
  </si>
  <si>
    <t>Percentage_of_gasoline_mix_delivered_to_motorbikes</t>
  </si>
  <si>
    <t>Percentage of electricity delivered to motorcycles</t>
  </si>
  <si>
    <t>Percentage_of_electricity_delivered_to_motorcycles</t>
  </si>
  <si>
    <t>Percentage of gasoline mix delivered to motorcycles</t>
  </si>
  <si>
    <t>Motorcycles</t>
  </si>
  <si>
    <t>transport_motorcycle_using_electricity</t>
  </si>
  <si>
    <t>transport_motorcycle_using_gasoline_mix</t>
  </si>
  <si>
    <t>Passenger kilometers bicycles</t>
  </si>
  <si>
    <t>demand</t>
  </si>
  <si>
    <t>bicycle_passenger_kms</t>
  </si>
  <si>
    <t>bicycles_demand</t>
  </si>
  <si>
    <t>Passenger_kilometers_bicycles</t>
  </si>
  <si>
    <t>example</t>
  </si>
  <si>
    <t>million pkm</t>
  </si>
  <si>
    <t>Percentage of gasoline mix delivered to vans</t>
  </si>
  <si>
    <t>Percentage of diesel mix delivered to vans</t>
  </si>
  <si>
    <t>Percentage_of_gasoline_mix_delivered_to_vans</t>
  </si>
  <si>
    <t>Percentage of electricity delivered to vans</t>
  </si>
  <si>
    <t>Percentage_of_diesel_mix_delivered_to_vans</t>
  </si>
  <si>
    <t>Percentage_of_electricity_delivered_to_vans</t>
  </si>
  <si>
    <t>Percentage of compressed network gas delivered to vans</t>
  </si>
  <si>
    <t>Percentage_of_compressed_network_gas_delivered_to_vans</t>
  </si>
  <si>
    <t>Vans</t>
  </si>
  <si>
    <t>Percentage of lpg delivered to cars</t>
  </si>
  <si>
    <t>Percentage of lpg delivered to vans</t>
  </si>
  <si>
    <t>Percentage_of_lpg_delivered_to_vans</t>
  </si>
  <si>
    <t>Percentage_of_lpg_delivered_to_cars</t>
  </si>
  <si>
    <t>transport_van_using_diesel_mix</t>
  </si>
  <si>
    <t>transport_van_using_gasoline_mix</t>
  </si>
  <si>
    <t>transport_van_using_electricity</t>
  </si>
  <si>
    <t>transport_van_using_compressed_natural_gas</t>
  </si>
  <si>
    <t>transport_final_demand_for_road_lpg_parent_share</t>
  </si>
  <si>
    <t>transport_car_using_lpg</t>
  </si>
  <si>
    <t>transport_van_using_lpg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</si>
</sst>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E+00"/>
    <numFmt numFmtId="166" formatCode="0.0%"/>
    <numFmt numFmtId="167" formatCode="[$-409]mmmm\ d\,\ yyyy;@"/>
    <numFmt numFmtId="168" formatCode="0.0000"/>
  </numFmts>
  <fonts count="3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b/>
      <sz val="12"/>
      <color rgb="FF3F3F3F"/>
      <name val="Calibri"/>
      <family val="2"/>
      <scheme val="minor"/>
    </font>
    <font>
      <sz val="10"/>
      <name val="Arial"/>
      <family val="2"/>
    </font>
    <font>
      <sz val="11"/>
      <name val="Calibri"/>
      <family val="2"/>
      <scheme val="minor"/>
    </font>
    <font>
      <sz val="11"/>
      <color indexed="10"/>
      <name val="Calibri"/>
      <family val="2"/>
    </font>
    <font>
      <b/>
      <sz val="12"/>
      <color theme="3"/>
      <name val="Calibri"/>
      <family val="2"/>
      <scheme val="minor"/>
    </font>
    <font>
      <sz val="12"/>
      <name val="Calibri"/>
      <family val="2"/>
    </font>
    <font>
      <b/>
      <sz val="12"/>
      <color rgb="FF000000"/>
      <name val="Calibri"/>
      <family val="2"/>
      <scheme val="minor"/>
    </font>
    <font>
      <i/>
      <sz val="12"/>
      <color rgb="FF000000"/>
      <name val="Calibri"/>
      <family val="2"/>
      <scheme val="minor"/>
    </font>
    <font>
      <sz val="12"/>
      <color theme="0" tint="-0.249977111117893"/>
      <name val="Calibri"/>
      <family val="2"/>
      <scheme val="minor"/>
    </font>
    <font>
      <sz val="12"/>
      <color theme="0" tint="-0.499984740745262"/>
      <name val="Calibri"/>
      <family val="2"/>
      <scheme val="minor"/>
    </font>
    <font>
      <u/>
      <sz val="12"/>
      <color rgb="FF000000"/>
      <name val="Calibri"/>
      <family val="2"/>
      <scheme val="minor"/>
    </font>
    <font>
      <b/>
      <sz val="12"/>
      <color theme="0" tint="-0.499984740745262"/>
      <name val="Calibri"/>
      <family val="2"/>
      <scheme val="minor"/>
    </font>
    <font>
      <b/>
      <sz val="12"/>
      <name val="Calibri"/>
      <family val="2"/>
    </font>
    <font>
      <i/>
      <sz val="12"/>
      <name val="Calibri"/>
      <family val="2"/>
      <scheme val="minor"/>
    </font>
    <font>
      <u/>
      <sz val="12"/>
      <name val="Calibri"/>
      <family val="2"/>
    </font>
    <font>
      <u/>
      <sz val="12"/>
      <name val="Calibri"/>
      <family val="2"/>
      <scheme val="minor"/>
    </font>
    <font>
      <sz val="12"/>
      <color rgb="FF000000"/>
      <name val="Lucida Grande"/>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s>
  <borders count="6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top/>
      <bottom style="medium">
        <color auto="1"/>
      </bottom>
      <diagonal/>
    </border>
    <border>
      <left/>
      <right style="medium">
        <color auto="1"/>
      </right>
      <top style="thin">
        <color auto="1"/>
      </top>
      <bottom/>
      <diagonal/>
    </border>
    <border>
      <left style="medium">
        <color auto="1"/>
      </left>
      <right/>
      <top style="thin">
        <color auto="1"/>
      </top>
      <bottom/>
      <diagonal/>
    </border>
    <border>
      <left style="thin">
        <color rgb="FFFFFFFF"/>
      </left>
      <right/>
      <top/>
      <bottom/>
      <diagonal/>
    </border>
    <border>
      <left style="thin">
        <color auto="1"/>
      </left>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double">
        <color auto="1"/>
      </left>
      <right/>
      <top style="medium">
        <color auto="1"/>
      </top>
      <bottom/>
      <diagonal/>
    </border>
    <border>
      <left style="double">
        <color auto="1"/>
      </left>
      <right/>
      <top/>
      <bottom/>
      <diagonal/>
    </border>
    <border>
      <left style="double">
        <color auto="1"/>
      </left>
      <right/>
      <top/>
      <bottom style="thin">
        <color auto="1"/>
      </bottom>
      <diagonal/>
    </border>
    <border>
      <left style="double">
        <color auto="1"/>
      </left>
      <right/>
      <top/>
      <bottom style="medium">
        <color auto="1"/>
      </bottom>
      <diagonal/>
    </border>
    <border>
      <left style="thin">
        <color auto="1"/>
      </left>
      <right style="medium">
        <color auto="1"/>
      </right>
      <top/>
      <bottom style="thin">
        <color auto="1"/>
      </bottom>
      <diagonal/>
    </border>
    <border>
      <left/>
      <right style="medium">
        <color auto="1"/>
      </right>
      <top style="thin">
        <color auto="1"/>
      </top>
      <bottom style="double">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medium">
        <color auto="1"/>
      </bottom>
      <diagonal/>
    </border>
    <border>
      <left style="thin">
        <color auto="1"/>
      </left>
      <right style="thin">
        <color auto="1"/>
      </right>
      <top style="medium">
        <color auto="1"/>
      </top>
      <bottom/>
      <diagonal/>
    </border>
    <border>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s>
  <cellStyleXfs count="1728">
    <xf numFmtId="0" fontId="0" fillId="0" borderId="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9" borderId="40"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7" fillId="0" borderId="0" applyNumberFormat="0" applyFont="0" applyFill="0" applyBorder="0" applyAlignment="0" applyProtection="0"/>
    <xf numFmtId="9" fontId="17" fillId="0" borderId="0" applyNumberFormat="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18" fillId="10" borderId="23">
      <alignment horizontal="right" vertical="center"/>
    </xf>
    <xf numFmtId="0" fontId="19"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09">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5" fillId="3" borderId="4" xfId="0" applyFont="1" applyFill="1" applyBorder="1" applyAlignment="1">
      <alignment vertical="center"/>
    </xf>
    <xf numFmtId="0" fontId="0" fillId="2" borderId="5" xfId="0" applyFill="1" applyBorder="1"/>
    <xf numFmtId="0" fontId="0" fillId="2" borderId="0" xfId="0" applyFill="1" applyBorder="1"/>
    <xf numFmtId="0" fontId="5" fillId="3" borderId="6" xfId="0" applyFont="1" applyFill="1" applyBorder="1" applyAlignment="1">
      <alignment vertical="center"/>
    </xf>
    <xf numFmtId="0" fontId="0" fillId="2" borderId="7" xfId="0" applyFill="1" applyBorder="1"/>
    <xf numFmtId="0" fontId="0" fillId="2" borderId="8" xfId="0" applyFill="1" applyBorder="1"/>
    <xf numFmtId="0" fontId="5" fillId="3" borderId="1" xfId="0" applyFont="1" applyFill="1" applyBorder="1" applyAlignment="1">
      <alignment vertical="center"/>
    </xf>
    <xf numFmtId="0" fontId="3" fillId="2" borderId="2" xfId="0" applyFont="1"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3"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2" fontId="0" fillId="0" borderId="5" xfId="0" applyNumberFormat="1" applyFill="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14" xfId="0" applyFill="1" applyBorder="1" applyAlignment="1">
      <alignment vertical="top"/>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0" fillId="0" borderId="19" xfId="0" applyFill="1" applyBorder="1"/>
    <xf numFmtId="0" fontId="0" fillId="2" borderId="11" xfId="0" applyFill="1" applyBorder="1"/>
    <xf numFmtId="0" fontId="3" fillId="2" borderId="7" xfId="0" applyFont="1" applyFill="1" applyBorder="1"/>
    <xf numFmtId="0" fontId="3" fillId="2" borderId="20" xfId="0" applyFont="1" applyFill="1" applyBorder="1"/>
    <xf numFmtId="0" fontId="0" fillId="2" borderId="21" xfId="0" applyFill="1" applyBorder="1"/>
    <xf numFmtId="0" fontId="0" fillId="2" borderId="22" xfId="0" applyFill="1" applyBorder="1"/>
    <xf numFmtId="0" fontId="0" fillId="2" borderId="20" xfId="0" applyFill="1" applyBorder="1"/>
    <xf numFmtId="9" fontId="0" fillId="2" borderId="0" xfId="1" applyFont="1" applyFill="1" applyBorder="1"/>
    <xf numFmtId="0" fontId="0" fillId="0" borderId="23" xfId="0" applyFill="1" applyBorder="1"/>
    <xf numFmtId="0" fontId="3" fillId="2" borderId="21" xfId="0" applyFont="1" applyFill="1" applyBorder="1"/>
    <xf numFmtId="0" fontId="0" fillId="2" borderId="21" xfId="0" applyFont="1" applyFill="1" applyBorder="1"/>
    <xf numFmtId="0" fontId="4" fillId="2" borderId="0" xfId="0" applyFont="1" applyFill="1" applyBorder="1"/>
    <xf numFmtId="0" fontId="3" fillId="2" borderId="0" xfId="0" applyFont="1" applyFill="1" applyBorder="1" applyAlignment="1">
      <alignment vertical="top" wrapText="1"/>
    </xf>
    <xf numFmtId="0" fontId="8" fillId="2" borderId="7" xfId="0" applyFont="1" applyFill="1" applyBorder="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0" fillId="2" borderId="19" xfId="0" applyFill="1" applyBorder="1"/>
    <xf numFmtId="0" fontId="3" fillId="2" borderId="0" xfId="0" applyFont="1" applyFill="1"/>
    <xf numFmtId="0" fontId="3" fillId="2" borderId="39" xfId="0" applyFont="1" applyFill="1" applyBorder="1"/>
    <xf numFmtId="0" fontId="8" fillId="0" borderId="20" xfId="0" applyFont="1" applyBorder="1" applyAlignment="1">
      <alignment horizontal="left" vertical="top" wrapText="1"/>
    </xf>
    <xf numFmtId="0" fontId="0" fillId="2" borderId="21" xfId="1" applyNumberFormat="1" applyFont="1" applyFill="1" applyBorder="1"/>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6" xfId="0" applyFont="1" applyFill="1" applyBorder="1" applyAlignment="1">
      <alignment horizontal="left" vertical="top"/>
    </xf>
    <xf numFmtId="0" fontId="14" fillId="2" borderId="7" xfId="0" applyFont="1" applyFill="1" applyBorder="1" applyAlignment="1">
      <alignment vertical="center"/>
    </xf>
    <xf numFmtId="0" fontId="0" fillId="7" borderId="0" xfId="0" applyFill="1" applyBorder="1"/>
    <xf numFmtId="0" fontId="0" fillId="4" borderId="23" xfId="0" applyFill="1" applyBorder="1"/>
    <xf numFmtId="0" fontId="0" fillId="7" borderId="23" xfId="0" applyFill="1" applyBorder="1"/>
    <xf numFmtId="0" fontId="0" fillId="6" borderId="23" xfId="0" applyFill="1" applyBorder="1"/>
    <xf numFmtId="0" fontId="0" fillId="0" borderId="23" xfId="0" applyFont="1" applyFill="1" applyBorder="1"/>
    <xf numFmtId="0" fontId="8" fillId="0" borderId="0" xfId="0" applyFont="1" applyBorder="1" applyAlignment="1">
      <alignment horizontal="left" vertical="top" wrapText="1"/>
    </xf>
    <xf numFmtId="0" fontId="13" fillId="2" borderId="39" xfId="0" applyFont="1" applyFill="1" applyBorder="1"/>
    <xf numFmtId="0" fontId="13" fillId="2" borderId="21" xfId="0" applyFont="1" applyFill="1" applyBorder="1"/>
    <xf numFmtId="0" fontId="8" fillId="2" borderId="21" xfId="0" applyFont="1" applyFill="1" applyBorder="1"/>
    <xf numFmtId="0" fontId="15" fillId="2" borderId="0" xfId="0" applyFont="1" applyFill="1" applyAlignment="1">
      <alignment horizontal="left" vertical="center"/>
    </xf>
    <xf numFmtId="0" fontId="0" fillId="2" borderId="14" xfId="0" applyFill="1" applyBorder="1" applyAlignment="1">
      <alignment vertical="top"/>
    </xf>
    <xf numFmtId="0" fontId="0" fillId="2" borderId="0"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8" fillId="2" borderId="0" xfId="0" applyFont="1" applyFill="1"/>
    <xf numFmtId="0" fontId="8" fillId="2" borderId="0" xfId="0" applyFont="1" applyFill="1" applyBorder="1"/>
    <xf numFmtId="1" fontId="0" fillId="2" borderId="0" xfId="0" applyNumberFormat="1" applyFill="1" applyBorder="1" applyAlignment="1">
      <alignment horizontal="left"/>
    </xf>
    <xf numFmtId="165" fontId="0" fillId="0" borderId="0" xfId="0" applyNumberFormat="1"/>
    <xf numFmtId="0" fontId="0" fillId="0" borderId="0" xfId="0" applyFill="1"/>
    <xf numFmtId="0" fontId="8" fillId="2" borderId="14" xfId="0" applyFont="1" applyFill="1" applyBorder="1"/>
    <xf numFmtId="0" fontId="8" fillId="8" borderId="14" xfId="0" applyFont="1" applyFill="1" applyBorder="1"/>
    <xf numFmtId="0" fontId="0" fillId="0" borderId="0" xfId="0" applyBorder="1"/>
    <xf numFmtId="0" fontId="0" fillId="0" borderId="14" xfId="0" applyBorder="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20" fillId="2" borderId="0" xfId="0" applyFont="1" applyFill="1"/>
    <xf numFmtId="0" fontId="0" fillId="2" borderId="2" xfId="0" applyFont="1" applyFill="1" applyBorder="1"/>
    <xf numFmtId="0" fontId="0" fillId="2" borderId="2" xfId="0" applyFont="1" applyFill="1" applyBorder="1" applyAlignment="1">
      <alignment horizontal="center"/>
    </xf>
    <xf numFmtId="0" fontId="0" fillId="2" borderId="3" xfId="0" applyFont="1" applyFill="1" applyBorder="1" applyAlignment="1">
      <alignment horizontal="right"/>
    </xf>
    <xf numFmtId="9" fontId="0" fillId="0" borderId="9" xfId="1" applyFont="1" applyBorder="1"/>
    <xf numFmtId="0" fontId="0" fillId="2" borderId="0" xfId="0" applyFont="1" applyFill="1" applyBorder="1" applyAlignment="1">
      <alignment horizontal="left" vertical="top" wrapText="1"/>
    </xf>
    <xf numFmtId="0" fontId="3" fillId="2" borderId="15" xfId="0" applyFont="1" applyFill="1" applyBorder="1" applyAlignment="1">
      <alignment wrapText="1"/>
    </xf>
    <xf numFmtId="0" fontId="3" fillId="0" borderId="16" xfId="0" applyFont="1" applyFill="1" applyBorder="1" applyAlignment="1">
      <alignment wrapText="1"/>
    </xf>
    <xf numFmtId="0" fontId="8" fillId="0" borderId="15" xfId="0" applyFont="1" applyFill="1" applyBorder="1"/>
    <xf numFmtId="0" fontId="8" fillId="0" borderId="13" xfId="0" applyFont="1" applyFill="1" applyBorder="1"/>
    <xf numFmtId="0" fontId="21" fillId="8" borderId="0" xfId="0" applyFont="1" applyFill="1" applyBorder="1"/>
    <xf numFmtId="0" fontId="10" fillId="8" borderId="13" xfId="0" applyFont="1" applyFill="1" applyBorder="1"/>
    <xf numFmtId="0" fontId="0" fillId="2" borderId="0" xfId="0" applyFill="1" applyBorder="1" applyAlignment="1">
      <alignment horizontal="left" vertical="top" wrapText="1"/>
    </xf>
    <xf numFmtId="0" fontId="3" fillId="0" borderId="0" xfId="0" applyFont="1" applyFill="1" applyBorder="1" applyAlignment="1">
      <alignment wrapText="1"/>
    </xf>
    <xf numFmtId="0" fontId="0" fillId="2" borderId="1" xfId="0" applyFill="1" applyBorder="1"/>
    <xf numFmtId="0" fontId="0" fillId="2" borderId="42" xfId="0" applyFill="1" applyBorder="1"/>
    <xf numFmtId="166" fontId="3" fillId="0" borderId="14" xfId="1" applyNumberFormat="1" applyFont="1" applyBorder="1"/>
    <xf numFmtId="166" fontId="3" fillId="2" borderId="16" xfId="1" applyNumberFormat="1" applyFont="1" applyFill="1" applyBorder="1"/>
    <xf numFmtId="166" fontId="3" fillId="2" borderId="14" xfId="1" applyNumberFormat="1" applyFont="1" applyFill="1" applyBorder="1"/>
    <xf numFmtId="0" fontId="24" fillId="3" borderId="2" xfId="0" applyFont="1" applyFill="1" applyBorder="1"/>
    <xf numFmtId="0" fontId="0" fillId="2" borderId="41" xfId="0" applyFill="1" applyBorder="1"/>
    <xf numFmtId="0" fontId="0" fillId="2" borderId="0" xfId="0" applyFill="1" applyBorder="1" applyAlignment="1">
      <alignment horizontal="left" vertical="top" wrapText="1" indent="2"/>
    </xf>
    <xf numFmtId="0" fontId="24" fillId="3" borderId="11" xfId="0" applyFont="1" applyFill="1" applyBorder="1"/>
    <xf numFmtId="3" fontId="7" fillId="2" borderId="11" xfId="0" applyNumberFormat="1" applyFont="1" applyFill="1" applyBorder="1"/>
    <xf numFmtId="166" fontId="3" fillId="2" borderId="11" xfId="1" applyNumberFormat="1" applyFont="1" applyFill="1" applyBorder="1"/>
    <xf numFmtId="0" fontId="22" fillId="3" borderId="0" xfId="0" applyFont="1" applyFill="1" applyBorder="1"/>
    <xf numFmtId="3" fontId="7" fillId="2" borderId="0" xfId="0" applyNumberFormat="1" applyFont="1" applyFill="1" applyBorder="1"/>
    <xf numFmtId="166" fontId="3" fillId="2" borderId="0" xfId="1" applyNumberFormat="1" applyFont="1" applyFill="1" applyBorder="1"/>
    <xf numFmtId="10" fontId="0" fillId="0" borderId="0" xfId="0" applyNumberFormat="1"/>
    <xf numFmtId="0" fontId="24" fillId="3" borderId="0" xfId="0" applyFont="1" applyFill="1" applyBorder="1"/>
    <xf numFmtId="0" fontId="0" fillId="2" borderId="0" xfId="0" applyFont="1" applyFill="1" applyBorder="1"/>
    <xf numFmtId="3" fontId="0" fillId="2" borderId="0" xfId="0" applyNumberFormat="1" applyFont="1" applyFill="1" applyBorder="1"/>
    <xf numFmtId="3" fontId="0" fillId="0" borderId="4" xfId="0" applyNumberFormat="1" applyFont="1" applyBorder="1"/>
    <xf numFmtId="3" fontId="0" fillId="2" borderId="6" xfId="0" applyNumberFormat="1" applyFont="1" applyFill="1" applyBorder="1"/>
    <xf numFmtId="3" fontId="0" fillId="2" borderId="4" xfId="0" applyNumberFormat="1" applyFont="1" applyFill="1" applyBorder="1"/>
    <xf numFmtId="166" fontId="1" fillId="2" borderId="0" xfId="1" applyNumberFormat="1" applyFont="1" applyFill="1" applyBorder="1"/>
    <xf numFmtId="0" fontId="0" fillId="2" borderId="3" xfId="0" applyFont="1" applyFill="1" applyBorder="1"/>
    <xf numFmtId="3" fontId="0" fillId="0" borderId="0" xfId="0" applyNumberFormat="1" applyFont="1" applyFill="1" applyBorder="1"/>
    <xf numFmtId="0" fontId="0" fillId="2" borderId="14" xfId="0" applyFont="1" applyFill="1" applyBorder="1"/>
    <xf numFmtId="166" fontId="3" fillId="0" borderId="14" xfId="0" applyNumberFormat="1" applyFont="1" applyFill="1" applyBorder="1"/>
    <xf numFmtId="167" fontId="6" fillId="0" borderId="4" xfId="0" applyNumberFormat="1" applyFont="1" applyFill="1" applyBorder="1" applyAlignment="1">
      <alignment horizontal="left" vertical="center"/>
    </xf>
    <xf numFmtId="167" fontId="10" fillId="0" borderId="4" xfId="0" applyNumberFormat="1" applyFont="1" applyBorder="1" applyAlignment="1">
      <alignment horizontal="left"/>
    </xf>
    <xf numFmtId="167" fontId="0" fillId="0" borderId="4" xfId="0" applyNumberFormat="1" applyFill="1" applyBorder="1" applyAlignment="1">
      <alignment horizontal="left"/>
    </xf>
    <xf numFmtId="0" fontId="3" fillId="2" borderId="1" xfId="0" applyFont="1" applyFill="1" applyBorder="1" applyAlignment="1">
      <alignment vertical="top"/>
    </xf>
    <xf numFmtId="0" fontId="25" fillId="2" borderId="4" xfId="0" applyFont="1" applyFill="1" applyBorder="1" applyAlignment="1">
      <alignment vertical="top" wrapText="1"/>
    </xf>
    <xf numFmtId="0" fontId="25" fillId="2" borderId="4" xfId="0" applyFont="1" applyFill="1" applyBorder="1"/>
    <xf numFmtId="0" fontId="25" fillId="2" borderId="6" xfId="0" applyFont="1" applyFill="1" applyBorder="1" applyAlignment="1">
      <alignment vertical="top"/>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8" fillId="2" borderId="20" xfId="0" applyFont="1" applyFill="1" applyBorder="1" applyAlignment="1">
      <alignment vertical="top" wrapText="1"/>
    </xf>
    <xf numFmtId="168" fontId="0" fillId="0" borderId="0" xfId="0" applyNumberFormat="1"/>
    <xf numFmtId="0" fontId="3" fillId="2" borderId="8" xfId="0" applyFont="1" applyFill="1" applyBorder="1"/>
    <xf numFmtId="0" fontId="0" fillId="2" borderId="45" xfId="0" applyFill="1" applyBorder="1"/>
    <xf numFmtId="0" fontId="3" fillId="2" borderId="14" xfId="0" applyFont="1" applyFill="1" applyBorder="1" applyAlignment="1">
      <alignment wrapText="1"/>
    </xf>
    <xf numFmtId="0" fontId="0" fillId="2" borderId="11" xfId="0" applyFont="1" applyFill="1" applyBorder="1"/>
    <xf numFmtId="0" fontId="0" fillId="2" borderId="12" xfId="0" applyFont="1" applyFill="1" applyBorder="1"/>
    <xf numFmtId="0" fontId="26" fillId="8" borderId="13" xfId="0" applyFont="1" applyFill="1" applyBorder="1"/>
    <xf numFmtId="0" fontId="25" fillId="2" borderId="5" xfId="0" applyFont="1" applyFill="1" applyBorder="1"/>
    <xf numFmtId="0" fontId="3" fillId="2" borderId="45" xfId="0" applyFont="1" applyFill="1" applyBorder="1"/>
    <xf numFmtId="0" fontId="25" fillId="2" borderId="3" xfId="0" applyFont="1" applyFill="1" applyBorder="1"/>
    <xf numFmtId="0" fontId="3" fillId="2" borderId="6" xfId="0" applyFont="1" applyFill="1" applyBorder="1"/>
    <xf numFmtId="0" fontId="27" fillId="2" borderId="8" xfId="0" applyFont="1" applyFill="1" applyBorder="1"/>
    <xf numFmtId="0" fontId="0" fillId="2" borderId="0" xfId="0" applyFont="1" applyFill="1" applyBorder="1" applyAlignment="1">
      <alignment horizontal="right"/>
    </xf>
    <xf numFmtId="9" fontId="0" fillId="0" borderId="0" xfId="1" applyFont="1" applyBorder="1"/>
    <xf numFmtId="9" fontId="8" fillId="2" borderId="0" xfId="408" applyNumberFormat="1" applyFont="1" applyFill="1" applyBorder="1"/>
    <xf numFmtId="0" fontId="3" fillId="2" borderId="2" xfId="0" applyFont="1" applyFill="1" applyBorder="1" applyAlignment="1">
      <alignment vertical="top"/>
    </xf>
    <xf numFmtId="0" fontId="25" fillId="2" borderId="0" xfId="0" applyFont="1" applyFill="1" applyBorder="1" applyAlignment="1">
      <alignment vertical="top" wrapText="1"/>
    </xf>
    <xf numFmtId="0" fontId="25" fillId="2" borderId="0" xfId="0" applyFont="1" applyFill="1" applyBorder="1"/>
    <xf numFmtId="0" fontId="25" fillId="2" borderId="7" xfId="0" applyFont="1" applyFill="1" applyBorder="1" applyAlignment="1">
      <alignment vertical="top"/>
    </xf>
    <xf numFmtId="3" fontId="10" fillId="3" borderId="44" xfId="0" applyNumberFormat="1" applyFont="1" applyFill="1" applyBorder="1" applyAlignment="1">
      <alignment horizontal="center"/>
    </xf>
    <xf numFmtId="0" fontId="10" fillId="3" borderId="44" xfId="0" applyFont="1" applyFill="1" applyBorder="1" applyAlignment="1">
      <alignment horizontal="center"/>
    </xf>
    <xf numFmtId="0" fontId="10" fillId="8" borderId="0" xfId="0" applyFont="1" applyFill="1" applyBorder="1"/>
    <xf numFmtId="3" fontId="10" fillId="8" borderId="0" xfId="0" applyNumberFormat="1" applyFont="1" applyFill="1" applyBorder="1"/>
    <xf numFmtId="0" fontId="10" fillId="3" borderId="0" xfId="0" applyFont="1" applyFill="1" applyBorder="1"/>
    <xf numFmtId="0" fontId="10" fillId="2" borderId="0" xfId="0" applyFont="1" applyFill="1" applyBorder="1"/>
    <xf numFmtId="166" fontId="8" fillId="2" borderId="4" xfId="1" applyNumberFormat="1" applyFont="1" applyFill="1" applyBorder="1" applyAlignment="1">
      <alignment wrapText="1"/>
    </xf>
    <xf numFmtId="0" fontId="0" fillId="2" borderId="7" xfId="0" applyFont="1" applyFill="1" applyBorder="1"/>
    <xf numFmtId="0" fontId="0" fillId="2" borderId="47" xfId="0" applyFill="1" applyBorder="1"/>
    <xf numFmtId="0" fontId="10" fillId="8" borderId="0" xfId="0" applyFont="1" applyFill="1" applyBorder="1" applyAlignment="1">
      <alignment horizontal="center"/>
    </xf>
    <xf numFmtId="9" fontId="10" fillId="8" borderId="0" xfId="0" applyNumberFormat="1" applyFont="1" applyFill="1" applyBorder="1" applyAlignment="1">
      <alignment horizontal="right"/>
    </xf>
    <xf numFmtId="0" fontId="23" fillId="8" borderId="0" xfId="0" applyFont="1" applyFill="1" applyBorder="1"/>
    <xf numFmtId="3" fontId="10" fillId="2" borderId="0" xfId="0" applyNumberFormat="1" applyFont="1" applyFill="1" applyBorder="1"/>
    <xf numFmtId="9" fontId="10" fillId="3" borderId="0" xfId="0" applyNumberFormat="1" applyFont="1" applyFill="1" applyBorder="1" applyAlignment="1">
      <alignment horizontal="right"/>
    </xf>
    <xf numFmtId="0" fontId="23" fillId="3" borderId="0" xfId="0" applyFont="1" applyFill="1" applyBorder="1"/>
    <xf numFmtId="0" fontId="23" fillId="2" borderId="0" xfId="0" applyFont="1" applyFill="1" applyBorder="1" applyAlignment="1">
      <alignment horizontal="left" indent="1"/>
    </xf>
    <xf numFmtId="0" fontId="0" fillId="2" borderId="20" xfId="0" applyFont="1" applyFill="1" applyBorder="1"/>
    <xf numFmtId="0" fontId="25" fillId="2" borderId="8" xfId="0" applyFont="1" applyFill="1" applyBorder="1"/>
    <xf numFmtId="0" fontId="0" fillId="12" borderId="23" xfId="0" applyFill="1" applyBorder="1"/>
    <xf numFmtId="0" fontId="0" fillId="0" borderId="23" xfId="0" applyFill="1" applyBorder="1" applyAlignment="1">
      <alignment wrapText="1"/>
    </xf>
    <xf numFmtId="0" fontId="0" fillId="13" borderId="23" xfId="0" applyFill="1" applyBorder="1"/>
    <xf numFmtId="0" fontId="0" fillId="0" borderId="23" xfId="0" quotePrefix="1" applyFill="1" applyBorder="1" applyAlignment="1">
      <alignment wrapText="1"/>
    </xf>
    <xf numFmtId="0" fontId="0" fillId="12" borderId="0" xfId="0" applyFill="1" applyBorder="1"/>
    <xf numFmtId="0" fontId="0" fillId="13" borderId="0" xfId="0" applyFill="1" applyBorder="1"/>
    <xf numFmtId="0" fontId="0" fillId="6" borderId="0" xfId="0" applyFill="1" applyBorder="1"/>
    <xf numFmtId="0" fontId="0" fillId="14" borderId="0" xfId="0" applyFill="1" applyBorder="1"/>
    <xf numFmtId="0" fontId="8" fillId="2" borderId="21" xfId="0" applyFont="1" applyFill="1" applyBorder="1" applyAlignment="1">
      <alignment vertical="top" wrapText="1"/>
    </xf>
    <xf numFmtId="0" fontId="21" fillId="0" borderId="0" xfId="0" applyFont="1" applyFill="1" applyBorder="1"/>
    <xf numFmtId="3" fontId="3" fillId="0" borderId="2" xfId="0" applyNumberFormat="1" applyFont="1" applyFill="1" applyBorder="1" applyAlignment="1">
      <alignment vertical="top" wrapText="1"/>
    </xf>
    <xf numFmtId="0" fontId="26" fillId="8" borderId="43" xfId="0" applyFont="1" applyFill="1" applyBorder="1"/>
    <xf numFmtId="0" fontId="26" fillId="8" borderId="17" xfId="0" applyFont="1" applyFill="1" applyBorder="1"/>
    <xf numFmtId="0" fontId="0" fillId="0" borderId="0" xfId="0" applyFont="1" applyFill="1" applyBorder="1"/>
    <xf numFmtId="0" fontId="0" fillId="2" borderId="45" xfId="0" applyFont="1" applyFill="1" applyBorder="1"/>
    <xf numFmtId="0" fontId="0" fillId="2" borderId="4" xfId="0" applyFont="1" applyFill="1" applyBorder="1"/>
    <xf numFmtId="166" fontId="1" fillId="0" borderId="4" xfId="1" applyNumberFormat="1" applyFont="1" applyFill="1" applyBorder="1"/>
    <xf numFmtId="166" fontId="1" fillId="2" borderId="4" xfId="1" applyNumberFormat="1" applyFont="1" applyFill="1" applyBorder="1"/>
    <xf numFmtId="0" fontId="3" fillId="2" borderId="15" xfId="0" applyFont="1" applyFill="1" applyBorder="1" applyAlignment="1"/>
    <xf numFmtId="0" fontId="3" fillId="0" borderId="7" xfId="0" applyFont="1" applyFill="1" applyBorder="1" applyAlignment="1"/>
    <xf numFmtId="167" fontId="0" fillId="0" borderId="0" xfId="0" applyNumberFormat="1" applyFill="1" applyBorder="1" applyAlignment="1">
      <alignment horizontal="left"/>
    </xf>
    <xf numFmtId="0" fontId="8" fillId="0" borderId="46" xfId="0" applyFont="1" applyFill="1" applyBorder="1"/>
    <xf numFmtId="0" fontId="8" fillId="2" borderId="17" xfId="0" applyFont="1" applyFill="1" applyBorder="1"/>
    <xf numFmtId="0" fontId="8" fillId="2" borderId="43" xfId="0" applyFont="1" applyFill="1" applyBorder="1"/>
    <xf numFmtId="3" fontId="8" fillId="0" borderId="0" xfId="0" applyNumberFormat="1" applyFont="1" applyFill="1" applyBorder="1" applyAlignment="1">
      <alignment horizontal="right"/>
    </xf>
    <xf numFmtId="0" fontId="8" fillId="2" borderId="0" xfId="0" applyFont="1" applyFill="1" applyBorder="1" applyAlignment="1"/>
    <xf numFmtId="0" fontId="8" fillId="0" borderId="43" xfId="0" applyFont="1" applyFill="1" applyBorder="1"/>
    <xf numFmtId="3" fontId="13" fillId="2" borderId="2" xfId="0" applyNumberFormat="1" applyFont="1" applyFill="1" applyBorder="1" applyAlignment="1">
      <alignment horizontal="right"/>
    </xf>
    <xf numFmtId="0" fontId="8" fillId="2" borderId="13" xfId="0" applyFont="1" applyFill="1" applyBorder="1"/>
    <xf numFmtId="0" fontId="13" fillId="2" borderId="0" xfId="0" applyFont="1" applyFill="1" applyBorder="1"/>
    <xf numFmtId="0" fontId="10" fillId="0" borderId="0" xfId="0" applyFont="1" applyBorder="1"/>
    <xf numFmtId="3" fontId="29" fillId="0" borderId="0" xfId="0" applyNumberFormat="1" applyFont="1" applyFill="1" applyBorder="1" applyAlignment="1">
      <alignment horizontal="right"/>
    </xf>
    <xf numFmtId="3" fontId="29" fillId="0" borderId="0" xfId="0" applyNumberFormat="1" applyFont="1" applyFill="1" applyBorder="1"/>
    <xf numFmtId="3" fontId="29" fillId="0" borderId="7" xfId="0" applyNumberFormat="1" applyFont="1" applyFill="1" applyBorder="1" applyAlignment="1">
      <alignment horizontal="right"/>
    </xf>
    <xf numFmtId="3" fontId="29" fillId="0" borderId="27" xfId="0" applyNumberFormat="1" applyFont="1" applyFill="1" applyBorder="1" applyAlignment="1">
      <alignment horizontal="right"/>
    </xf>
    <xf numFmtId="0" fontId="8" fillId="0" borderId="3" xfId="0" applyFont="1" applyFill="1" applyBorder="1" applyAlignment="1">
      <alignment horizontal="right"/>
    </xf>
    <xf numFmtId="164" fontId="0" fillId="0" borderId="7" xfId="0" applyNumberFormat="1" applyFont="1" applyFill="1" applyBorder="1" applyAlignment="1">
      <alignment horizontal="right" vertical="top" wrapText="1"/>
    </xf>
    <xf numFmtId="3" fontId="3" fillId="0" borderId="8" xfId="0" applyNumberFormat="1" applyFont="1" applyFill="1" applyBorder="1" applyAlignment="1">
      <alignment vertical="top" wrapText="1"/>
    </xf>
    <xf numFmtId="0" fontId="3" fillId="2" borderId="46" xfId="0" applyFont="1" applyFill="1" applyBorder="1" applyAlignment="1">
      <alignment wrapText="1"/>
    </xf>
    <xf numFmtId="0" fontId="3" fillId="2" borderId="27" xfId="0" applyFont="1" applyFill="1" applyBorder="1" applyAlignment="1">
      <alignment wrapText="1"/>
    </xf>
    <xf numFmtId="0" fontId="3" fillId="2" borderId="48" xfId="0" applyFont="1" applyFill="1" applyBorder="1" applyAlignment="1">
      <alignment wrapText="1"/>
    </xf>
    <xf numFmtId="0" fontId="0" fillId="0" borderId="0" xfId="0" applyFill="1" applyBorder="1"/>
    <xf numFmtId="0" fontId="8" fillId="2" borderId="0" xfId="0" applyFont="1" applyFill="1" applyBorder="1"/>
    <xf numFmtId="0" fontId="8" fillId="2" borderId="14" xfId="0" applyFont="1" applyFill="1" applyBorder="1"/>
    <xf numFmtId="0" fontId="8" fillId="2" borderId="11" xfId="0" applyFont="1" applyFill="1" applyBorder="1"/>
    <xf numFmtId="0" fontId="8" fillId="2" borderId="18" xfId="0" applyFont="1" applyFill="1" applyBorder="1"/>
    <xf numFmtId="0" fontId="8" fillId="2" borderId="19" xfId="0" applyFont="1" applyFill="1" applyBorder="1"/>
    <xf numFmtId="0" fontId="0" fillId="2" borderId="0" xfId="0" applyFill="1" applyBorder="1"/>
    <xf numFmtId="0" fontId="0" fillId="2" borderId="14" xfId="0" applyFill="1" applyBorder="1"/>
    <xf numFmtId="0" fontId="0" fillId="2" borderId="0" xfId="0" applyNumberFormat="1" applyFill="1" applyBorder="1" applyAlignment="1">
      <alignment wrapText="1"/>
    </xf>
    <xf numFmtId="0" fontId="3" fillId="2" borderId="7" xfId="0" applyFont="1" applyFill="1" applyBorder="1" applyAlignment="1">
      <alignment wrapText="1"/>
    </xf>
    <xf numFmtId="0" fontId="28" fillId="8" borderId="49" xfId="0" applyFont="1" applyFill="1" applyBorder="1"/>
    <xf numFmtId="0" fontId="28" fillId="8" borderId="50" xfId="0" applyFont="1" applyFill="1" applyBorder="1"/>
    <xf numFmtId="0" fontId="13" fillId="2" borderId="51" xfId="0" applyFont="1" applyFill="1" applyBorder="1"/>
    <xf numFmtId="0" fontId="30" fillId="8" borderId="50" xfId="0" applyFont="1" applyFill="1" applyBorder="1"/>
    <xf numFmtId="0" fontId="8" fillId="2" borderId="50" xfId="0" applyFont="1" applyFill="1" applyBorder="1"/>
    <xf numFmtId="0" fontId="31" fillId="2" borderId="50" xfId="0" applyFont="1" applyFill="1" applyBorder="1"/>
    <xf numFmtId="0" fontId="8" fillId="2" borderId="52" xfId="0" applyFont="1" applyFill="1" applyBorder="1"/>
    <xf numFmtId="0" fontId="8" fillId="2" borderId="51" xfId="0" applyFont="1" applyFill="1" applyBorder="1"/>
    <xf numFmtId="0" fontId="21" fillId="8" borderId="0" xfId="0" applyFont="1" applyFill="1" applyBorder="1" applyAlignment="1"/>
    <xf numFmtId="0" fontId="0" fillId="2" borderId="0" xfId="0" applyFill="1" applyBorder="1" applyAlignment="1"/>
    <xf numFmtId="0" fontId="0" fillId="2" borderId="14" xfId="0" applyFill="1" applyBorder="1" applyAlignment="1"/>
    <xf numFmtId="0" fontId="8" fillId="2" borderId="14" xfId="0" applyFont="1" applyFill="1" applyBorder="1" applyAlignment="1"/>
    <xf numFmtId="0" fontId="0" fillId="5" borderId="23" xfId="0" applyFill="1" applyBorder="1"/>
    <xf numFmtId="167" fontId="0" fillId="0" borderId="4" xfId="0" applyNumberFormat="1" applyFill="1" applyBorder="1" applyAlignment="1">
      <alignment horizontal="left" vertical="top"/>
    </xf>
    <xf numFmtId="0" fontId="0" fillId="0" borderId="0" xfId="0" applyFill="1" applyBorder="1" applyAlignment="1">
      <alignment wrapText="1"/>
    </xf>
    <xf numFmtId="0" fontId="0" fillId="0" borderId="0" xfId="0" applyFill="1" applyBorder="1"/>
    <xf numFmtId="3" fontId="29" fillId="0" borderId="5" xfId="0" applyNumberFormat="1" applyFont="1" applyFill="1" applyBorder="1" applyAlignment="1">
      <alignment horizontal="right"/>
    </xf>
    <xf numFmtId="0" fontId="3" fillId="0" borderId="20" xfId="0" applyFont="1" applyFill="1" applyBorder="1"/>
    <xf numFmtId="0" fontId="0" fillId="2" borderId="53" xfId="0" applyFill="1" applyBorder="1"/>
    <xf numFmtId="0" fontId="0" fillId="2" borderId="11" xfId="0" applyFill="1" applyBorder="1"/>
    <xf numFmtId="0" fontId="8" fillId="2" borderId="0" xfId="0" applyFont="1" applyFill="1" applyBorder="1"/>
    <xf numFmtId="0" fontId="0" fillId="0" borderId="0" xfId="0" applyFill="1" applyBorder="1"/>
    <xf numFmtId="0" fontId="3" fillId="0" borderId="7" xfId="0" applyFont="1" applyFill="1" applyBorder="1" applyAlignment="1">
      <alignment wrapText="1"/>
    </xf>
    <xf numFmtId="0" fontId="8" fillId="2" borderId="18" xfId="0" applyFont="1" applyFill="1" applyBorder="1"/>
    <xf numFmtId="0" fontId="0" fillId="11" borderId="21" xfId="0" applyFill="1" applyBorder="1" applyAlignment="1">
      <alignment horizontal="center"/>
    </xf>
    <xf numFmtId="0" fontId="0" fillId="0" borderId="0" xfId="0" applyFill="1" applyBorder="1"/>
    <xf numFmtId="167" fontId="10" fillId="0" borderId="4" xfId="0" applyNumberFormat="1" applyFont="1" applyFill="1" applyBorder="1" applyAlignment="1">
      <alignment horizontal="left" vertical="center"/>
    </xf>
    <xf numFmtId="0" fontId="8" fillId="2" borderId="18" xfId="0" applyFont="1" applyFill="1" applyBorder="1"/>
    <xf numFmtId="0" fontId="8" fillId="2" borderId="0" xfId="0" applyFont="1" applyFill="1" applyBorder="1"/>
    <xf numFmtId="0" fontId="0" fillId="0" borderId="0" xfId="0" applyFill="1" applyBorder="1"/>
    <xf numFmtId="0" fontId="3" fillId="2" borderId="1" xfId="0" applyFont="1" applyFill="1" applyBorder="1"/>
    <xf numFmtId="0" fontId="3" fillId="0" borderId="7" xfId="0" applyFont="1" applyFill="1" applyBorder="1" applyAlignment="1">
      <alignment wrapText="1"/>
    </xf>
    <xf numFmtId="0" fontId="0" fillId="2" borderId="11" xfId="0" applyFill="1" applyBorder="1"/>
    <xf numFmtId="0" fontId="0" fillId="2" borderId="12" xfId="0" applyFill="1" applyBorder="1"/>
    <xf numFmtId="0" fontId="4" fillId="2" borderId="0" xfId="0" applyFont="1" applyFill="1" applyProtection="1">
      <protection locked="0"/>
    </xf>
    <xf numFmtId="0" fontId="0" fillId="2" borderId="0" xfId="0" applyFill="1" applyProtection="1">
      <protection locked="0"/>
    </xf>
    <xf numFmtId="0" fontId="13" fillId="2" borderId="39" xfId="0" applyFont="1" applyFill="1" applyBorder="1" applyProtection="1">
      <protection locked="0"/>
    </xf>
    <xf numFmtId="0" fontId="0" fillId="2" borderId="4" xfId="0" applyFill="1" applyBorder="1" applyProtection="1">
      <protection locked="0"/>
    </xf>
    <xf numFmtId="0" fontId="0" fillId="2" borderId="0" xfId="0" applyFill="1" applyBorder="1" applyProtection="1">
      <protection locked="0"/>
    </xf>
    <xf numFmtId="0" fontId="8" fillId="2" borderId="20" xfId="0" applyFont="1" applyFill="1" applyBorder="1" applyAlignment="1" applyProtection="1">
      <alignment vertical="top" wrapText="1"/>
      <protection locked="0"/>
    </xf>
    <xf numFmtId="0" fontId="8" fillId="2" borderId="4" xfId="0" applyFont="1" applyFill="1" applyBorder="1" applyProtection="1">
      <protection locked="0"/>
    </xf>
    <xf numFmtId="0" fontId="8" fillId="2" borderId="0" xfId="0" applyFont="1" applyFill="1" applyBorder="1" applyProtection="1">
      <protection locked="0"/>
    </xf>
    <xf numFmtId="0" fontId="0" fillId="0" borderId="28" xfId="0" applyFill="1" applyBorder="1" applyProtection="1">
      <protection locked="0"/>
    </xf>
    <xf numFmtId="0" fontId="0" fillId="0" borderId="29" xfId="0" applyFill="1" applyBorder="1" applyAlignment="1" applyProtection="1">
      <alignment vertical="top" wrapText="1"/>
      <protection locked="0"/>
    </xf>
    <xf numFmtId="0" fontId="0" fillId="0" borderId="30" xfId="0" applyFill="1" applyBorder="1" applyAlignment="1" applyProtection="1">
      <alignment vertical="top" wrapText="1"/>
      <protection locked="0"/>
    </xf>
    <xf numFmtId="0" fontId="0" fillId="0" borderId="31" xfId="0" applyFill="1" applyBorder="1" applyAlignment="1" applyProtection="1">
      <alignment vertical="top" wrapText="1"/>
      <protection locked="0"/>
    </xf>
    <xf numFmtId="0" fontId="0" fillId="0" borderId="26" xfId="0" applyFill="1" applyBorder="1" applyProtection="1">
      <protection locked="0"/>
    </xf>
    <xf numFmtId="0" fontId="0" fillId="0" borderId="27" xfId="0" applyFill="1" applyBorder="1" applyProtection="1">
      <protection locked="0"/>
    </xf>
    <xf numFmtId="0" fontId="0" fillId="0" borderId="23" xfId="0" applyFill="1" applyBorder="1" applyProtection="1">
      <protection locked="0"/>
    </xf>
    <xf numFmtId="0" fontId="0" fillId="0" borderId="32" xfId="0" applyFill="1" applyBorder="1" applyProtection="1">
      <protection locked="0"/>
    </xf>
    <xf numFmtId="0" fontId="0" fillId="0" borderId="33" xfId="0" applyFill="1" applyBorder="1" applyProtection="1">
      <protection locked="0"/>
    </xf>
    <xf numFmtId="0" fontId="0" fillId="0" borderId="34" xfId="0" applyFill="1" applyBorder="1" applyProtection="1">
      <protection locked="0"/>
    </xf>
    <xf numFmtId="0" fontId="0" fillId="0" borderId="25" xfId="0" applyFill="1" applyBorder="1" applyProtection="1">
      <protection locked="0"/>
    </xf>
    <xf numFmtId="1" fontId="0" fillId="2" borderId="0" xfId="0" applyNumberFormat="1" applyFill="1" applyProtection="1">
      <protection locked="0"/>
    </xf>
    <xf numFmtId="0" fontId="0" fillId="0" borderId="38" xfId="0" applyFill="1" applyBorder="1" applyProtection="1">
      <protection locked="0"/>
    </xf>
    <xf numFmtId="3" fontId="0" fillId="0" borderId="0" xfId="0" applyNumberFormat="1" applyFill="1" applyBorder="1" applyProtection="1">
      <protection locked="0"/>
    </xf>
    <xf numFmtId="3" fontId="0" fillId="0" borderId="21" xfId="0" applyNumberFormat="1" applyFill="1" applyBorder="1" applyProtection="1">
      <protection locked="0"/>
    </xf>
    <xf numFmtId="3" fontId="0" fillId="0" borderId="14" xfId="0" applyNumberFormat="1" applyFill="1" applyBorder="1" applyProtection="1">
      <protection locked="0"/>
    </xf>
    <xf numFmtId="3" fontId="0" fillId="0" borderId="35" xfId="0" applyNumberFormat="1" applyFill="1" applyBorder="1" applyProtection="1">
      <protection locked="0"/>
    </xf>
    <xf numFmtId="3" fontId="0" fillId="0" borderId="36" xfId="0" applyNumberFormat="1" applyFill="1" applyBorder="1" applyProtection="1">
      <protection locked="0"/>
    </xf>
    <xf numFmtId="3" fontId="0" fillId="0" borderId="37" xfId="0" applyNumberFormat="1" applyFill="1" applyBorder="1" applyProtection="1">
      <protection locked="0"/>
    </xf>
    <xf numFmtId="3" fontId="0" fillId="0" borderId="7" xfId="0" applyNumberFormat="1" applyFill="1" applyBorder="1" applyProtection="1">
      <protection locked="0"/>
    </xf>
    <xf numFmtId="3" fontId="0" fillId="0" borderId="20" xfId="0" applyNumberFormat="1" applyFill="1" applyBorder="1" applyProtection="1">
      <protection locked="0"/>
    </xf>
    <xf numFmtId="3" fontId="0" fillId="0" borderId="16" xfId="0" applyNumberFormat="1" applyFill="1" applyBorder="1" applyProtection="1">
      <protection locked="0"/>
    </xf>
    <xf numFmtId="3" fontId="0" fillId="0" borderId="18" xfId="0" applyNumberFormat="1" applyFill="1" applyBorder="1" applyProtection="1">
      <protection locked="0"/>
    </xf>
    <xf numFmtId="3" fontId="0" fillId="0" borderId="24" xfId="0" applyNumberFormat="1" applyFill="1" applyBorder="1" applyProtection="1">
      <protection locked="0"/>
    </xf>
    <xf numFmtId="3" fontId="0" fillId="0" borderId="19" xfId="0" applyNumberFormat="1" applyFill="1" applyBorder="1" applyProtection="1">
      <protection locked="0"/>
    </xf>
    <xf numFmtId="0" fontId="0" fillId="2" borderId="11" xfId="0" applyFill="1" applyBorder="1"/>
    <xf numFmtId="0" fontId="0" fillId="2" borderId="12" xfId="0" applyFill="1" applyBorder="1"/>
    <xf numFmtId="0" fontId="0" fillId="0" borderId="0" xfId="0" applyFill="1" applyBorder="1"/>
    <xf numFmtId="0" fontId="3" fillId="2" borderId="1" xfId="0" applyFont="1" applyFill="1" applyBorder="1"/>
    <xf numFmtId="0" fontId="0" fillId="0" borderId="55" xfId="0" applyBorder="1"/>
    <xf numFmtId="3" fontId="0" fillId="0" borderId="56" xfId="0" applyNumberFormat="1" applyFont="1" applyBorder="1"/>
    <xf numFmtId="166" fontId="3" fillId="0" borderId="54" xfId="1" applyNumberFormat="1" applyFont="1" applyBorder="1"/>
    <xf numFmtId="2" fontId="0" fillId="0" borderId="0" xfId="0" applyNumberFormat="1"/>
    <xf numFmtId="10" fontId="3" fillId="0" borderId="14" xfId="0" applyNumberFormat="1" applyFont="1" applyFill="1" applyBorder="1"/>
    <xf numFmtId="10" fontId="3" fillId="0" borderId="57" xfId="0" applyNumberFormat="1" applyFont="1" applyBorder="1"/>
    <xf numFmtId="0" fontId="0" fillId="2" borderId="58" xfId="0" applyFill="1" applyBorder="1"/>
    <xf numFmtId="0" fontId="3" fillId="0" borderId="20" xfId="0" applyFont="1" applyFill="1" applyBorder="1" applyAlignment="1">
      <alignment wrapText="1"/>
    </xf>
    <xf numFmtId="0" fontId="0" fillId="2" borderId="59" xfId="0" applyFill="1" applyBorder="1"/>
    <xf numFmtId="0" fontId="0" fillId="2" borderId="39" xfId="0" applyFill="1" applyBorder="1"/>
    <xf numFmtId="2" fontId="1" fillId="0" borderId="21" xfId="1" applyNumberFormat="1" applyFont="1" applyFill="1" applyBorder="1"/>
    <xf numFmtId="2" fontId="0" fillId="0" borderId="57" xfId="0" applyNumberFormat="1" applyFont="1" applyBorder="1"/>
    <xf numFmtId="2" fontId="1" fillId="0" borderId="20" xfId="1" applyNumberFormat="1" applyFont="1" applyFill="1" applyBorder="1"/>
    <xf numFmtId="0" fontId="0" fillId="0" borderId="27" xfId="0" applyBorder="1"/>
    <xf numFmtId="2" fontId="0" fillId="0" borderId="23" xfId="0" applyNumberFormat="1" applyFont="1" applyBorder="1"/>
    <xf numFmtId="10" fontId="3" fillId="0" borderId="23" xfId="0" applyNumberFormat="1" applyFont="1" applyBorder="1"/>
    <xf numFmtId="0" fontId="10" fillId="0" borderId="0" xfId="0" applyFont="1"/>
    <xf numFmtId="0" fontId="0" fillId="0" borderId="9" xfId="1" applyNumberFormat="1" applyFont="1" applyBorder="1"/>
    <xf numFmtId="9" fontId="8" fillId="2" borderId="9" xfId="408" applyNumberFormat="1" applyFont="1" applyFill="1" applyBorder="1"/>
    <xf numFmtId="0" fontId="0" fillId="2" borderId="11" xfId="0" applyFill="1" applyBorder="1"/>
    <xf numFmtId="0" fontId="0" fillId="0" borderId="0" xfId="0" applyFill="1" applyBorder="1"/>
    <xf numFmtId="0" fontId="3" fillId="0" borderId="6"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0" fillId="2" borderId="43" xfId="0" applyFill="1" applyBorder="1"/>
    <xf numFmtId="9" fontId="0" fillId="0" borderId="9" xfId="1" applyNumberFormat="1" applyFont="1" applyBorder="1"/>
    <xf numFmtId="9" fontId="0" fillId="2" borderId="9" xfId="0" applyNumberFormat="1" applyFill="1" applyBorder="1"/>
    <xf numFmtId="0" fontId="9" fillId="2" borderId="15" xfId="0" applyFont="1" applyFill="1" applyBorder="1"/>
    <xf numFmtId="166" fontId="3" fillId="0" borderId="16" xfId="0" applyNumberFormat="1" applyFont="1" applyFill="1" applyBorder="1"/>
    <xf numFmtId="0" fontId="0" fillId="0" borderId="0" xfId="0" applyFont="1" applyFill="1"/>
    <xf numFmtId="166" fontId="1" fillId="0" borderId="7" xfId="1" applyNumberFormat="1" applyFont="1" applyFill="1" applyBorder="1"/>
    <xf numFmtId="166" fontId="1" fillId="0" borderId="0" xfId="1" applyNumberFormat="1" applyFont="1" applyFill="1" applyBorder="1"/>
    <xf numFmtId="0" fontId="0" fillId="2" borderId="5" xfId="0" applyFont="1" applyFill="1" applyBorder="1"/>
    <xf numFmtId="3" fontId="0" fillId="0" borderId="5" xfId="0" applyNumberFormat="1" applyFont="1" applyFill="1" applyBorder="1"/>
    <xf numFmtId="0" fontId="0" fillId="0" borderId="18" xfId="0" applyFont="1" applyFill="1" applyBorder="1"/>
    <xf numFmtId="0" fontId="0" fillId="0" borderId="60" xfId="0" applyFill="1" applyBorder="1"/>
    <xf numFmtId="166" fontId="1" fillId="0" borderId="18" xfId="1" applyNumberFormat="1" applyFont="1" applyFill="1" applyBorder="1"/>
    <xf numFmtId="166" fontId="3" fillId="0" borderId="19" xfId="0" applyNumberFormat="1" applyFont="1" applyFill="1" applyBorder="1"/>
    <xf numFmtId="166" fontId="3" fillId="2" borderId="14" xfId="0" applyNumberFormat="1" applyFont="1" applyFill="1" applyBorder="1"/>
    <xf numFmtId="0" fontId="0" fillId="0" borderId="7" xfId="0" applyFont="1" applyFill="1" applyBorder="1"/>
    <xf numFmtId="3" fontId="0" fillId="0" borderId="8" xfId="0" applyNumberFormat="1" applyFont="1" applyFill="1" applyBorder="1"/>
    <xf numFmtId="3" fontId="0" fillId="2" borderId="5" xfId="0" applyNumberFormat="1" applyFont="1" applyFill="1" applyBorder="1"/>
    <xf numFmtId="9" fontId="0" fillId="0" borderId="0" xfId="0" applyNumberFormat="1"/>
    <xf numFmtId="0" fontId="25" fillId="2" borderId="2" xfId="0" applyFont="1" applyFill="1" applyBorder="1"/>
    <xf numFmtId="0" fontId="27" fillId="2" borderId="7" xfId="0" applyFont="1" applyFill="1" applyBorder="1"/>
    <xf numFmtId="0" fontId="25" fillId="2" borderId="7" xfId="0" applyFont="1" applyFill="1" applyBorder="1"/>
    <xf numFmtId="3" fontId="0" fillId="2" borderId="0" xfId="0" applyNumberFormat="1" applyFill="1" applyBorder="1"/>
    <xf numFmtId="0" fontId="0" fillId="2" borderId="16" xfId="0" applyFill="1" applyBorder="1"/>
    <xf numFmtId="0" fontId="0" fillId="2" borderId="24" xfId="0" applyFill="1" applyBorder="1"/>
    <xf numFmtId="0" fontId="0" fillId="2" borderId="61" xfId="0" applyFill="1" applyBorder="1"/>
    <xf numFmtId="0" fontId="0" fillId="2" borderId="62" xfId="0" applyFill="1" applyBorder="1"/>
    <xf numFmtId="0" fontId="9" fillId="2" borderId="43" xfId="0" applyFont="1" applyFill="1" applyBorder="1"/>
    <xf numFmtId="2" fontId="0" fillId="0" borderId="0" xfId="1" applyNumberFormat="1" applyFont="1" applyBorder="1"/>
    <xf numFmtId="0" fontId="0" fillId="2" borderId="63" xfId="0" applyFill="1" applyBorder="1"/>
    <xf numFmtId="0" fontId="0" fillId="0" borderId="0" xfId="0" applyNumberFormat="1"/>
    <xf numFmtId="11" fontId="0" fillId="0" borderId="0" xfId="0" applyNumberFormat="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7" xfId="0" applyFill="1" applyBorder="1" applyAlignment="1">
      <alignment horizontal="left" vertical="top" wrapText="1"/>
    </xf>
    <xf numFmtId="0" fontId="8" fillId="2" borderId="41" xfId="0" applyFont="1" applyFill="1" applyBorder="1"/>
    <xf numFmtId="0" fontId="8" fillId="2" borderId="18" xfId="0" applyFont="1" applyFill="1" applyBorder="1"/>
    <xf numFmtId="0" fontId="8" fillId="2" borderId="7" xfId="0" applyFont="1" applyFill="1" applyBorder="1"/>
    <xf numFmtId="0" fontId="8" fillId="2" borderId="16" xfId="0" applyFont="1" applyFill="1" applyBorder="1"/>
    <xf numFmtId="0" fontId="8" fillId="2" borderId="0" xfId="0" applyFont="1" applyFill="1" applyBorder="1"/>
    <xf numFmtId="0" fontId="8" fillId="2" borderId="14" xfId="0" applyFont="1" applyFill="1" applyBorder="1"/>
    <xf numFmtId="0" fontId="8" fillId="2" borderId="4" xfId="0" applyFont="1" applyFill="1" applyBorder="1"/>
    <xf numFmtId="0" fontId="8" fillId="0" borderId="4" xfId="0" applyFont="1" applyFill="1" applyBorder="1"/>
    <xf numFmtId="0" fontId="8" fillId="0" borderId="0" xfId="0" applyFont="1" applyFill="1" applyBorder="1"/>
    <xf numFmtId="0" fontId="0" fillId="0" borderId="4" xfId="0" applyFill="1" applyBorder="1" applyAlignment="1"/>
    <xf numFmtId="0" fontId="0" fillId="0" borderId="0" xfId="0" applyFill="1" applyBorder="1" applyAlignment="1"/>
    <xf numFmtId="0" fontId="0" fillId="0" borderId="4" xfId="0" applyFill="1" applyBorder="1"/>
    <xf numFmtId="0" fontId="0" fillId="0" borderId="0" xfId="0" applyFill="1" applyBorder="1"/>
    <xf numFmtId="0" fontId="3" fillId="2" borderId="1" xfId="0" applyFont="1" applyFill="1" applyBorder="1"/>
    <xf numFmtId="0" fontId="3" fillId="2" borderId="2" xfId="0" applyFont="1" applyFill="1" applyBorder="1"/>
    <xf numFmtId="0" fontId="3" fillId="2" borderId="3" xfId="0" applyFont="1" applyFill="1" applyBorder="1"/>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8" fillId="2" borderId="45" xfId="0" applyFont="1" applyFill="1" applyBorder="1"/>
    <xf numFmtId="0" fontId="8" fillId="2" borderId="11" xfId="0" applyFont="1" applyFill="1" applyBorder="1"/>
    <xf numFmtId="0" fontId="3" fillId="0" borderId="6" xfId="0" applyFont="1" applyFill="1" applyBorder="1" applyAlignment="1">
      <alignment wrapText="1"/>
    </xf>
    <xf numFmtId="0" fontId="3" fillId="0" borderId="7"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3" fillId="0" borderId="1" xfId="0" applyFont="1" applyFill="1" applyBorder="1" applyAlignment="1">
      <alignment wrapText="1"/>
    </xf>
    <xf numFmtId="0" fontId="3" fillId="0" borderId="2" xfId="0" applyFont="1" applyFill="1" applyBorder="1" applyAlignment="1">
      <alignment wrapText="1"/>
    </xf>
    <xf numFmtId="0" fontId="0" fillId="0" borderId="4" xfId="0" applyFill="1" applyBorder="1" applyAlignment="1">
      <alignment horizontal="center"/>
    </xf>
    <xf numFmtId="0" fontId="0" fillId="0" borderId="0" xfId="0" applyFill="1" applyBorder="1" applyAlignment="1">
      <alignment horizontal="center"/>
    </xf>
  </cellXfs>
  <cellStyles count="17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Input cel" xfId="1023" xr:uid="{00000000-0005-0000-0000-0000B9060000}"/>
    <cellStyle name="Normal" xfId="0" builtinId="0"/>
    <cellStyle name="Normal 2" xfId="1011" xr:uid="{00000000-0005-0000-0000-0000BB060000}"/>
    <cellStyle name="Output" xfId="408" builtinId="21"/>
    <cellStyle name="Per cent" xfId="1" builtinId="5"/>
    <cellStyle name="Percent 2" xfId="1012" xr:uid="{00000000-0005-0000-0000-0000BE060000}"/>
    <cellStyle name="Warning Text 3" xfId="1024" xr:uid="{00000000-0005-0000-0000-0000BF060000}"/>
  </cellStyles>
  <dxfs count="5">
    <dxf>
      <font>
        <b/>
        <i val="0"/>
        <color auto="1"/>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F3C7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66</xdr:col>
      <xdr:colOff>0</xdr:colOff>
      <xdr:row>8</xdr:row>
      <xdr:rowOff>0</xdr:rowOff>
    </xdr:from>
    <xdr:to>
      <xdr:col>76</xdr:col>
      <xdr:colOff>0</xdr:colOff>
      <xdr:row>37</xdr:row>
      <xdr:rowOff>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4249400" y="1701800"/>
          <a:ext cx="2159000" cy="5524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56</xdr:col>
      <xdr:colOff>12700</xdr:colOff>
      <xdr:row>8</xdr:row>
      <xdr:rowOff>0</xdr:rowOff>
    </xdr:from>
    <xdr:to>
      <xdr:col>65</xdr:col>
      <xdr:colOff>0</xdr:colOff>
      <xdr:row>34</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12103100" y="1701800"/>
          <a:ext cx="1930400" cy="4953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88900</xdr:colOff>
      <xdr:row>8</xdr:row>
      <xdr:rowOff>0</xdr:rowOff>
    </xdr:from>
    <xdr:to>
      <xdr:col>10</xdr:col>
      <xdr:colOff>88900</xdr:colOff>
      <xdr:row>20</xdr:row>
      <xdr:rowOff>101600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304800" y="1701800"/>
          <a:ext cx="1943100" cy="2387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88900</xdr:colOff>
      <xdr:row>21</xdr:row>
      <xdr:rowOff>12700</xdr:rowOff>
    </xdr:from>
    <xdr:to>
      <xdr:col>10</xdr:col>
      <xdr:colOff>88900</xdr:colOff>
      <xdr:row>37</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304800" y="4191000"/>
          <a:ext cx="1943100" cy="30353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101600</xdr:colOff>
      <xdr:row>7</xdr:row>
      <xdr:rowOff>177800</xdr:rowOff>
    </xdr:from>
    <xdr:to>
      <xdr:col>65</xdr:col>
      <xdr:colOff>0</xdr:colOff>
      <xdr:row>37</xdr:row>
      <xdr:rowOff>0</xdr:rowOff>
    </xdr:to>
    <xdr:sp macro="" textlink="">
      <xdr:nvSpPr>
        <xdr:cNvPr id="28" name="L-Shape 27">
          <a:extLst>
            <a:ext uri="{FF2B5EF4-FFF2-40B4-BE49-F238E27FC236}">
              <a16:creationId xmlns:a16="http://schemas.microsoft.com/office/drawing/2014/main" id="{00000000-0008-0000-0400-00001C000000}"/>
            </a:ext>
          </a:extLst>
        </xdr:cNvPr>
        <xdr:cNvSpPr/>
      </xdr:nvSpPr>
      <xdr:spPr>
        <a:xfrm>
          <a:off x="2476500" y="1689100"/>
          <a:ext cx="11557000" cy="5537200"/>
        </a:xfrm>
        <a:prstGeom prst="corner">
          <a:avLst>
            <a:gd name="adj1" fmla="val 7738"/>
            <a:gd name="adj2" fmla="val 51698"/>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13</xdr:col>
      <xdr:colOff>25400</xdr:colOff>
      <xdr:row>20</xdr:row>
      <xdr:rowOff>177800</xdr:rowOff>
    </xdr:from>
    <xdr:to>
      <xdr:col>23</xdr:col>
      <xdr:colOff>101600</xdr:colOff>
      <xdr:row>34</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2832100" y="4165600"/>
          <a:ext cx="2235200" cy="24892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26</xdr:col>
      <xdr:colOff>162892</xdr:colOff>
      <xdr:row>7</xdr:row>
      <xdr:rowOff>176695</xdr:rowOff>
    </xdr:from>
    <xdr:to>
      <xdr:col>54</xdr:col>
      <xdr:colOff>112092</xdr:colOff>
      <xdr:row>34</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5776292" y="1687995"/>
          <a:ext cx="5994400" cy="4966805"/>
        </a:xfrm>
        <a:prstGeom prst="rect">
          <a:avLst/>
        </a:prstGeom>
        <a:solidFill>
          <a:schemeClr val="bg2">
            <a:lumMod val="50000"/>
            <a:alpha val="41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r>
            <a:rPr lang="en-US" sz="2000" u="sng" baseline="0"/>
            <a:t> &amp; Results</a:t>
          </a:r>
          <a:endParaRPr lang="en-US" sz="2000" u="sng"/>
        </a:p>
      </xdr:txBody>
    </xdr:sp>
    <xdr:clientData/>
  </xdr:twoCellAnchor>
  <xdr:twoCellAnchor>
    <xdr:from>
      <xdr:col>2</xdr:col>
      <xdr:colOff>207050</xdr:colOff>
      <xdr:row>11</xdr:row>
      <xdr:rowOff>90557</xdr:rowOff>
    </xdr:from>
    <xdr:to>
      <xdr:col>8</xdr:col>
      <xdr:colOff>207050</xdr:colOff>
      <xdr:row>14</xdr:row>
      <xdr:rowOff>90557</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638850" y="2363857"/>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25</xdr:col>
      <xdr:colOff>165100</xdr:colOff>
      <xdr:row>8</xdr:row>
      <xdr:rowOff>50800</xdr:rowOff>
    </xdr:from>
    <xdr:to>
      <xdr:col>25</xdr:col>
      <xdr:colOff>165100</xdr:colOff>
      <xdr:row>34</xdr:row>
      <xdr:rowOff>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5562600" y="1752600"/>
          <a:ext cx="0" cy="49022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76200</xdr:colOff>
      <xdr:row>7</xdr:row>
      <xdr:rowOff>177800</xdr:rowOff>
    </xdr:from>
    <xdr:to>
      <xdr:col>55</xdr:col>
      <xdr:colOff>76200</xdr:colOff>
      <xdr:row>34</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1950700" y="1689100"/>
          <a:ext cx="0" cy="4965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136389</xdr:colOff>
      <xdr:row>24</xdr:row>
      <xdr:rowOff>165100</xdr:rowOff>
    </xdr:from>
    <xdr:to>
      <xdr:col>8</xdr:col>
      <xdr:colOff>165100</xdr:colOff>
      <xdr:row>27</xdr:row>
      <xdr:rowOff>165101</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568189" y="4914900"/>
          <a:ext cx="1324111" cy="571501"/>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14</xdr:col>
      <xdr:colOff>82258</xdr:colOff>
      <xdr:row>24</xdr:row>
      <xdr:rowOff>27608</xdr:rowOff>
    </xdr:from>
    <xdr:to>
      <xdr:col>22</xdr:col>
      <xdr:colOff>54235</xdr:colOff>
      <xdr:row>28</xdr:row>
      <xdr:rowOff>88900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3104858" y="4777408"/>
          <a:ext cx="1699177" cy="82329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splits</a:t>
          </a:r>
        </a:p>
      </xdr:txBody>
    </xdr:sp>
    <xdr:clientData/>
  </xdr:twoCellAnchor>
  <xdr:twoCellAnchor>
    <xdr:from>
      <xdr:col>67</xdr:col>
      <xdr:colOff>11044</xdr:colOff>
      <xdr:row>12</xdr:row>
      <xdr:rowOff>134179</xdr:rowOff>
    </xdr:from>
    <xdr:to>
      <xdr:col>75</xdr:col>
      <xdr:colOff>25400</xdr:colOff>
      <xdr:row>21</xdr:row>
      <xdr:rowOff>12701</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4476344" y="2597979"/>
          <a:ext cx="1741556" cy="15930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final_demand_gasoline</a:t>
          </a:r>
        </a:p>
        <a:p>
          <a:pPr algn="l"/>
          <a:r>
            <a:rPr lang="en-US"/>
            <a:t>final_demand_diesel</a:t>
          </a:r>
        </a:p>
        <a:p>
          <a:pPr algn="l"/>
          <a:r>
            <a:rPr lang="en-US"/>
            <a:t>final_demand_bio_ethanol</a:t>
          </a:r>
        </a:p>
        <a:p>
          <a:pPr algn="l"/>
          <a:r>
            <a:rPr lang="en-US"/>
            <a:t>final_demand_biodiesel</a:t>
          </a:r>
        </a:p>
        <a:p>
          <a:pPr algn="l"/>
          <a:r>
            <a:rPr lang="en-US"/>
            <a:t>final_demand_electricity</a:t>
          </a:r>
        </a:p>
      </xdr:txBody>
    </xdr:sp>
    <xdr:clientData/>
  </xdr:twoCellAnchor>
  <xdr:twoCellAnchor>
    <xdr:from>
      <xdr:col>8</xdr:col>
      <xdr:colOff>207050</xdr:colOff>
      <xdr:row>12</xdr:row>
      <xdr:rowOff>185807</xdr:rowOff>
    </xdr:from>
    <xdr:to>
      <xdr:col>37</xdr:col>
      <xdr:colOff>139699</xdr:colOff>
      <xdr:row>16</xdr:row>
      <xdr:rowOff>149362</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934250" y="2649607"/>
          <a:ext cx="6193749" cy="725555"/>
        </a:xfrm>
        <a:prstGeom prst="bentConnector3">
          <a:avLst>
            <a:gd name="adj1" fmla="val 8178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37</xdr:col>
      <xdr:colOff>139699</xdr:colOff>
      <xdr:row>15</xdr:row>
      <xdr:rowOff>54112</xdr:rowOff>
    </xdr:from>
    <xdr:to>
      <xdr:col>43</xdr:col>
      <xdr:colOff>139699</xdr:colOff>
      <xdr:row>18</xdr:row>
      <xdr:rowOff>54112</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8127999" y="30894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8</xdr:col>
      <xdr:colOff>165100</xdr:colOff>
      <xdr:row>26</xdr:row>
      <xdr:rowOff>58254</xdr:rowOff>
    </xdr:from>
    <xdr:to>
      <xdr:col>14</xdr:col>
      <xdr:colOff>82258</xdr:colOff>
      <xdr:row>26</xdr:row>
      <xdr:rowOff>69851</xdr:rowOff>
    </xdr:to>
    <xdr:cxnSp macro="">
      <xdr:nvCxnSpPr>
        <xdr:cNvPr id="152" name="Straight Arrow Connector 278">
          <a:extLst>
            <a:ext uri="{FF2B5EF4-FFF2-40B4-BE49-F238E27FC236}">
              <a16:creationId xmlns:a16="http://schemas.microsoft.com/office/drawing/2014/main" id="{00000000-0008-0000-0400-000098000000}"/>
            </a:ext>
          </a:extLst>
        </xdr:cNvPr>
        <xdr:cNvCxnSpPr>
          <a:stCxn id="12" idx="3"/>
          <a:endCxn id="19" idx="1"/>
        </xdr:cNvCxnSpPr>
      </xdr:nvCxnSpPr>
      <xdr:spPr>
        <a:xfrm flipV="1">
          <a:off x="1892300" y="5189054"/>
          <a:ext cx="1212558" cy="11597"/>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54235</xdr:colOff>
      <xdr:row>26</xdr:row>
      <xdr:rowOff>58254</xdr:rowOff>
    </xdr:from>
    <xdr:to>
      <xdr:col>57</xdr:col>
      <xdr:colOff>114299</xdr:colOff>
      <xdr:row>26</xdr:row>
      <xdr:rowOff>73162</xdr:rowOff>
    </xdr:to>
    <xdr:cxnSp macro="">
      <xdr:nvCxnSpPr>
        <xdr:cNvPr id="23" name="Straight Arrow Connector 278">
          <a:extLst>
            <a:ext uri="{FF2B5EF4-FFF2-40B4-BE49-F238E27FC236}">
              <a16:creationId xmlns:a16="http://schemas.microsoft.com/office/drawing/2014/main" id="{00000000-0008-0000-0400-000017000000}"/>
            </a:ext>
          </a:extLst>
        </xdr:cNvPr>
        <xdr:cNvCxnSpPr>
          <a:stCxn id="19" idx="3"/>
          <a:endCxn id="52" idx="1"/>
        </xdr:cNvCxnSpPr>
      </xdr:nvCxnSpPr>
      <xdr:spPr>
        <a:xfrm>
          <a:off x="4804035" y="5189054"/>
          <a:ext cx="7616564" cy="1490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25400</xdr:colOff>
      <xdr:row>7</xdr:row>
      <xdr:rowOff>165100</xdr:rowOff>
    </xdr:from>
    <xdr:to>
      <xdr:col>22</xdr:col>
      <xdr:colOff>50800</xdr:colOff>
      <xdr:row>10</xdr:row>
      <xdr:rowOff>38100</xdr:rowOff>
    </xdr:to>
    <xdr:sp macro="" textlink="">
      <xdr:nvSpPr>
        <xdr:cNvPr id="39" name="Rectangle 38">
          <a:extLst>
            <a:ext uri="{FF2B5EF4-FFF2-40B4-BE49-F238E27FC236}">
              <a16:creationId xmlns:a16="http://schemas.microsoft.com/office/drawing/2014/main" id="{00000000-0008-0000-0400-000027000000}"/>
            </a:ext>
          </a:extLst>
        </xdr:cNvPr>
        <xdr:cNvSpPr/>
      </xdr:nvSpPr>
      <xdr:spPr>
        <a:xfrm>
          <a:off x="3048000" y="16764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57</xdr:col>
      <xdr:colOff>114299</xdr:colOff>
      <xdr:row>15</xdr:row>
      <xdr:rowOff>66812</xdr:rowOff>
    </xdr:from>
    <xdr:to>
      <xdr:col>63</xdr:col>
      <xdr:colOff>114299</xdr:colOff>
      <xdr:row>18</xdr:row>
      <xdr:rowOff>66812</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2420599" y="31021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57</xdr:col>
      <xdr:colOff>114299</xdr:colOff>
      <xdr:row>24</xdr:row>
      <xdr:rowOff>168412</xdr:rowOff>
    </xdr:from>
    <xdr:to>
      <xdr:col>63</xdr:col>
      <xdr:colOff>114299</xdr:colOff>
      <xdr:row>27</xdr:row>
      <xdr:rowOff>168412</xdr:rowOff>
    </xdr:to>
    <xdr:sp macro="" textlink="">
      <xdr:nvSpPr>
        <xdr:cNvPr id="52" name="Rectangle 51">
          <a:extLst>
            <a:ext uri="{FF2B5EF4-FFF2-40B4-BE49-F238E27FC236}">
              <a16:creationId xmlns:a16="http://schemas.microsoft.com/office/drawing/2014/main" id="{00000000-0008-0000-0400-000034000000}"/>
            </a:ext>
          </a:extLst>
        </xdr:cNvPr>
        <xdr:cNvSpPr/>
      </xdr:nvSpPr>
      <xdr:spPr>
        <a:xfrm>
          <a:off x="12420599" y="49182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Trechnology Shares</a:t>
          </a:r>
        </a:p>
      </xdr:txBody>
    </xdr:sp>
    <xdr:clientData/>
  </xdr:twoCellAnchor>
  <xdr:twoCellAnchor>
    <xdr:from>
      <xdr:col>66</xdr:col>
      <xdr:colOff>214244</xdr:colOff>
      <xdr:row>23</xdr:row>
      <xdr:rowOff>108779</xdr:rowOff>
    </xdr:from>
    <xdr:to>
      <xdr:col>75</xdr:col>
      <xdr:colOff>0</xdr:colOff>
      <xdr:row>29</xdr:row>
      <xdr:rowOff>76201</xdr:rowOff>
    </xdr:to>
    <xdr:sp macro="" textlink="">
      <xdr:nvSpPr>
        <xdr:cNvPr id="60" name="Rectangle 59">
          <a:extLst>
            <a:ext uri="{FF2B5EF4-FFF2-40B4-BE49-F238E27FC236}">
              <a16:creationId xmlns:a16="http://schemas.microsoft.com/office/drawing/2014/main" id="{00000000-0008-0000-0400-00003C000000}"/>
            </a:ext>
          </a:extLst>
        </xdr:cNvPr>
        <xdr:cNvSpPr/>
      </xdr:nvSpPr>
      <xdr:spPr>
        <a:xfrm>
          <a:off x="14463644" y="4668079"/>
          <a:ext cx="1728856" cy="11104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electricity_road</a:t>
          </a:r>
        </a:p>
        <a:p>
          <a:pPr algn="l"/>
          <a:r>
            <a:rPr lang="en-US"/>
            <a:t>gasoline_mix</a:t>
          </a:r>
        </a:p>
        <a:p>
          <a:pPr algn="l"/>
          <a:r>
            <a:rPr lang="en-US"/>
            <a:t>diesel</a:t>
          </a:r>
          <a:r>
            <a:rPr lang="en-US" baseline="0"/>
            <a:t>_mix</a:t>
          </a:r>
        </a:p>
        <a:p>
          <a:pPr algn="l"/>
          <a:r>
            <a:rPr lang="en-US" baseline="0"/>
            <a:t>network_gas_mix</a:t>
          </a:r>
          <a:endParaRPr lang="en-US"/>
        </a:p>
      </xdr:txBody>
    </xdr:sp>
    <xdr:clientData/>
  </xdr:twoCellAnchor>
  <xdr:twoCellAnchor>
    <xdr:from>
      <xdr:col>43</xdr:col>
      <xdr:colOff>139699</xdr:colOff>
      <xdr:row>16</xdr:row>
      <xdr:rowOff>149362</xdr:rowOff>
    </xdr:from>
    <xdr:to>
      <xdr:col>57</xdr:col>
      <xdr:colOff>114299</xdr:colOff>
      <xdr:row>16</xdr:row>
      <xdr:rowOff>162062</xdr:rowOff>
    </xdr:to>
    <xdr:cxnSp macro="">
      <xdr:nvCxnSpPr>
        <xdr:cNvPr id="61" name="Elbow Connector 23">
          <a:extLst>
            <a:ext uri="{FF2B5EF4-FFF2-40B4-BE49-F238E27FC236}">
              <a16:creationId xmlns:a16="http://schemas.microsoft.com/office/drawing/2014/main" id="{00000000-0008-0000-0400-00003D000000}"/>
            </a:ext>
          </a:extLst>
        </xdr:cNvPr>
        <xdr:cNvCxnSpPr>
          <a:stCxn id="62" idx="3"/>
          <a:endCxn id="51" idx="1"/>
        </xdr:cNvCxnSpPr>
      </xdr:nvCxnSpPr>
      <xdr:spPr>
        <a:xfrm>
          <a:off x="9423399" y="3375162"/>
          <a:ext cx="29972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114299</xdr:colOff>
      <xdr:row>26</xdr:row>
      <xdr:rowOff>73162</xdr:rowOff>
    </xdr:from>
    <xdr:to>
      <xdr:col>66</xdr:col>
      <xdr:colOff>214244</xdr:colOff>
      <xdr:row>26</xdr:row>
      <xdr:rowOff>92490</xdr:rowOff>
    </xdr:to>
    <xdr:cxnSp macro="">
      <xdr:nvCxnSpPr>
        <xdr:cNvPr id="68" name="Elbow Connector 23">
          <a:extLst>
            <a:ext uri="{FF2B5EF4-FFF2-40B4-BE49-F238E27FC236}">
              <a16:creationId xmlns:a16="http://schemas.microsoft.com/office/drawing/2014/main" id="{00000000-0008-0000-0400-000044000000}"/>
            </a:ext>
          </a:extLst>
        </xdr:cNvPr>
        <xdr:cNvCxnSpPr>
          <a:stCxn id="52" idx="3"/>
          <a:endCxn id="60" idx="1"/>
        </xdr:cNvCxnSpPr>
      </xdr:nvCxnSpPr>
      <xdr:spPr>
        <a:xfrm>
          <a:off x="13715999" y="5203962"/>
          <a:ext cx="747645" cy="193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63</xdr:col>
      <xdr:colOff>114299</xdr:colOff>
      <xdr:row>16</xdr:row>
      <xdr:rowOff>162062</xdr:rowOff>
    </xdr:from>
    <xdr:to>
      <xdr:col>67</xdr:col>
      <xdr:colOff>11044</xdr:colOff>
      <xdr:row>16</xdr:row>
      <xdr:rowOff>168690</xdr:rowOff>
    </xdr:to>
    <xdr:cxnSp macro="">
      <xdr:nvCxnSpPr>
        <xdr:cNvPr id="75" name="Elbow Connector 23">
          <a:extLst>
            <a:ext uri="{FF2B5EF4-FFF2-40B4-BE49-F238E27FC236}">
              <a16:creationId xmlns:a16="http://schemas.microsoft.com/office/drawing/2014/main" id="{00000000-0008-0000-0400-00004B000000}"/>
            </a:ext>
          </a:extLst>
        </xdr:cNvPr>
        <xdr:cNvCxnSpPr>
          <a:stCxn id="51" idx="3"/>
          <a:endCxn id="22" idx="1"/>
        </xdr:cNvCxnSpPr>
      </xdr:nvCxnSpPr>
      <xdr:spPr>
        <a:xfrm>
          <a:off x="13715999" y="3387862"/>
          <a:ext cx="760345" cy="66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40</xdr:col>
      <xdr:colOff>137492</xdr:colOff>
      <xdr:row>34</xdr:row>
      <xdr:rowOff>0</xdr:rowOff>
    </xdr:from>
    <xdr:to>
      <xdr:col>40</xdr:col>
      <xdr:colOff>139700</xdr:colOff>
      <xdr:row>35</xdr:row>
      <xdr:rowOff>38100</xdr:rowOff>
    </xdr:to>
    <xdr:cxnSp macro="">
      <xdr:nvCxnSpPr>
        <xdr:cNvPr id="78" name="Straight Arrow Connector 77">
          <a:extLst>
            <a:ext uri="{FF2B5EF4-FFF2-40B4-BE49-F238E27FC236}">
              <a16:creationId xmlns:a16="http://schemas.microsoft.com/office/drawing/2014/main" id="{00000000-0008-0000-0400-00004E000000}"/>
            </a:ext>
          </a:extLst>
        </xdr:cNvPr>
        <xdr:cNvCxnSpPr>
          <a:stCxn id="3" idx="2"/>
        </xdr:cNvCxnSpPr>
      </xdr:nvCxnSpPr>
      <xdr:spPr>
        <a:xfrm>
          <a:off x="8773492" y="6654800"/>
          <a:ext cx="2208" cy="2286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60</xdr:col>
      <xdr:colOff>114300</xdr:colOff>
      <xdr:row>34</xdr:row>
      <xdr:rowOff>0</xdr:rowOff>
    </xdr:from>
    <xdr:to>
      <xdr:col>60</xdr:col>
      <xdr:colOff>114300</xdr:colOff>
      <xdr:row>35</xdr:row>
      <xdr:rowOff>0</xdr:rowOff>
    </xdr:to>
    <xdr:cxnSp macro="">
      <xdr:nvCxnSpPr>
        <xdr:cNvPr id="79" name="Straight Arrow Connector 78">
          <a:extLst>
            <a:ext uri="{FF2B5EF4-FFF2-40B4-BE49-F238E27FC236}">
              <a16:creationId xmlns:a16="http://schemas.microsoft.com/office/drawing/2014/main" id="{00000000-0008-0000-0400-00004F000000}"/>
            </a:ext>
          </a:extLst>
        </xdr:cNvPr>
        <xdr:cNvCxnSpPr>
          <a:stCxn id="29" idx="2"/>
        </xdr:cNvCxnSpPr>
      </xdr:nvCxnSpPr>
      <xdr:spPr>
        <a:xfrm>
          <a:off x="13068300" y="6654800"/>
          <a:ext cx="0" cy="1905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36</xdr:col>
      <xdr:colOff>63500</xdr:colOff>
      <xdr:row>34</xdr:row>
      <xdr:rowOff>139700</xdr:rowOff>
    </xdr:from>
    <xdr:to>
      <xdr:col>44</xdr:col>
      <xdr:colOff>63500</xdr:colOff>
      <xdr:row>37</xdr:row>
      <xdr:rowOff>12700</xdr:rowOff>
    </xdr:to>
    <xdr:sp macro="" textlink="">
      <xdr:nvSpPr>
        <xdr:cNvPr id="80" name="Rectangle 79">
          <a:extLst>
            <a:ext uri="{FF2B5EF4-FFF2-40B4-BE49-F238E27FC236}">
              <a16:creationId xmlns:a16="http://schemas.microsoft.com/office/drawing/2014/main" id="{00000000-0008-0000-0400-000050000000}"/>
            </a:ext>
          </a:extLst>
        </xdr:cNvPr>
        <xdr:cNvSpPr/>
      </xdr:nvSpPr>
      <xdr:spPr>
        <a:xfrm>
          <a:off x="7835900" y="67945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63500</xdr:rowOff>
        </xdr:from>
        <xdr:to>
          <xdr:col>10</xdr:col>
          <xdr:colOff>2590800</xdr:colOff>
          <xdr:row>3</xdr:row>
          <xdr:rowOff>88900</xdr:rowOff>
        </xdr:to>
        <xdr:sp macro="" textlink="">
          <xdr:nvSpPr>
            <xdr:cNvPr id="9222" name="import_data" hidden="1">
              <a:extLst>
                <a:ext uri="{63B3BB69-23CF-44E3-9099-C40C66FF867C}">
                  <a14:compatExt spid="_x0000_s9222"/>
                </a:ext>
                <a:ext uri="{FF2B5EF4-FFF2-40B4-BE49-F238E27FC236}">
                  <a16:creationId xmlns:a16="http://schemas.microsoft.com/office/drawing/2014/main" id="{00000000-0008-0000-0600-000006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317500</xdr:rowOff>
        </xdr:from>
        <xdr:to>
          <xdr:col>10</xdr:col>
          <xdr:colOff>2628900</xdr:colOff>
          <xdr:row>4</xdr:row>
          <xdr:rowOff>533400</xdr:rowOff>
        </xdr:to>
        <xdr:sp macro="" textlink="">
          <xdr:nvSpPr>
            <xdr:cNvPr id="9223" name="export_data" hidden="1">
              <a:extLst>
                <a:ext uri="{63B3BB69-23CF-44E3-9099-C40C66FF867C}">
                  <a14:compatExt spid="_x0000_s9223"/>
                </a:ext>
                <a:ext uri="{FF2B5EF4-FFF2-40B4-BE49-F238E27FC236}">
                  <a16:creationId xmlns:a16="http://schemas.microsoft.com/office/drawing/2014/main" id="{00000000-0008-0000-0600-000007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177800</xdr:rowOff>
        </xdr:from>
        <xdr:to>
          <xdr:col>10</xdr:col>
          <xdr:colOff>2603500</xdr:colOff>
          <xdr:row>4</xdr:row>
          <xdr:rowOff>203200</xdr:rowOff>
        </xdr:to>
        <xdr:sp macro="" textlink="">
          <xdr:nvSpPr>
            <xdr:cNvPr id="9224" name="select_dashboard" hidden="1">
              <a:extLst>
                <a:ext uri="{63B3BB69-23CF-44E3-9099-C40C66FF867C}">
                  <a14:compatExt spid="_x0000_s9224"/>
                </a:ext>
                <a:ext uri="{FF2B5EF4-FFF2-40B4-BE49-F238E27FC236}">
                  <a16:creationId xmlns:a16="http://schemas.microsoft.com/office/drawing/2014/main" id="{00000000-0008-0000-0600-000008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C9" sqref="C9"/>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0</v>
      </c>
    </row>
    <row r="4" spans="2:4" x14ac:dyDescent="0.2">
      <c r="B4" s="3" t="s">
        <v>1</v>
      </c>
      <c r="C4" s="4" t="s">
        <v>203</v>
      </c>
      <c r="D4" s="5"/>
    </row>
    <row r="5" spans="2:4" x14ac:dyDescent="0.2">
      <c r="B5" s="6" t="s">
        <v>2</v>
      </c>
      <c r="C5" s="26">
        <f>MAX(Changelog!D:D)</f>
        <v>2.1</v>
      </c>
      <c r="D5" s="7"/>
    </row>
    <row r="6" spans="2:4" x14ac:dyDescent="0.2">
      <c r="B6" s="6" t="s">
        <v>235</v>
      </c>
      <c r="C6" s="26" t="str">
        <f>Dashboard!E11</f>
        <v>example</v>
      </c>
      <c r="D6" s="7"/>
    </row>
    <row r="7" spans="2:4" x14ac:dyDescent="0.2">
      <c r="B7" s="6" t="s">
        <v>236</v>
      </c>
      <c r="C7" s="95">
        <f>Dashboard!E12</f>
        <v>2011</v>
      </c>
      <c r="D7" s="7"/>
    </row>
    <row r="8" spans="2:4" x14ac:dyDescent="0.2">
      <c r="B8" s="6" t="s">
        <v>3</v>
      </c>
      <c r="C8" s="212">
        <f>MAX(Changelog!B:B)</f>
        <v>42299</v>
      </c>
      <c r="D8" s="7"/>
    </row>
    <row r="9" spans="2:4" x14ac:dyDescent="0.2">
      <c r="B9" s="6" t="s">
        <v>4</v>
      </c>
      <c r="C9" s="8" t="s">
        <v>407</v>
      </c>
      <c r="D9" s="7"/>
    </row>
    <row r="10" spans="2:4" x14ac:dyDescent="0.2">
      <c r="B10" s="9" t="s">
        <v>19</v>
      </c>
      <c r="C10" s="10" t="s">
        <v>5</v>
      </c>
      <c r="D10" s="11"/>
    </row>
    <row r="12" spans="2:4" x14ac:dyDescent="0.2">
      <c r="B12" s="3" t="s">
        <v>9</v>
      </c>
      <c r="C12" s="4"/>
      <c r="D12" s="5"/>
    </row>
    <row r="13" spans="2:4" x14ac:dyDescent="0.2">
      <c r="B13" s="21"/>
      <c r="C13" s="8"/>
      <c r="D13" s="7"/>
    </row>
    <row r="14" spans="2:4" x14ac:dyDescent="0.2">
      <c r="B14" s="21" t="s">
        <v>10</v>
      </c>
      <c r="C14" s="22" t="s">
        <v>11</v>
      </c>
      <c r="D14" s="7"/>
    </row>
    <row r="15" spans="2:4" ht="17" thickBot="1" x14ac:dyDescent="0.25">
      <c r="B15" s="21"/>
      <c r="C15" s="15" t="s">
        <v>12</v>
      </c>
      <c r="D15" s="7"/>
    </row>
    <row r="16" spans="2:4" ht="17" thickBot="1" x14ac:dyDescent="0.25">
      <c r="B16" s="21"/>
      <c r="C16" s="23" t="s">
        <v>13</v>
      </c>
      <c r="D16" s="7"/>
    </row>
    <row r="17" spans="2:4" x14ac:dyDescent="0.2">
      <c r="B17" s="21"/>
      <c r="C17" s="8" t="s">
        <v>14</v>
      </c>
      <c r="D17" s="7"/>
    </row>
    <row r="18" spans="2:4" x14ac:dyDescent="0.2">
      <c r="B18" s="21"/>
      <c r="C18" s="8"/>
      <c r="D18" s="7"/>
    </row>
    <row r="19" spans="2:4" x14ac:dyDescent="0.2">
      <c r="B19" s="21" t="s">
        <v>335</v>
      </c>
      <c r="C19" s="24" t="s">
        <v>336</v>
      </c>
      <c r="D19" s="7"/>
    </row>
    <row r="20" spans="2:4" x14ac:dyDescent="0.2">
      <c r="B20" s="21"/>
      <c r="C20" s="196" t="s">
        <v>27</v>
      </c>
      <c r="D20" s="7"/>
    </row>
    <row r="21" spans="2:4" x14ac:dyDescent="0.2">
      <c r="B21" s="21"/>
      <c r="C21" s="197" t="s">
        <v>337</v>
      </c>
      <c r="D21" s="7"/>
    </row>
    <row r="22" spans="2:4" x14ac:dyDescent="0.2">
      <c r="B22" s="19"/>
      <c r="C22" s="25" t="s">
        <v>15</v>
      </c>
      <c r="D22" s="7"/>
    </row>
    <row r="23" spans="2:4" x14ac:dyDescent="0.2">
      <c r="B23" s="19"/>
      <c r="C23" s="198" t="s">
        <v>338</v>
      </c>
      <c r="D23" s="7"/>
    </row>
    <row r="24" spans="2:4" x14ac:dyDescent="0.2">
      <c r="B24" s="19"/>
      <c r="C24" s="199" t="s">
        <v>16</v>
      </c>
      <c r="D24" s="7"/>
    </row>
    <row r="25" spans="2:4" x14ac:dyDescent="0.2">
      <c r="B25" s="19"/>
      <c r="C25" s="78" t="s">
        <v>17</v>
      </c>
      <c r="D25" s="7"/>
    </row>
    <row r="26" spans="2:4" x14ac:dyDescent="0.2">
      <c r="B26" s="20"/>
      <c r="C26" s="10"/>
      <c r="D26" s="11"/>
    </row>
    <row r="28" spans="2:4" x14ac:dyDescent="0.2">
      <c r="B28" s="3" t="s">
        <v>18</v>
      </c>
      <c r="C28" s="4"/>
      <c r="D28" s="5"/>
    </row>
    <row r="29" spans="2:4" x14ac:dyDescent="0.2">
      <c r="B29" s="19"/>
      <c r="C29" s="241"/>
      <c r="D29" s="7"/>
    </row>
    <row r="30" spans="2:4" x14ac:dyDescent="0.2">
      <c r="B30" s="19"/>
      <c r="C30" s="8"/>
      <c r="D30" s="7"/>
    </row>
    <row r="31" spans="2:4" x14ac:dyDescent="0.2">
      <c r="B31" s="19"/>
      <c r="C31" s="8"/>
      <c r="D31" s="7"/>
    </row>
    <row r="32" spans="2:4" x14ac:dyDescent="0.2">
      <c r="B32" s="19"/>
      <c r="C32" s="8"/>
      <c r="D32" s="7"/>
    </row>
    <row r="33" spans="2:4" x14ac:dyDescent="0.2">
      <c r="B33" s="19"/>
      <c r="C33" s="8"/>
      <c r="D33" s="7"/>
    </row>
    <row r="34" spans="2:4" x14ac:dyDescent="0.2">
      <c r="B34" s="19"/>
      <c r="C34" s="8"/>
      <c r="D34" s="7"/>
    </row>
    <row r="35" spans="2:4" x14ac:dyDescent="0.2">
      <c r="B35" s="19"/>
      <c r="C35" s="8"/>
      <c r="D35" s="7"/>
    </row>
    <row r="36" spans="2:4" x14ac:dyDescent="0.2">
      <c r="B36" s="19"/>
      <c r="C36" s="8"/>
      <c r="D36" s="7"/>
    </row>
    <row r="37" spans="2:4" x14ac:dyDescent="0.2">
      <c r="B37" s="19"/>
      <c r="C37" s="8"/>
      <c r="D37" s="7"/>
    </row>
    <row r="38" spans="2:4" x14ac:dyDescent="0.2">
      <c r="B38" s="20"/>
      <c r="C38" s="10"/>
      <c r="D38" s="11"/>
    </row>
  </sheetData>
  <pageMargins left="0.75" right="0.75" top="1" bottom="1" header="0.5" footer="0.5"/>
  <pageSetup paperSize="9" orientation="portrait" horizontalDpi="4294967292" verticalDpi="4294967292"/>
  <ignoredErrors>
    <ignoredError sqref="C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A2:G50"/>
  <sheetViews>
    <sheetView topLeftCell="A12" workbookViewId="0">
      <selection activeCell="F32" sqref="F32"/>
    </sheetView>
  </sheetViews>
  <sheetFormatPr baseColWidth="10" defaultRowHeight="16" x14ac:dyDescent="0.2"/>
  <cols>
    <col min="1" max="1" width="10.83203125" style="1"/>
    <col min="2" max="2" width="18.33203125" style="1" customWidth="1"/>
    <col min="3" max="3" width="34.1640625" style="1" customWidth="1"/>
    <col min="4" max="4" width="21.6640625" style="102" customWidth="1"/>
    <col min="5" max="5" width="33.83203125" style="102" customWidth="1"/>
    <col min="6" max="6" width="25.5" style="102" customWidth="1"/>
    <col min="7" max="16384" width="10.83203125" style="1"/>
  </cols>
  <sheetData>
    <row r="2" spans="2:6" ht="21" x14ac:dyDescent="0.25">
      <c r="B2" s="2" t="s">
        <v>298</v>
      </c>
    </row>
    <row r="4" spans="2:6" x14ac:dyDescent="0.2">
      <c r="B4" s="3" t="s">
        <v>88</v>
      </c>
      <c r="C4" s="4"/>
      <c r="D4" s="106"/>
      <c r="E4" s="141"/>
      <c r="F4" s="135"/>
    </row>
    <row r="5" spans="2:6" ht="30" customHeight="1" x14ac:dyDescent="0.2">
      <c r="B5" s="372" t="s">
        <v>357</v>
      </c>
      <c r="C5" s="377"/>
      <c r="D5" s="377"/>
      <c r="E5" s="373"/>
      <c r="F5" s="110"/>
    </row>
    <row r="6" spans="2:6" ht="17" thickBot="1" x14ac:dyDescent="0.25"/>
    <row r="7" spans="2:6" x14ac:dyDescent="0.2">
      <c r="B7" s="28" t="s">
        <v>316</v>
      </c>
      <c r="C7" s="333"/>
      <c r="D7" s="159"/>
      <c r="E7" s="206"/>
      <c r="F7" s="160"/>
    </row>
    <row r="8" spans="2:6" x14ac:dyDescent="0.2">
      <c r="B8" s="31"/>
      <c r="C8" s="239"/>
      <c r="D8" s="135"/>
      <c r="E8" s="207"/>
      <c r="F8" s="143"/>
    </row>
    <row r="9" spans="2:6" ht="32" x14ac:dyDescent="0.2">
      <c r="B9" s="210" t="s">
        <v>288</v>
      </c>
      <c r="C9" s="211" t="s">
        <v>299</v>
      </c>
      <c r="D9" s="211" t="s">
        <v>314</v>
      </c>
      <c r="E9" s="335" t="s">
        <v>300</v>
      </c>
      <c r="F9" s="112" t="s">
        <v>301</v>
      </c>
    </row>
    <row r="10" spans="2:6" x14ac:dyDescent="0.2">
      <c r="B10" s="161" t="s">
        <v>161</v>
      </c>
      <c r="C10" s="135"/>
      <c r="D10" s="135"/>
      <c r="E10" s="207"/>
      <c r="F10" s="143"/>
    </row>
    <row r="11" spans="2:6" x14ac:dyDescent="0.2">
      <c r="B11" s="161"/>
      <c r="C11" s="205" t="s">
        <v>108</v>
      </c>
      <c r="D11" s="142" t="s">
        <v>302</v>
      </c>
      <c r="E11" s="208">
        <f>Dashboard!E35</f>
        <v>0</v>
      </c>
      <c r="F11" s="144">
        <f t="shared" ref="F11:F16" si="0">E11</f>
        <v>0</v>
      </c>
    </row>
    <row r="12" spans="2:6" x14ac:dyDescent="0.2">
      <c r="B12" s="161"/>
      <c r="C12" s="205"/>
      <c r="D12" s="142" t="s">
        <v>303</v>
      </c>
      <c r="E12" s="208">
        <f>Dashboard!E36</f>
        <v>0</v>
      </c>
      <c r="F12" s="144">
        <f t="shared" si="0"/>
        <v>0</v>
      </c>
    </row>
    <row r="13" spans="2:6" x14ac:dyDescent="0.2">
      <c r="B13" s="161"/>
      <c r="C13" s="205"/>
      <c r="D13" s="142" t="s">
        <v>524</v>
      </c>
      <c r="E13" s="208">
        <f>Dashboard!E37</f>
        <v>0</v>
      </c>
      <c r="F13" s="144">
        <f t="shared" si="0"/>
        <v>0</v>
      </c>
    </row>
    <row r="14" spans="2:6" x14ac:dyDescent="0.2">
      <c r="B14" s="161"/>
      <c r="C14" s="205"/>
      <c r="D14" s="142" t="s">
        <v>453</v>
      </c>
      <c r="E14" s="208">
        <f>Dashboard!E38</f>
        <v>0</v>
      </c>
      <c r="F14" s="144">
        <f t="shared" si="0"/>
        <v>0</v>
      </c>
    </row>
    <row r="15" spans="2:6" x14ac:dyDescent="0.2">
      <c r="B15" s="161"/>
      <c r="C15" s="205"/>
      <c r="D15" s="142" t="s">
        <v>463</v>
      </c>
      <c r="E15" s="208">
        <f>Dashboard!E40</f>
        <v>0</v>
      </c>
      <c r="F15" s="144">
        <f t="shared" si="0"/>
        <v>0</v>
      </c>
    </row>
    <row r="16" spans="2:6" x14ac:dyDescent="0.2">
      <c r="B16" s="161"/>
      <c r="C16" s="205"/>
      <c r="D16" s="142" t="s">
        <v>506</v>
      </c>
      <c r="E16" s="208">
        <f>Dashboard!E39</f>
        <v>0</v>
      </c>
      <c r="F16" s="144">
        <f t="shared" si="0"/>
        <v>0</v>
      </c>
    </row>
    <row r="17" spans="2:6" x14ac:dyDescent="0.2">
      <c r="B17" s="161"/>
      <c r="C17" s="135"/>
      <c r="D17" s="136"/>
      <c r="E17" s="209"/>
      <c r="F17" s="143"/>
    </row>
    <row r="18" spans="2:6" x14ac:dyDescent="0.2">
      <c r="B18" s="161"/>
      <c r="C18" s="205" t="s">
        <v>304</v>
      </c>
      <c r="D18" s="142" t="s">
        <v>302</v>
      </c>
      <c r="E18" s="208">
        <f>Dashboard!E24</f>
        <v>0</v>
      </c>
      <c r="F18" s="144">
        <f>E18</f>
        <v>0</v>
      </c>
    </row>
    <row r="19" spans="2:6" x14ac:dyDescent="0.2">
      <c r="B19" s="161"/>
      <c r="C19" s="205"/>
      <c r="D19" s="142" t="s">
        <v>303</v>
      </c>
      <c r="E19" s="208">
        <f>Dashboard!E25</f>
        <v>0</v>
      </c>
      <c r="F19" s="144">
        <f>E19</f>
        <v>0</v>
      </c>
    </row>
    <row r="20" spans="2:6" x14ac:dyDescent="0.2">
      <c r="B20" s="161"/>
      <c r="C20" s="205"/>
      <c r="D20" s="142" t="s">
        <v>524</v>
      </c>
      <c r="E20" s="208">
        <f>Dashboard!E26</f>
        <v>0</v>
      </c>
      <c r="F20" s="144">
        <f>E20</f>
        <v>0</v>
      </c>
    </row>
    <row r="21" spans="2:6" x14ac:dyDescent="0.2">
      <c r="B21" s="161"/>
      <c r="C21" s="205"/>
      <c r="D21" s="142" t="s">
        <v>453</v>
      </c>
      <c r="E21" s="208">
        <f>Dashboard!E27</f>
        <v>0</v>
      </c>
      <c r="F21" s="144">
        <f>E21</f>
        <v>0</v>
      </c>
    </row>
    <row r="22" spans="2:6" x14ac:dyDescent="0.2">
      <c r="B22" s="161"/>
      <c r="C22" s="205"/>
      <c r="D22" s="142" t="s">
        <v>506</v>
      </c>
      <c r="E22" s="208">
        <f>Dashboard!E28</f>
        <v>0</v>
      </c>
      <c r="F22" s="144">
        <f>E22</f>
        <v>0</v>
      </c>
    </row>
    <row r="23" spans="2:6" x14ac:dyDescent="0.2">
      <c r="B23" s="161"/>
      <c r="C23" s="135"/>
      <c r="D23" s="136"/>
      <c r="E23" s="209"/>
      <c r="F23" s="143"/>
    </row>
    <row r="24" spans="2:6" x14ac:dyDescent="0.2">
      <c r="B24" s="161"/>
      <c r="C24" s="205" t="s">
        <v>305</v>
      </c>
      <c r="D24" s="142" t="s">
        <v>302</v>
      </c>
      <c r="E24" s="208">
        <f>Dashboard!E30</f>
        <v>0</v>
      </c>
      <c r="F24" s="144">
        <f>E24</f>
        <v>0</v>
      </c>
    </row>
    <row r="25" spans="2:6" x14ac:dyDescent="0.2">
      <c r="B25" s="161"/>
      <c r="C25" s="205"/>
      <c r="D25" s="142" t="s">
        <v>303</v>
      </c>
      <c r="E25" s="208">
        <f>Dashboard!E31</f>
        <v>0</v>
      </c>
      <c r="F25" s="144">
        <f>E25</f>
        <v>0</v>
      </c>
    </row>
    <row r="26" spans="2:6" x14ac:dyDescent="0.2">
      <c r="B26" s="161"/>
      <c r="C26" s="205"/>
      <c r="D26" s="142" t="s">
        <v>524</v>
      </c>
      <c r="E26" s="208">
        <f>Dashboard!E32</f>
        <v>0</v>
      </c>
      <c r="F26" s="144">
        <f>E26</f>
        <v>0</v>
      </c>
    </row>
    <row r="27" spans="2:6" x14ac:dyDescent="0.2">
      <c r="B27" s="161"/>
      <c r="C27" s="205"/>
      <c r="D27" s="142" t="s">
        <v>453</v>
      </c>
      <c r="E27" s="208">
        <f>Dashboard!E33</f>
        <v>0</v>
      </c>
      <c r="F27" s="144">
        <f>E27</f>
        <v>0</v>
      </c>
    </row>
    <row r="28" spans="2:6" x14ac:dyDescent="0.2">
      <c r="B28" s="161"/>
      <c r="C28" s="135"/>
      <c r="D28" s="136"/>
      <c r="E28" s="209"/>
      <c r="F28" s="354"/>
    </row>
    <row r="29" spans="2:6" x14ac:dyDescent="0.2">
      <c r="B29" s="161"/>
      <c r="C29" s="205" t="s">
        <v>232</v>
      </c>
      <c r="D29" s="142" t="s">
        <v>302</v>
      </c>
      <c r="E29" s="208">
        <f>Dashboard!E53</f>
        <v>0</v>
      </c>
      <c r="F29" s="144">
        <f>E29</f>
        <v>0</v>
      </c>
    </row>
    <row r="30" spans="2:6" x14ac:dyDescent="0.2">
      <c r="B30" s="161"/>
      <c r="C30" s="205"/>
      <c r="D30" s="142" t="s">
        <v>524</v>
      </c>
      <c r="E30" s="208">
        <f>Dashboard!E54</f>
        <v>0</v>
      </c>
      <c r="F30" s="144">
        <f>E30</f>
        <v>0</v>
      </c>
    </row>
    <row r="31" spans="2:6" x14ac:dyDescent="0.2">
      <c r="B31" s="161"/>
      <c r="C31" s="134"/>
      <c r="D31" s="136"/>
      <c r="E31" s="209"/>
      <c r="F31" s="143"/>
    </row>
    <row r="32" spans="2:6" x14ac:dyDescent="0.2">
      <c r="B32" s="161"/>
      <c r="C32" s="205" t="s">
        <v>379</v>
      </c>
      <c r="D32" s="142" t="s">
        <v>302</v>
      </c>
      <c r="E32" s="208">
        <f>Dashboard!E48</f>
        <v>0</v>
      </c>
      <c r="F32" s="144">
        <f>E32</f>
        <v>0</v>
      </c>
    </row>
    <row r="33" spans="2:7" x14ac:dyDescent="0.2">
      <c r="B33" s="161"/>
      <c r="C33" s="205"/>
      <c r="D33" s="142" t="s">
        <v>303</v>
      </c>
      <c r="E33" s="208">
        <f>Dashboard!E49</f>
        <v>0</v>
      </c>
      <c r="F33" s="144">
        <f>E33</f>
        <v>0</v>
      </c>
    </row>
    <row r="34" spans="2:7" x14ac:dyDescent="0.2">
      <c r="B34" s="161"/>
      <c r="C34" s="205"/>
      <c r="D34" s="142" t="s">
        <v>524</v>
      </c>
      <c r="E34" s="208">
        <f>Dashboard!E50</f>
        <v>0</v>
      </c>
      <c r="F34" s="144">
        <f>E34</f>
        <v>0</v>
      </c>
    </row>
    <row r="35" spans="2:7" x14ac:dyDescent="0.2">
      <c r="B35" s="161"/>
      <c r="C35" s="205"/>
      <c r="D35" s="142" t="s">
        <v>453</v>
      </c>
      <c r="E35" s="208">
        <f>Dashboard!E51</f>
        <v>0</v>
      </c>
      <c r="F35" s="144">
        <f>E35</f>
        <v>0</v>
      </c>
    </row>
    <row r="36" spans="2:7" x14ac:dyDescent="0.2">
      <c r="B36" s="161"/>
      <c r="C36" s="135"/>
      <c r="D36" s="136"/>
      <c r="E36" s="209"/>
      <c r="F36" s="354"/>
    </row>
    <row r="37" spans="2:7" x14ac:dyDescent="0.2">
      <c r="B37" s="161"/>
      <c r="C37" s="205" t="s">
        <v>454</v>
      </c>
      <c r="D37" s="142" t="s">
        <v>303</v>
      </c>
      <c r="E37" s="208">
        <f>Dashboard!E45</f>
        <v>0</v>
      </c>
      <c r="F37" s="144">
        <f>E37</f>
        <v>0</v>
      </c>
    </row>
    <row r="38" spans="2:7" x14ac:dyDescent="0.2">
      <c r="B38" s="343"/>
      <c r="C38" s="355"/>
      <c r="D38" s="356" t="s">
        <v>453</v>
      </c>
      <c r="E38" s="346">
        <f>Dashboard!E46</f>
        <v>0</v>
      </c>
      <c r="F38" s="344">
        <f>E38</f>
        <v>0</v>
      </c>
    </row>
    <row r="39" spans="2:7" x14ac:dyDescent="0.2">
      <c r="B39" s="161" t="s">
        <v>162</v>
      </c>
      <c r="C39" s="135"/>
      <c r="D39" s="348"/>
      <c r="E39" s="135"/>
      <c r="F39" s="143"/>
    </row>
    <row r="40" spans="2:7" x14ac:dyDescent="0.2">
      <c r="B40" s="161"/>
      <c r="C40" s="205" t="s">
        <v>108</v>
      </c>
      <c r="D40" s="349" t="s">
        <v>457</v>
      </c>
      <c r="E40" s="347">
        <f>Dashboard!E74</f>
        <v>0</v>
      </c>
      <c r="F40" s="144">
        <f>E40</f>
        <v>0</v>
      </c>
      <c r="G40" s="239"/>
    </row>
    <row r="41" spans="2:7" x14ac:dyDescent="0.2">
      <c r="B41" s="161"/>
      <c r="C41" s="205"/>
      <c r="D41" s="349" t="s">
        <v>455</v>
      </c>
      <c r="E41" s="347">
        <f>Dashboard!E75</f>
        <v>0</v>
      </c>
      <c r="F41" s="144">
        <f>E41</f>
        <v>0</v>
      </c>
      <c r="G41" s="239"/>
    </row>
    <row r="42" spans="2:7" x14ac:dyDescent="0.2">
      <c r="B42" s="161"/>
      <c r="C42" s="205"/>
      <c r="D42" s="18" t="s">
        <v>456</v>
      </c>
      <c r="E42" s="347">
        <f>Dashboard!E76</f>
        <v>0</v>
      </c>
      <c r="F42" s="144">
        <f>E42</f>
        <v>0</v>
      </c>
      <c r="G42" s="239"/>
    </row>
    <row r="43" spans="2:7" x14ac:dyDescent="0.2">
      <c r="B43" s="161"/>
      <c r="C43" s="135"/>
      <c r="D43" s="357"/>
      <c r="E43" s="140"/>
      <c r="F43" s="354"/>
      <c r="G43" s="239"/>
    </row>
    <row r="44" spans="2:7" x14ac:dyDescent="0.2">
      <c r="B44" s="161"/>
      <c r="C44" s="205" t="s">
        <v>204</v>
      </c>
      <c r="D44" s="349" t="s">
        <v>455</v>
      </c>
      <c r="E44" s="347">
        <f>Dashboard!E79</f>
        <v>0</v>
      </c>
      <c r="F44" s="144">
        <f>E44</f>
        <v>0</v>
      </c>
    </row>
    <row r="45" spans="2:7" x14ac:dyDescent="0.2">
      <c r="B45" s="31"/>
      <c r="C45" s="205"/>
      <c r="D45" s="18" t="s">
        <v>456</v>
      </c>
      <c r="E45" s="347">
        <f>Dashboard!E80</f>
        <v>0</v>
      </c>
      <c r="F45" s="144">
        <f>E45</f>
        <v>0</v>
      </c>
      <c r="G45" s="239"/>
    </row>
    <row r="46" spans="2:7" x14ac:dyDescent="0.2">
      <c r="B46" s="31"/>
      <c r="C46" s="135"/>
      <c r="D46" s="348"/>
      <c r="E46" s="135"/>
      <c r="F46" s="143"/>
      <c r="G46" s="239"/>
    </row>
    <row r="47" spans="2:7" x14ac:dyDescent="0.2">
      <c r="B47" s="31"/>
      <c r="C47" s="334" t="s">
        <v>200</v>
      </c>
      <c r="D47" s="349" t="s">
        <v>455</v>
      </c>
      <c r="E47" s="347" t="e">
        <f>Dashboard!#REF!</f>
        <v>#REF!</v>
      </c>
      <c r="F47" s="144" t="e">
        <f>E47</f>
        <v>#REF!</v>
      </c>
      <c r="G47" s="239"/>
    </row>
    <row r="48" spans="2:7" ht="17" thickBot="1" x14ac:dyDescent="0.25">
      <c r="B48" s="44"/>
      <c r="C48" s="350"/>
      <c r="D48" s="351" t="s">
        <v>456</v>
      </c>
      <c r="E48" s="352" t="e">
        <f>Dashboard!#REF!</f>
        <v>#REF!</v>
      </c>
      <c r="F48" s="353" t="e">
        <f>E48</f>
        <v>#REF!</v>
      </c>
    </row>
    <row r="49" spans="1:7" x14ac:dyDescent="0.2">
      <c r="A49" s="239"/>
      <c r="B49" s="239"/>
      <c r="C49" s="239"/>
      <c r="D49" s="239"/>
      <c r="E49" s="239"/>
      <c r="F49" s="345"/>
      <c r="G49" s="239"/>
    </row>
    <row r="50" spans="1:7" x14ac:dyDescent="0.2">
      <c r="C50" s="205"/>
      <c r="G50" s="239"/>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B2:F45"/>
  <sheetViews>
    <sheetView workbookViewId="0">
      <selection activeCell="D42" sqref="D42"/>
    </sheetView>
  </sheetViews>
  <sheetFormatPr baseColWidth="10" defaultRowHeight="16" x14ac:dyDescent="0.2"/>
  <cols>
    <col min="3" max="4" width="28.6640625" customWidth="1"/>
    <col min="5" max="5" width="31.5" customWidth="1"/>
    <col min="6" max="6" width="34.1640625" customWidth="1"/>
  </cols>
  <sheetData>
    <row r="2" spans="2:6" ht="21" x14ac:dyDescent="0.25">
      <c r="B2" s="2" t="s">
        <v>402</v>
      </c>
      <c r="C2" s="1"/>
      <c r="D2" s="1"/>
      <c r="E2" s="1"/>
      <c r="F2" s="1"/>
    </row>
    <row r="3" spans="2:6" x14ac:dyDescent="0.2">
      <c r="B3" s="1"/>
      <c r="C3" s="1"/>
      <c r="D3" s="1"/>
      <c r="E3" s="1"/>
      <c r="F3" s="1"/>
    </row>
    <row r="4" spans="2:6" x14ac:dyDescent="0.2">
      <c r="B4" s="273" t="s">
        <v>88</v>
      </c>
      <c r="C4" s="4"/>
      <c r="D4" s="4"/>
      <c r="E4" s="4"/>
      <c r="F4" s="5"/>
    </row>
    <row r="5" spans="2:6" x14ac:dyDescent="0.2">
      <c r="B5" s="372" t="s">
        <v>413</v>
      </c>
      <c r="C5" s="377"/>
      <c r="D5" s="377"/>
      <c r="E5" s="377"/>
      <c r="F5" s="373"/>
    </row>
    <row r="6" spans="2:6" ht="16" customHeight="1" thickBot="1" x14ac:dyDescent="0.25">
      <c r="B6" s="1"/>
      <c r="C6" s="1"/>
      <c r="D6" s="1"/>
      <c r="E6" s="1"/>
      <c r="F6" s="1"/>
    </row>
    <row r="7" spans="2:6" x14ac:dyDescent="0.2">
      <c r="B7" s="28" t="s">
        <v>403</v>
      </c>
      <c r="C7" s="275"/>
      <c r="D7" s="322"/>
      <c r="E7" s="276"/>
    </row>
    <row r="8" spans="2:6" x14ac:dyDescent="0.2">
      <c r="B8" s="36"/>
      <c r="C8" s="239"/>
      <c r="D8" s="49"/>
      <c r="E8" s="240"/>
    </row>
    <row r="9" spans="2:6" x14ac:dyDescent="0.2">
      <c r="B9" s="36" t="s">
        <v>299</v>
      </c>
      <c r="C9" s="156" t="s">
        <v>384</v>
      </c>
      <c r="D9" s="321" t="s">
        <v>393</v>
      </c>
      <c r="E9" s="158" t="s">
        <v>391</v>
      </c>
    </row>
    <row r="10" spans="2:6" x14ac:dyDescent="0.2">
      <c r="B10" s="203" t="s">
        <v>380</v>
      </c>
      <c r="C10" s="1"/>
      <c r="D10" s="323"/>
      <c r="E10" s="120"/>
    </row>
    <row r="11" spans="2:6" x14ac:dyDescent="0.2">
      <c r="B11" s="161"/>
      <c r="C11" s="142" t="s">
        <v>387</v>
      </c>
      <c r="D11" s="324">
        <f>Dashboard!E42</f>
        <v>0</v>
      </c>
      <c r="E11" s="318">
        <f>D11</f>
        <v>0</v>
      </c>
    </row>
    <row r="12" spans="2:6" x14ac:dyDescent="0.2">
      <c r="B12" s="161"/>
      <c r="C12" s="142" t="s">
        <v>405</v>
      </c>
      <c r="D12" s="326">
        <f>Dashboard!E43</f>
        <v>0</v>
      </c>
      <c r="E12" s="318">
        <f>D12</f>
        <v>0</v>
      </c>
    </row>
    <row r="13" spans="2:6" x14ac:dyDescent="0.2">
      <c r="B13" s="161"/>
      <c r="C13" s="327" t="s">
        <v>392</v>
      </c>
      <c r="D13" s="328">
        <f>SUM(D11:D12)</f>
        <v>0</v>
      </c>
      <c r="E13" s="329">
        <f>SUM(E11,E12)</f>
        <v>0</v>
      </c>
    </row>
    <row r="14" spans="2:6" x14ac:dyDescent="0.2">
      <c r="B14" s="203" t="s">
        <v>418</v>
      </c>
      <c r="C14" s="1"/>
      <c r="D14" s="49"/>
      <c r="E14" s="240"/>
    </row>
    <row r="15" spans="2:6" x14ac:dyDescent="0.2">
      <c r="B15" s="161"/>
      <c r="C15" s="142" t="s">
        <v>419</v>
      </c>
      <c r="D15" s="324">
        <f>Dashboard!E57</f>
        <v>0</v>
      </c>
      <c r="E15" s="318">
        <f>D15</f>
        <v>0</v>
      </c>
    </row>
    <row r="16" spans="2:6" x14ac:dyDescent="0.2">
      <c r="B16" s="161"/>
      <c r="C16" s="142" t="s">
        <v>424</v>
      </c>
      <c r="D16" s="326">
        <f>Dashboard!E58</f>
        <v>0</v>
      </c>
      <c r="E16" s="318">
        <f>D16</f>
        <v>0</v>
      </c>
    </row>
    <row r="17" spans="2:6" ht="17" thickBot="1" x14ac:dyDescent="0.25">
      <c r="B17" s="161"/>
      <c r="C17" s="314" t="s">
        <v>392</v>
      </c>
      <c r="D17" s="325">
        <f>SUM(D15:D16)</f>
        <v>0</v>
      </c>
      <c r="E17" s="319">
        <f>SUM(E15,E16)</f>
        <v>0</v>
      </c>
    </row>
    <row r="18" spans="2:6" ht="18" thickTop="1" thickBot="1" x14ac:dyDescent="0.25">
      <c r="B18" s="204"/>
      <c r="C18" s="63"/>
      <c r="D18" s="125"/>
      <c r="E18" s="320"/>
    </row>
    <row r="20" spans="2:6" ht="21" x14ac:dyDescent="0.25">
      <c r="B20" s="2" t="s">
        <v>382</v>
      </c>
      <c r="C20" s="1"/>
      <c r="D20" s="1"/>
    </row>
    <row r="22" spans="2:6" x14ac:dyDescent="0.2">
      <c r="B22" s="313" t="s">
        <v>88</v>
      </c>
      <c r="C22" s="4"/>
      <c r="D22" s="4"/>
      <c r="E22" s="4"/>
      <c r="F22" s="5"/>
    </row>
    <row r="23" spans="2:6" x14ac:dyDescent="0.2">
      <c r="B23" s="372" t="s">
        <v>404</v>
      </c>
      <c r="C23" s="377"/>
      <c r="D23" s="377"/>
      <c r="E23" s="377"/>
      <c r="F23" s="373"/>
    </row>
    <row r="24" spans="2:6" ht="15" customHeight="1" thickBot="1" x14ac:dyDescent="0.25">
      <c r="B24" s="1"/>
      <c r="C24" s="1"/>
      <c r="D24" s="1"/>
      <c r="E24" s="1"/>
      <c r="F24" s="1"/>
    </row>
    <row r="25" spans="2:6" ht="15" customHeight="1" x14ac:dyDescent="0.2">
      <c r="B25" s="28" t="s">
        <v>401</v>
      </c>
      <c r="C25" s="310"/>
      <c r="D25" s="157"/>
      <c r="E25" s="157"/>
      <c r="F25" s="311"/>
    </row>
    <row r="26" spans="2:6" x14ac:dyDescent="0.2">
      <c r="B26" s="36"/>
      <c r="C26" s="239"/>
      <c r="D26" s="19"/>
      <c r="E26" s="19"/>
      <c r="F26" s="240"/>
    </row>
    <row r="27" spans="2:6" x14ac:dyDescent="0.2">
      <c r="B27" s="36" t="s">
        <v>383</v>
      </c>
      <c r="C27" s="156" t="s">
        <v>384</v>
      </c>
      <c r="D27" s="118" t="s">
        <v>389</v>
      </c>
      <c r="E27" s="118" t="s">
        <v>393</v>
      </c>
      <c r="F27" s="158" t="s">
        <v>391</v>
      </c>
    </row>
    <row r="28" spans="2:6" x14ac:dyDescent="0.2">
      <c r="B28" s="203" t="s">
        <v>385</v>
      </c>
      <c r="C28" s="1"/>
      <c r="D28" s="119"/>
      <c r="E28" s="119"/>
      <c r="F28" s="120"/>
    </row>
    <row r="29" spans="2:6" x14ac:dyDescent="0.2">
      <c r="B29" s="161"/>
      <c r="C29" t="s">
        <v>387</v>
      </c>
      <c r="D29" s="137">
        <f>'Fuel Aggregation'!I15*Dashboard!E65</f>
        <v>0</v>
      </c>
      <c r="E29" s="137">
        <f>IF(D31=0,1,D29/D31)</f>
        <v>1</v>
      </c>
      <c r="F29" s="121">
        <f>E29/E31</f>
        <v>1</v>
      </c>
    </row>
    <row r="30" spans="2:6" x14ac:dyDescent="0.2">
      <c r="B30" s="161"/>
      <c r="C30" t="s">
        <v>388</v>
      </c>
      <c r="D30" s="137">
        <f>'Fuel Aggregation'!K15*Dashboard!E69</f>
        <v>0</v>
      </c>
      <c r="E30" s="137">
        <f>IF(D31=0,0,D30/D31)</f>
        <v>0</v>
      </c>
      <c r="F30" s="121">
        <f>E30/E31</f>
        <v>0</v>
      </c>
    </row>
    <row r="31" spans="2:6" ht="17" thickBot="1" x14ac:dyDescent="0.25">
      <c r="B31" s="161"/>
      <c r="C31" s="314" t="s">
        <v>392</v>
      </c>
      <c r="D31" s="315">
        <f>SUM(D29:D30)</f>
        <v>0</v>
      </c>
      <c r="E31" s="315">
        <f>SUM(E29:E30)</f>
        <v>1</v>
      </c>
      <c r="F31" s="316">
        <f>SUM(F29,F30)</f>
        <v>1</v>
      </c>
    </row>
    <row r="32" spans="2:6" ht="17" thickTop="1" x14ac:dyDescent="0.2">
      <c r="B32" s="161"/>
      <c r="C32" s="10"/>
      <c r="D32" s="138"/>
      <c r="E32" s="138"/>
      <c r="F32" s="122"/>
    </row>
    <row r="33" spans="2:6" ht="16" customHeight="1" x14ac:dyDescent="0.2">
      <c r="B33" s="203" t="s">
        <v>394</v>
      </c>
      <c r="C33" s="124"/>
      <c r="D33" s="139"/>
      <c r="E33" s="139"/>
      <c r="F33" s="123"/>
    </row>
    <row r="34" spans="2:6" x14ac:dyDescent="0.2">
      <c r="B34" s="161"/>
      <c r="C34" s="312" t="s">
        <v>387</v>
      </c>
      <c r="D34" s="137">
        <f>'Fuel Aggregation'!I15*Dashboard!E66</f>
        <v>0</v>
      </c>
      <c r="E34" s="137">
        <f>IF(D39=0,0,D34/D39)</f>
        <v>0</v>
      </c>
      <c r="F34" s="121">
        <f>E34/E39</f>
        <v>0</v>
      </c>
    </row>
    <row r="35" spans="2:6" x14ac:dyDescent="0.2">
      <c r="B35" s="161"/>
      <c r="C35" s="312" t="s">
        <v>388</v>
      </c>
      <c r="D35" s="137">
        <f>'Fuel Aggregation'!I15*Dashboard!E70</f>
        <v>0</v>
      </c>
      <c r="E35" s="137">
        <f>IF(D39=0,0,D35/D39)</f>
        <v>0</v>
      </c>
      <c r="F35" s="121">
        <f>E35/E39</f>
        <v>0</v>
      </c>
    </row>
    <row r="36" spans="2:6" x14ac:dyDescent="0.2">
      <c r="B36" s="161"/>
      <c r="C36" s="312" t="s">
        <v>395</v>
      </c>
      <c r="D36" s="137">
        <f>'Fuel Aggregation'!G15</f>
        <v>0</v>
      </c>
      <c r="E36" s="137">
        <f>IF(D39=0,1,D36/D39)</f>
        <v>1</v>
      </c>
      <c r="F36" s="121">
        <f>E36/E39</f>
        <v>1</v>
      </c>
    </row>
    <row r="37" spans="2:6" x14ac:dyDescent="0.2">
      <c r="B37" s="161"/>
      <c r="C37" s="239" t="s">
        <v>396</v>
      </c>
      <c r="D37" s="139">
        <f>'Fuel Aggregation'!L15</f>
        <v>0</v>
      </c>
      <c r="E37" s="137">
        <f>IF(D39=0,0,D37/D39)</f>
        <v>0</v>
      </c>
      <c r="F37" s="123">
        <f>E37/E39</f>
        <v>0</v>
      </c>
    </row>
    <row r="38" spans="2:6" x14ac:dyDescent="0.2">
      <c r="B38" s="161"/>
      <c r="C38" s="239" t="s">
        <v>406</v>
      </c>
      <c r="D38" s="139">
        <f>'Fuel Aggregation'!H15</f>
        <v>0</v>
      </c>
      <c r="E38" s="137">
        <f>IF(D39=0,0,D38/D39)</f>
        <v>0</v>
      </c>
      <c r="F38" s="123">
        <f>E38/E39</f>
        <v>0</v>
      </c>
    </row>
    <row r="39" spans="2:6" ht="17" thickBot="1" x14ac:dyDescent="0.25">
      <c r="B39" s="161"/>
      <c r="C39" s="314" t="s">
        <v>392</v>
      </c>
      <c r="D39" s="315">
        <f>SUM(D34:D38)</f>
        <v>0</v>
      </c>
      <c r="E39" s="315">
        <f>SUM(E34:E38)</f>
        <v>1</v>
      </c>
      <c r="F39" s="316">
        <f>SUM(F34:F38)</f>
        <v>1</v>
      </c>
    </row>
    <row r="40" spans="2:6" ht="17" thickTop="1" x14ac:dyDescent="0.2">
      <c r="B40" s="161"/>
      <c r="C40" s="10"/>
      <c r="D40" s="138"/>
      <c r="E40" s="138"/>
      <c r="F40" s="122"/>
    </row>
    <row r="41" spans="2:6" x14ac:dyDescent="0.2">
      <c r="B41" s="203" t="s">
        <v>386</v>
      </c>
      <c r="C41" s="1"/>
      <c r="D41" s="139"/>
      <c r="E41" s="139"/>
      <c r="F41" s="123"/>
    </row>
    <row r="42" spans="2:6" x14ac:dyDescent="0.2">
      <c r="B42" s="161"/>
      <c r="C42" t="s">
        <v>387</v>
      </c>
      <c r="D42" s="137">
        <f>'Fuel Aggregation'!I12*Dashboard!E42</f>
        <v>0</v>
      </c>
      <c r="E42" s="137">
        <f>IF(D44=0,1,D42/D44)</f>
        <v>1</v>
      </c>
      <c r="F42" s="121">
        <f>E42/E44</f>
        <v>1</v>
      </c>
    </row>
    <row r="43" spans="2:6" x14ac:dyDescent="0.2">
      <c r="B43" s="161"/>
      <c r="C43" t="s">
        <v>388</v>
      </c>
      <c r="D43" s="137">
        <f>'Fuel Aggregation'!K12</f>
        <v>0</v>
      </c>
      <c r="E43" s="137">
        <f>IF(D44=0,0,D43/D44)</f>
        <v>0</v>
      </c>
      <c r="F43" s="121">
        <f>E43/E44</f>
        <v>0</v>
      </c>
    </row>
    <row r="44" spans="2:6" ht="17" thickBot="1" x14ac:dyDescent="0.25">
      <c r="B44" s="161"/>
      <c r="C44" s="314" t="s">
        <v>392</v>
      </c>
      <c r="D44" s="315">
        <f>SUM(D42:D43)</f>
        <v>0</v>
      </c>
      <c r="E44" s="315">
        <f>SUM(E42:E43)</f>
        <v>1</v>
      </c>
      <c r="F44" s="316">
        <f>SUM(F42,F43)</f>
        <v>1</v>
      </c>
    </row>
    <row r="45" spans="2:6" ht="18" thickTop="1" thickBot="1" x14ac:dyDescent="0.25">
      <c r="B45" s="204"/>
      <c r="C45" s="63"/>
      <c r="D45" s="125"/>
      <c r="E45" s="125"/>
      <c r="F45" s="64"/>
    </row>
  </sheetData>
  <mergeCells count="2">
    <mergeCell ref="B23:F23"/>
    <mergeCell ref="B5:F5"/>
  </mergeCells>
  <pageMargins left="0.7" right="0.7" top="0.75" bottom="0.75" header="0.3" footer="0.3"/>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theme="8" tint="0.39997558519241921"/>
  </sheetPr>
  <dimension ref="B2:AO24"/>
  <sheetViews>
    <sheetView topLeftCell="A3" workbookViewId="0">
      <pane xSplit="2" topLeftCell="C1" activePane="topRight" state="frozen"/>
      <selection pane="topRight" activeCell="I12" sqref="I12"/>
    </sheetView>
  </sheetViews>
  <sheetFormatPr baseColWidth="10" defaultRowHeight="16" x14ac:dyDescent="0.2"/>
  <cols>
    <col min="1" max="1" width="10.83203125" style="93"/>
    <col min="2" max="2" width="33.1640625" style="93" customWidth="1"/>
    <col min="3" max="3" width="20.6640625" style="93" bestFit="1" customWidth="1"/>
    <col min="4" max="4" width="27.5" style="93" bestFit="1" customWidth="1"/>
    <col min="5" max="5" width="18.5" style="93" bestFit="1" customWidth="1"/>
    <col min="6" max="6" width="19.1640625" style="93" bestFit="1" customWidth="1"/>
    <col min="7" max="7" width="12.1640625" style="93" bestFit="1" customWidth="1"/>
    <col min="8" max="15" width="10.83203125" style="93"/>
    <col min="16" max="16" width="13.1640625" style="93" customWidth="1"/>
    <col min="17" max="17" width="10.83203125" style="93"/>
    <col min="18" max="18" width="10.83203125" style="93" customWidth="1"/>
    <col min="19" max="19" width="10.83203125" style="93"/>
    <col min="20" max="20" width="8.1640625" style="93" customWidth="1"/>
    <col min="21" max="21" width="12" style="93" customWidth="1"/>
    <col min="22" max="22" width="19.83203125" style="93" bestFit="1" customWidth="1"/>
    <col min="23" max="23" width="44.6640625" style="93" bestFit="1" customWidth="1"/>
    <col min="24" max="24" width="10.33203125" style="93" bestFit="1" customWidth="1"/>
    <col min="25" max="52" width="10.83203125" style="93"/>
    <col min="53" max="53" width="14.5" style="93" bestFit="1" customWidth="1"/>
    <col min="54" max="16384" width="10.83203125" style="93"/>
  </cols>
  <sheetData>
    <row r="2" spans="2:28" ht="21" x14ac:dyDescent="0.25">
      <c r="B2" s="56" t="s">
        <v>285</v>
      </c>
    </row>
    <row r="3" spans="2:28" x14ac:dyDescent="0.2">
      <c r="B3" s="1"/>
    </row>
    <row r="4" spans="2:28" x14ac:dyDescent="0.2">
      <c r="B4" s="391" t="s">
        <v>88</v>
      </c>
      <c r="C4" s="392"/>
      <c r="D4" s="393"/>
    </row>
    <row r="5" spans="2:28" ht="30" customHeight="1" x14ac:dyDescent="0.2">
      <c r="B5" s="394" t="s">
        <v>371</v>
      </c>
      <c r="C5" s="395"/>
      <c r="D5" s="396"/>
    </row>
    <row r="6" spans="2:28" ht="17" thickBot="1" x14ac:dyDescent="0.25"/>
    <row r="7" spans="2:28" x14ac:dyDescent="0.2">
      <c r="B7" s="28" t="s">
        <v>286</v>
      </c>
      <c r="C7" s="262"/>
      <c r="D7" s="262"/>
      <c r="E7" s="262"/>
      <c r="F7" s="262"/>
      <c r="G7" s="262"/>
      <c r="H7" s="262"/>
      <c r="I7" s="262"/>
      <c r="J7" s="262"/>
      <c r="K7" s="275"/>
      <c r="L7" s="262"/>
      <c r="M7" s="262"/>
      <c r="N7" s="262"/>
      <c r="O7" s="397"/>
      <c r="P7" s="398"/>
      <c r="Q7" s="398"/>
      <c r="R7" s="398"/>
      <c r="S7" s="398"/>
      <c r="T7" s="398"/>
      <c r="U7" s="236"/>
      <c r="V7" s="243"/>
      <c r="W7" s="236"/>
      <c r="X7" s="236"/>
      <c r="Y7" s="401"/>
      <c r="Z7" s="401"/>
      <c r="AA7" s="401"/>
      <c r="AB7" s="402"/>
    </row>
    <row r="8" spans="2:28" x14ac:dyDescent="0.2">
      <c r="B8" s="36"/>
      <c r="C8" s="239"/>
      <c r="D8" s="239"/>
      <c r="E8" s="239"/>
      <c r="F8" s="239"/>
      <c r="G8" s="239"/>
      <c r="H8" s="239"/>
      <c r="I8" s="239"/>
      <c r="J8" s="239"/>
      <c r="K8" s="239"/>
      <c r="L8" s="239"/>
      <c r="M8" s="239"/>
      <c r="N8" s="239"/>
      <c r="O8" s="384"/>
      <c r="P8" s="382"/>
      <c r="Q8" s="382"/>
      <c r="R8" s="382"/>
      <c r="S8" s="382"/>
      <c r="T8" s="382"/>
      <c r="U8" s="234"/>
      <c r="V8" s="244"/>
      <c r="W8" s="234"/>
      <c r="X8" s="234"/>
      <c r="Y8" s="403"/>
      <c r="Z8" s="403"/>
      <c r="AA8" s="403"/>
      <c r="AB8" s="404"/>
    </row>
    <row r="9" spans="2:28" ht="48" x14ac:dyDescent="0.2">
      <c r="B9" s="111" t="s">
        <v>288</v>
      </c>
      <c r="C9" s="265" t="s">
        <v>200</v>
      </c>
      <c r="D9" s="265" t="s">
        <v>61</v>
      </c>
      <c r="E9" s="265" t="s">
        <v>205</v>
      </c>
      <c r="F9" s="265" t="s">
        <v>218</v>
      </c>
      <c r="G9" s="265" t="s">
        <v>204</v>
      </c>
      <c r="H9" s="265" t="s">
        <v>219</v>
      </c>
      <c r="I9" s="265" t="s">
        <v>220</v>
      </c>
      <c r="J9" s="265" t="s">
        <v>221</v>
      </c>
      <c r="K9" s="274" t="s">
        <v>79</v>
      </c>
      <c r="L9" s="265" t="s">
        <v>206</v>
      </c>
      <c r="M9" s="265" t="s">
        <v>108</v>
      </c>
      <c r="N9" s="265" t="s">
        <v>253</v>
      </c>
      <c r="O9" s="399" t="s">
        <v>311</v>
      </c>
      <c r="P9" s="400"/>
      <c r="Q9" s="400"/>
      <c r="R9" s="400"/>
      <c r="S9" s="400"/>
      <c r="T9" s="400"/>
      <c r="U9" s="242"/>
      <c r="V9" s="245" t="s">
        <v>89</v>
      </c>
      <c r="W9" s="58"/>
      <c r="X9" s="58"/>
      <c r="Y9" s="380" t="s">
        <v>311</v>
      </c>
      <c r="Z9" s="380"/>
      <c r="AA9" s="380"/>
      <c r="AB9" s="381"/>
    </row>
    <row r="10" spans="2:28" x14ac:dyDescent="0.2">
      <c r="B10" s="230"/>
      <c r="C10" s="231"/>
      <c r="D10" s="231"/>
      <c r="E10" s="231"/>
      <c r="F10" s="231"/>
      <c r="G10" s="231"/>
      <c r="H10" s="231"/>
      <c r="I10" s="231"/>
      <c r="J10" s="231"/>
      <c r="K10" s="231"/>
      <c r="L10" s="231"/>
      <c r="M10" s="231"/>
      <c r="N10" s="232"/>
      <c r="O10" s="405"/>
      <c r="P10" s="406"/>
      <c r="Q10" s="406"/>
      <c r="R10" s="406"/>
      <c r="S10" s="406"/>
      <c r="T10" s="406"/>
      <c r="U10" s="406"/>
      <c r="V10" s="248"/>
      <c r="W10" s="234"/>
      <c r="X10" s="234"/>
      <c r="Y10" s="382"/>
      <c r="Z10" s="382"/>
      <c r="AA10" s="382"/>
      <c r="AB10" s="383"/>
    </row>
    <row r="11" spans="2:28" x14ac:dyDescent="0.2">
      <c r="B11" s="114" t="s">
        <v>280</v>
      </c>
      <c r="C11" s="224">
        <f>'Corrected energy balance step 2'!C75:S75</f>
        <v>0</v>
      </c>
      <c r="D11" s="224">
        <f>'Corrected energy balance step 2'!AC75</f>
        <v>0</v>
      </c>
      <c r="E11" s="224">
        <f>SUM('Corrected energy balance step 2'!AD75:AF75)</f>
        <v>0</v>
      </c>
      <c r="F11" s="224">
        <f>SUM('Corrected energy balance step 2'!AG75:AH75)</f>
        <v>0</v>
      </c>
      <c r="G11" s="224">
        <f>'Corrected energy balance step 2'!AI75</f>
        <v>0</v>
      </c>
      <c r="H11" s="224">
        <f>'Corrected energy balance step 2'!AJ75</f>
        <v>0</v>
      </c>
      <c r="I11" s="224">
        <f>SUM('Corrected energy balance step 2'!T75,'Corrected energy balance step 2'!AV75)</f>
        <v>0</v>
      </c>
      <c r="J11" s="224">
        <f>'Corrected energy balance step 2'!AW75</f>
        <v>0</v>
      </c>
      <c r="K11" s="224">
        <f>'Corrected energy balance step 2'!AV75</f>
        <v>0</v>
      </c>
      <c r="L11" s="224">
        <f>SUM('Corrected energy balance step 2'!AX75:AZ75)</f>
        <v>0</v>
      </c>
      <c r="M11" s="224">
        <f>'Corrected energy balance step 2'!BL75</f>
        <v>0</v>
      </c>
      <c r="N11" s="223" t="s">
        <v>287</v>
      </c>
      <c r="O11" s="407"/>
      <c r="P11" s="408"/>
      <c r="Q11" s="408"/>
      <c r="R11" s="408"/>
      <c r="S11" s="408"/>
      <c r="T11" s="408"/>
      <c r="U11" s="408"/>
      <c r="V11" s="247"/>
      <c r="W11" s="1"/>
      <c r="X11" s="1"/>
      <c r="Y11" s="382"/>
      <c r="Z11" s="382"/>
      <c r="AA11" s="382"/>
      <c r="AB11" s="383"/>
    </row>
    <row r="12" spans="2:28" x14ac:dyDescent="0.2">
      <c r="B12" s="114" t="s">
        <v>161</v>
      </c>
      <c r="C12" s="224">
        <f>'Corrected energy balance step 2'!C76:S76</f>
        <v>0</v>
      </c>
      <c r="D12" s="224">
        <f>'Corrected energy balance step 2'!AC76</f>
        <v>0</v>
      </c>
      <c r="E12" s="224">
        <f>SUM('Corrected energy balance step 2'!AD76:AF76)</f>
        <v>0</v>
      </c>
      <c r="F12" s="224">
        <f>SUM('Corrected energy balance step 2'!AG76:AH76)</f>
        <v>0</v>
      </c>
      <c r="G12" s="224">
        <f>'Corrected energy balance step 2'!AI76</f>
        <v>0</v>
      </c>
      <c r="H12" s="224">
        <f>'Corrected energy balance step 2'!AJ76</f>
        <v>0</v>
      </c>
      <c r="I12" s="224">
        <f>SUM('Corrected energy balance step 2'!T76,'Corrected energy balance step 2'!AV76)</f>
        <v>0</v>
      </c>
      <c r="J12" s="224">
        <f>'Corrected energy balance step 2'!AW76</f>
        <v>0</v>
      </c>
      <c r="K12" s="224">
        <f>'Corrected energy balance step 2'!AV76</f>
        <v>0</v>
      </c>
      <c r="L12" s="224">
        <f>SUM('Corrected energy balance step 2'!AX76:AZ76)</f>
        <v>0</v>
      </c>
      <c r="M12" s="224">
        <f>'Corrected energy balance step 2'!BL76</f>
        <v>0</v>
      </c>
      <c r="N12" s="223" t="s">
        <v>287</v>
      </c>
      <c r="O12" s="389"/>
      <c r="P12" s="390"/>
      <c r="Q12" s="390"/>
      <c r="R12" s="390"/>
      <c r="S12" s="390"/>
      <c r="T12" s="390"/>
      <c r="U12" s="390"/>
      <c r="V12" s="247"/>
      <c r="W12" s="1"/>
      <c r="X12" s="1"/>
      <c r="Y12" s="382"/>
      <c r="Z12" s="382"/>
      <c r="AA12" s="382"/>
      <c r="AB12" s="383"/>
    </row>
    <row r="13" spans="2:28" x14ac:dyDescent="0.2">
      <c r="B13" s="114" t="s">
        <v>162</v>
      </c>
      <c r="C13" s="224">
        <f>'Corrected energy balance step 2'!C77:S77</f>
        <v>0</v>
      </c>
      <c r="D13" s="224">
        <f>'Corrected energy balance step 2'!AC77</f>
        <v>0</v>
      </c>
      <c r="E13" s="224">
        <f>SUM('Corrected energy balance step 2'!AD77:AF77)</f>
        <v>0</v>
      </c>
      <c r="F13" s="224">
        <f>SUM('Corrected energy balance step 2'!AG77:AH77)</f>
        <v>0</v>
      </c>
      <c r="G13" s="224">
        <f>'Corrected energy balance step 2'!AI77</f>
        <v>0</v>
      </c>
      <c r="H13" s="224">
        <f>'Corrected energy balance step 2'!AJ77</f>
        <v>0</v>
      </c>
      <c r="I13" s="224">
        <f>SUM('Corrected energy balance step 2'!T77,'Corrected energy balance step 2'!AV77)</f>
        <v>0</v>
      </c>
      <c r="J13" s="224">
        <f>'Corrected energy balance step 2'!AW77</f>
        <v>0</v>
      </c>
      <c r="K13" s="224">
        <f>'Corrected energy balance step 2'!AV77</f>
        <v>0</v>
      </c>
      <c r="L13" s="224">
        <f>SUM('Corrected energy balance step 2'!AX77:AZ77)</f>
        <v>0</v>
      </c>
      <c r="M13" s="224">
        <f>'Corrected energy balance step 2'!BL77</f>
        <v>0</v>
      </c>
      <c r="N13" s="223" t="s">
        <v>287</v>
      </c>
      <c r="O13" s="389"/>
      <c r="P13" s="390"/>
      <c r="Q13" s="390"/>
      <c r="R13" s="390"/>
      <c r="S13" s="390"/>
      <c r="T13" s="390"/>
      <c r="U13" s="390"/>
      <c r="V13" s="247"/>
      <c r="W13" s="234"/>
      <c r="X13" s="234"/>
      <c r="Y13" s="382"/>
      <c r="Z13" s="382"/>
      <c r="AA13" s="382"/>
      <c r="AB13" s="383"/>
    </row>
    <row r="14" spans="2:28" x14ac:dyDescent="0.2">
      <c r="B14" s="114" t="s">
        <v>359</v>
      </c>
      <c r="C14" s="223" t="s">
        <v>287</v>
      </c>
      <c r="D14" s="223" t="s">
        <v>287</v>
      </c>
      <c r="E14" s="223" t="s">
        <v>287</v>
      </c>
      <c r="F14" s="223" t="s">
        <v>287</v>
      </c>
      <c r="G14" s="223" t="s">
        <v>287</v>
      </c>
      <c r="H14" s="223" t="s">
        <v>287</v>
      </c>
      <c r="I14" s="223" t="s">
        <v>287</v>
      </c>
      <c r="J14" s="223" t="s">
        <v>287</v>
      </c>
      <c r="K14" s="223" t="s">
        <v>287</v>
      </c>
      <c r="L14" s="223" t="s">
        <v>287</v>
      </c>
      <c r="M14" s="223" t="s">
        <v>287</v>
      </c>
      <c r="N14" s="259" t="s">
        <v>287</v>
      </c>
      <c r="O14" s="389" t="s">
        <v>373</v>
      </c>
      <c r="P14" s="390"/>
      <c r="Q14" s="390"/>
      <c r="R14" s="390"/>
      <c r="S14" s="390"/>
      <c r="T14" s="390"/>
      <c r="U14" s="390"/>
      <c r="V14" s="247"/>
      <c r="W14" s="115"/>
      <c r="X14" s="115"/>
      <c r="Y14" s="382"/>
      <c r="Z14" s="382"/>
      <c r="AA14" s="382"/>
      <c r="AB14" s="383"/>
    </row>
    <row r="15" spans="2:28" x14ac:dyDescent="0.2">
      <c r="B15" s="114" t="s">
        <v>360</v>
      </c>
      <c r="C15" s="224">
        <f>'Corrected energy balance step 2'!C79:S79</f>
        <v>0</v>
      </c>
      <c r="D15" s="224">
        <f>'Corrected energy balance step 2'!AC79</f>
        <v>0</v>
      </c>
      <c r="E15" s="224">
        <f>SUM('Corrected energy balance step 2'!AD79:AF79)</f>
        <v>0</v>
      </c>
      <c r="F15" s="224">
        <f>SUM('Corrected energy balance step 2'!AG79:AH79)</f>
        <v>0</v>
      </c>
      <c r="G15" s="224">
        <f>'Corrected energy balance step 2'!AI79</f>
        <v>0</v>
      </c>
      <c r="H15" s="224">
        <f>'Corrected energy balance step 2'!AJ79</f>
        <v>0</v>
      </c>
      <c r="I15" s="224">
        <f>SUM('Corrected energy balance step 2'!T79,'Corrected energy balance step 2'!AV79)</f>
        <v>0</v>
      </c>
      <c r="J15" s="224">
        <f>'Corrected energy balance step 2'!AW79</f>
        <v>0</v>
      </c>
      <c r="K15" s="224">
        <f>'Corrected energy balance step 2'!AV79</f>
        <v>0</v>
      </c>
      <c r="L15" s="224">
        <f>SUM('Corrected energy balance step 2'!AX79:AZ79)</f>
        <v>0</v>
      </c>
      <c r="M15" s="224">
        <f>'Corrected energy balance step 2'!BL79</f>
        <v>0</v>
      </c>
      <c r="N15" s="223" t="s">
        <v>287</v>
      </c>
      <c r="O15" s="389"/>
      <c r="P15" s="390"/>
      <c r="Q15" s="390"/>
      <c r="R15" s="390"/>
      <c r="S15" s="390"/>
      <c r="T15" s="390"/>
      <c r="U15" s="390"/>
      <c r="V15" s="250"/>
      <c r="W15" s="58"/>
      <c r="X15" s="58"/>
      <c r="Y15" s="380"/>
      <c r="Z15" s="380"/>
      <c r="AA15" s="380"/>
      <c r="AB15" s="381"/>
    </row>
    <row r="16" spans="2:28" x14ac:dyDescent="0.2">
      <c r="B16" s="113" t="s">
        <v>165</v>
      </c>
      <c r="C16" s="225" t="s">
        <v>287</v>
      </c>
      <c r="D16" s="225" t="s">
        <v>287</v>
      </c>
      <c r="E16" s="225" t="s">
        <v>287</v>
      </c>
      <c r="F16" s="225" t="s">
        <v>287</v>
      </c>
      <c r="G16" s="225">
        <f>'Corrected energy balance step 2'!AI80</f>
        <v>0</v>
      </c>
      <c r="H16" s="225" t="s">
        <v>287</v>
      </c>
      <c r="I16" s="225" t="s">
        <v>287</v>
      </c>
      <c r="J16" s="225" t="s">
        <v>287</v>
      </c>
      <c r="K16" s="225" t="s">
        <v>287</v>
      </c>
      <c r="L16" s="225" t="s">
        <v>287</v>
      </c>
      <c r="M16" s="225" t="s">
        <v>287</v>
      </c>
      <c r="N16" s="225" t="s">
        <v>287</v>
      </c>
      <c r="O16" s="389" t="s">
        <v>374</v>
      </c>
      <c r="P16" s="390"/>
      <c r="Q16" s="390"/>
      <c r="R16" s="390"/>
      <c r="S16" s="390"/>
      <c r="T16" s="390"/>
      <c r="U16" s="390"/>
      <c r="V16" s="246" t="s">
        <v>361</v>
      </c>
      <c r="W16" s="234"/>
      <c r="X16" s="234"/>
      <c r="Y16" s="234"/>
      <c r="Z16" s="234"/>
      <c r="AA16" s="234"/>
      <c r="AB16" s="235"/>
    </row>
    <row r="17" spans="2:41" ht="15" customHeight="1" x14ac:dyDescent="0.2">
      <c r="B17" s="215"/>
      <c r="C17" s="219"/>
      <c r="D17" s="219"/>
      <c r="E17" s="219"/>
      <c r="F17" s="219"/>
      <c r="G17" s="219"/>
      <c r="H17" s="219"/>
      <c r="I17" s="219"/>
      <c r="J17" s="219"/>
      <c r="K17" s="219"/>
      <c r="L17" s="219"/>
      <c r="M17" s="219"/>
      <c r="N17" s="219"/>
      <c r="O17" s="384"/>
      <c r="P17" s="382"/>
      <c r="Q17" s="382"/>
      <c r="R17" s="382"/>
      <c r="S17" s="382"/>
      <c r="T17" s="382"/>
      <c r="U17" s="382"/>
      <c r="V17" s="247"/>
      <c r="W17" s="251" t="s">
        <v>364</v>
      </c>
      <c r="X17" s="115"/>
      <c r="Y17" s="239"/>
      <c r="Z17" s="239"/>
      <c r="AA17" s="239"/>
      <c r="AB17" s="240"/>
    </row>
    <row r="18" spans="2:41" x14ac:dyDescent="0.2">
      <c r="B18" s="213" t="s">
        <v>174</v>
      </c>
      <c r="C18" s="226" t="s">
        <v>287</v>
      </c>
      <c r="D18" s="226" t="s">
        <v>287</v>
      </c>
      <c r="E18" s="226" t="s">
        <v>287</v>
      </c>
      <c r="F18" s="226" t="s">
        <v>287</v>
      </c>
      <c r="G18" s="226" t="s">
        <v>287</v>
      </c>
      <c r="H18" s="226" t="s">
        <v>287</v>
      </c>
      <c r="I18" s="226" t="s">
        <v>287</v>
      </c>
      <c r="J18" s="226" t="s">
        <v>287</v>
      </c>
      <c r="K18" s="226" t="s">
        <v>287</v>
      </c>
      <c r="L18" s="226" t="s">
        <v>287</v>
      </c>
      <c r="M18" s="226" t="s">
        <v>287</v>
      </c>
      <c r="N18" s="226">
        <f>'Corrected energy balance step 2'!BN90</f>
        <v>0</v>
      </c>
      <c r="O18" s="387" t="s">
        <v>312</v>
      </c>
      <c r="P18" s="388"/>
      <c r="Q18" s="388"/>
      <c r="R18" s="388"/>
      <c r="S18" s="388"/>
      <c r="T18" s="388"/>
      <c r="U18" s="388"/>
      <c r="V18" s="247"/>
      <c r="AB18" s="235"/>
    </row>
    <row r="19" spans="2:41" x14ac:dyDescent="0.2">
      <c r="B19" s="220"/>
      <c r="C19" s="221"/>
      <c r="D19" s="221"/>
      <c r="E19" s="221"/>
      <c r="F19" s="221"/>
      <c r="G19" s="221"/>
      <c r="H19" s="221"/>
      <c r="I19" s="221"/>
      <c r="J19" s="221"/>
      <c r="K19" s="221"/>
      <c r="L19" s="221"/>
      <c r="M19" s="221"/>
      <c r="N19" s="221"/>
      <c r="O19" s="385"/>
      <c r="P19" s="386"/>
      <c r="Q19" s="386"/>
      <c r="R19" s="386"/>
      <c r="S19" s="386"/>
      <c r="T19" s="386"/>
      <c r="U19" s="386"/>
      <c r="V19" s="247"/>
      <c r="W19" s="201" t="s">
        <v>365</v>
      </c>
      <c r="X19" s="216">
        <f>ROUND(SUM($C$21:$N$22),-1)</f>
        <v>0</v>
      </c>
      <c r="Y19" s="252"/>
      <c r="Z19" s="252"/>
      <c r="AA19" s="252"/>
      <c r="AB19" s="253"/>
    </row>
    <row r="20" spans="2:41" x14ac:dyDescent="0.2">
      <c r="B20" s="220"/>
      <c r="C20" s="263"/>
      <c r="D20" s="263"/>
      <c r="E20" s="263"/>
      <c r="F20" s="263"/>
      <c r="G20" s="263"/>
      <c r="H20" s="263"/>
      <c r="I20" s="263"/>
      <c r="J20" s="263"/>
      <c r="K20" s="271"/>
      <c r="L20" s="263"/>
      <c r="M20" s="263"/>
      <c r="N20" s="263"/>
      <c r="O20" s="384"/>
      <c r="P20" s="382"/>
      <c r="Q20" s="382"/>
      <c r="R20" s="382"/>
      <c r="S20" s="382"/>
      <c r="T20" s="382"/>
      <c r="U20" s="382"/>
      <c r="V20" s="247"/>
      <c r="W20" s="201" t="s">
        <v>366</v>
      </c>
      <c r="X20" s="216">
        <f>ROUND(SUM('Corrected energy balance step 2'!BN75+'Corrected energy balance step 2'!BN76+'Corrected energy balance step 2'!BN77+'Corrected energy balance step 2'!BN79+'Corrected energy balance step 2'!BN90),-1)</f>
        <v>0</v>
      </c>
      <c r="Y20" s="217"/>
      <c r="Z20" s="217"/>
      <c r="AA20" s="217"/>
      <c r="AB20" s="254"/>
    </row>
    <row r="21" spans="2:41" x14ac:dyDescent="0.2">
      <c r="B21" s="218" t="s">
        <v>355</v>
      </c>
      <c r="C21" s="202">
        <f t="shared" ref="C21:H21" si="0">SUM(C11:C16)</f>
        <v>0</v>
      </c>
      <c r="D21" s="202">
        <f t="shared" si="0"/>
        <v>0</v>
      </c>
      <c r="E21" s="202">
        <f t="shared" si="0"/>
        <v>0</v>
      </c>
      <c r="F21" s="202">
        <f t="shared" si="0"/>
        <v>0</v>
      </c>
      <c r="G21" s="202">
        <f t="shared" si="0"/>
        <v>0</v>
      </c>
      <c r="H21" s="202">
        <f t="shared" si="0"/>
        <v>0</v>
      </c>
      <c r="I21" s="202">
        <f t="shared" ref="I21:M21" si="1">SUM(I11:I16)</f>
        <v>0</v>
      </c>
      <c r="J21" s="202">
        <f t="shared" si="1"/>
        <v>0</v>
      </c>
      <c r="K21" s="202">
        <f t="shared" ref="K21" si="2">SUM(K11:K16)</f>
        <v>0</v>
      </c>
      <c r="L21" s="202">
        <f>SUM(L11:L16)</f>
        <v>0</v>
      </c>
      <c r="M21" s="202">
        <f t="shared" si="1"/>
        <v>0</v>
      </c>
      <c r="N21" s="227" t="s">
        <v>287</v>
      </c>
      <c r="O21" s="385"/>
      <c r="P21" s="386"/>
      <c r="Q21" s="386"/>
      <c r="R21" s="386"/>
      <c r="S21" s="386"/>
      <c r="T21" s="386"/>
      <c r="U21" s="386"/>
      <c r="V21" s="247"/>
      <c r="W21" s="234"/>
      <c r="X21" s="234"/>
      <c r="Y21" s="234"/>
      <c r="Z21" s="234"/>
      <c r="AA21" s="234"/>
      <c r="AB21" s="235"/>
    </row>
    <row r="22" spans="2:41" x14ac:dyDescent="0.2">
      <c r="B22" s="113" t="s">
        <v>356</v>
      </c>
      <c r="C22" s="228" t="s">
        <v>287</v>
      </c>
      <c r="D22" s="228" t="s">
        <v>287</v>
      </c>
      <c r="E22" s="228" t="s">
        <v>287</v>
      </c>
      <c r="F22" s="228" t="s">
        <v>287</v>
      </c>
      <c r="G22" s="228" t="s">
        <v>287</v>
      </c>
      <c r="H22" s="228" t="s">
        <v>287</v>
      </c>
      <c r="I22" s="228" t="s">
        <v>287</v>
      </c>
      <c r="J22" s="228" t="s">
        <v>287</v>
      </c>
      <c r="K22" s="228" t="s">
        <v>287</v>
      </c>
      <c r="L22" s="228" t="s">
        <v>287</v>
      </c>
      <c r="M22" s="228" t="s">
        <v>287</v>
      </c>
      <c r="N22" s="229">
        <f>N18</f>
        <v>0</v>
      </c>
      <c r="O22" s="385"/>
      <c r="P22" s="386"/>
      <c r="Q22" s="386"/>
      <c r="R22" s="386"/>
      <c r="S22" s="386"/>
      <c r="T22" s="386"/>
      <c r="U22" s="386"/>
      <c r="V22" s="247"/>
      <c r="W22" s="234"/>
      <c r="X22" s="234"/>
      <c r="Y22" s="234"/>
      <c r="Z22" s="234"/>
      <c r="AA22" s="234"/>
      <c r="AB22" s="235"/>
      <c r="AC22" s="234"/>
      <c r="AD22" s="94"/>
      <c r="AE22" s="94"/>
      <c r="AF22" s="94"/>
      <c r="AG22" s="94"/>
      <c r="AH22" s="94"/>
      <c r="AI22" s="94"/>
      <c r="AJ22" s="94"/>
      <c r="AK22" s="94"/>
      <c r="AL22" s="94"/>
      <c r="AM22" s="94"/>
      <c r="AN22" s="94"/>
      <c r="AO22" s="94"/>
    </row>
    <row r="23" spans="2:41" ht="17" thickBot="1" x14ac:dyDescent="0.25">
      <c r="B23" s="214"/>
      <c r="C23" s="266"/>
      <c r="D23" s="266"/>
      <c r="E23" s="266"/>
      <c r="F23" s="266"/>
      <c r="G23" s="266"/>
      <c r="H23" s="266"/>
      <c r="I23" s="266"/>
      <c r="J23" s="266"/>
      <c r="K23" s="270"/>
      <c r="L23" s="266"/>
      <c r="M23" s="266"/>
      <c r="N23" s="266"/>
      <c r="O23" s="378"/>
      <c r="P23" s="379"/>
      <c r="Q23" s="379"/>
      <c r="R23" s="379"/>
      <c r="S23" s="379"/>
      <c r="T23" s="379"/>
      <c r="U23" s="379"/>
      <c r="V23" s="249"/>
      <c r="W23" s="237"/>
      <c r="X23" s="237"/>
      <c r="Y23" s="237"/>
      <c r="Z23" s="237"/>
      <c r="AA23" s="237"/>
      <c r="AB23" s="238"/>
      <c r="AC23" s="234"/>
      <c r="AD23" s="94"/>
      <c r="AE23" s="94"/>
      <c r="AF23" s="94"/>
      <c r="AG23" s="94"/>
      <c r="AH23" s="94"/>
      <c r="AI23" s="94"/>
      <c r="AJ23" s="94"/>
      <c r="AK23" s="94"/>
      <c r="AL23" s="94"/>
      <c r="AM23" s="94"/>
      <c r="AN23" s="94"/>
      <c r="AO23" s="94"/>
    </row>
    <row r="24" spans="2:41" x14ac:dyDescent="0.2">
      <c r="V24" s="234"/>
      <c r="W24" s="115"/>
      <c r="X24" s="115"/>
      <c r="Y24" s="382"/>
      <c r="Z24" s="382"/>
      <c r="AA24" s="382"/>
      <c r="AB24" s="382"/>
      <c r="AC24" s="234"/>
    </row>
  </sheetData>
  <mergeCells count="29">
    <mergeCell ref="Y7:AB7"/>
    <mergeCell ref="Y8:AB8"/>
    <mergeCell ref="Y9:AB9"/>
    <mergeCell ref="Y14:AB14"/>
    <mergeCell ref="O13:U13"/>
    <mergeCell ref="O14:U14"/>
    <mergeCell ref="Y10:AB10"/>
    <mergeCell ref="Y11:AB11"/>
    <mergeCell ref="Y12:AB12"/>
    <mergeCell ref="O10:U10"/>
    <mergeCell ref="O11:U11"/>
    <mergeCell ref="O12:U12"/>
    <mergeCell ref="B4:D4"/>
    <mergeCell ref="B5:D5"/>
    <mergeCell ref="O7:T7"/>
    <mergeCell ref="O8:T8"/>
    <mergeCell ref="O9:T9"/>
    <mergeCell ref="O23:U23"/>
    <mergeCell ref="Y15:AB15"/>
    <mergeCell ref="Y24:AB24"/>
    <mergeCell ref="Y13:AB13"/>
    <mergeCell ref="O20:U20"/>
    <mergeCell ref="O21:U21"/>
    <mergeCell ref="O22:U22"/>
    <mergeCell ref="O18:U18"/>
    <mergeCell ref="O19:U19"/>
    <mergeCell ref="O15:U15"/>
    <mergeCell ref="O16:U16"/>
    <mergeCell ref="O17:U17"/>
  </mergeCells>
  <conditionalFormatting sqref="X19:X20">
    <cfRule type="duplicateValues" dxfId="2" priority="5"/>
    <cfRule type="uniqueValues" dxfId="1" priority="6"/>
  </conditionalFormatting>
  <conditionalFormatting sqref="C22:M22">
    <cfRule type="cellIs" dxfId="0" priority="3" operator="greaterThan">
      <formula>0</formula>
    </cfRule>
  </conditionalFormatting>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7" tint="0.39997558519241921"/>
  </sheetPr>
  <dimension ref="A1:B4"/>
  <sheetViews>
    <sheetView workbookViewId="0">
      <selection activeCell="B3" sqref="B3"/>
    </sheetView>
  </sheetViews>
  <sheetFormatPr baseColWidth="10" defaultRowHeight="16" x14ac:dyDescent="0.2"/>
  <cols>
    <col min="1" max="1" width="42.5" bestFit="1" customWidth="1"/>
    <col min="2" max="2" width="14.5" bestFit="1" customWidth="1"/>
  </cols>
  <sheetData>
    <row r="1" spans="1:2" x14ac:dyDescent="0.2">
      <c r="A1" t="s">
        <v>242</v>
      </c>
    </row>
    <row r="2" spans="1:2" x14ac:dyDescent="0.2">
      <c r="A2" t="s">
        <v>271</v>
      </c>
      <c r="B2" t="s">
        <v>272</v>
      </c>
    </row>
    <row r="3" spans="1:2" x14ac:dyDescent="0.2">
      <c r="A3" t="s">
        <v>214</v>
      </c>
      <c r="B3" s="155" t="e">
        <f>'Application Shares'!E11</f>
        <v>#DIV/0!</v>
      </c>
    </row>
    <row r="4" spans="1:2" x14ac:dyDescent="0.2">
      <c r="A4" t="s">
        <v>225</v>
      </c>
      <c r="B4" s="155" t="e">
        <f>'Application Shares'!E12</f>
        <v>#DIV/0!</v>
      </c>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7" tint="0.39997558519241921"/>
  </sheetPr>
  <dimension ref="A1:C10"/>
  <sheetViews>
    <sheetView workbookViewId="0">
      <selection activeCell="A3" sqref="A3:A5"/>
    </sheetView>
  </sheetViews>
  <sheetFormatPr baseColWidth="10" defaultRowHeight="16" x14ac:dyDescent="0.2"/>
  <cols>
    <col min="1" max="1" width="42.83203125" customWidth="1"/>
    <col min="2" max="2" width="14.5" bestFit="1" customWidth="1"/>
  </cols>
  <sheetData>
    <row r="1" spans="1:3" x14ac:dyDescent="0.2">
      <c r="A1" t="s">
        <v>243</v>
      </c>
    </row>
    <row r="2" spans="1:3" x14ac:dyDescent="0.2">
      <c r="A2" t="s">
        <v>271</v>
      </c>
      <c r="B2" t="s">
        <v>272</v>
      </c>
    </row>
    <row r="3" spans="1:3" x14ac:dyDescent="0.2">
      <c r="A3" t="s">
        <v>215</v>
      </c>
      <c r="B3" s="155" t="e">
        <f>'Application Shares'!E15</f>
        <v>#DIV/0!</v>
      </c>
    </row>
    <row r="4" spans="1:3" x14ac:dyDescent="0.2">
      <c r="A4" t="s">
        <v>216</v>
      </c>
      <c r="B4" s="155" t="e">
        <f>'Application Shares'!E16</f>
        <v>#DIV/0!</v>
      </c>
    </row>
    <row r="5" spans="1:3" x14ac:dyDescent="0.2">
      <c r="A5" t="s">
        <v>217</v>
      </c>
      <c r="B5" s="155" t="e">
        <f>'Application Shares'!E17</f>
        <v>#DIV/0!</v>
      </c>
    </row>
    <row r="9" spans="1:3" x14ac:dyDescent="0.2">
      <c r="C9" s="133"/>
    </row>
    <row r="10" spans="1:3" x14ac:dyDescent="0.2">
      <c r="C10" s="133"/>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theme="7" tint="0.39997558519241921"/>
  </sheetPr>
  <dimension ref="A1:B4"/>
  <sheetViews>
    <sheetView workbookViewId="0">
      <selection activeCell="B3" sqref="B3"/>
    </sheetView>
  </sheetViews>
  <sheetFormatPr baseColWidth="10" defaultRowHeight="16" x14ac:dyDescent="0.2"/>
  <cols>
    <col min="1" max="1" width="45.6640625" bestFit="1" customWidth="1"/>
    <col min="2" max="2" width="14.83203125" bestFit="1" customWidth="1"/>
  </cols>
  <sheetData>
    <row r="1" spans="1:2" x14ac:dyDescent="0.2">
      <c r="A1" t="s">
        <v>244</v>
      </c>
    </row>
    <row r="2" spans="1:2" x14ac:dyDescent="0.2">
      <c r="A2" t="s">
        <v>271</v>
      </c>
      <c r="B2" t="s">
        <v>272</v>
      </c>
    </row>
    <row r="3" spans="1:2" x14ac:dyDescent="0.2">
      <c r="A3" t="s">
        <v>230</v>
      </c>
      <c r="B3" s="155">
        <f>'Application Shares'!E22</f>
        <v>1</v>
      </c>
    </row>
    <row r="4" spans="1:2" x14ac:dyDescent="0.2">
      <c r="A4" s="96" t="s">
        <v>226</v>
      </c>
      <c r="B4" s="155">
        <f>'Application Shares'!E21</f>
        <v>0</v>
      </c>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theme="7" tint="0.39997558519241921"/>
  </sheetPr>
  <dimension ref="A1:B5"/>
  <sheetViews>
    <sheetView workbookViewId="0"/>
  </sheetViews>
  <sheetFormatPr baseColWidth="10" defaultRowHeight="16" x14ac:dyDescent="0.2"/>
  <cols>
    <col min="1" max="1" width="43.1640625" bestFit="1" customWidth="1"/>
    <col min="2" max="2" width="14.83203125" bestFit="1" customWidth="1"/>
  </cols>
  <sheetData>
    <row r="1" spans="1:2" x14ac:dyDescent="0.2">
      <c r="A1" t="s">
        <v>245</v>
      </c>
    </row>
    <row r="2" spans="1:2" x14ac:dyDescent="0.2">
      <c r="A2" t="s">
        <v>271</v>
      </c>
      <c r="B2" t="s">
        <v>272</v>
      </c>
    </row>
    <row r="3" spans="1:2" x14ac:dyDescent="0.2">
      <c r="A3" t="s">
        <v>231</v>
      </c>
      <c r="B3" s="155" t="e">
        <f>'Application Shares'!E25</f>
        <v>#DIV/0!</v>
      </c>
    </row>
    <row r="4" spans="1:2" x14ac:dyDescent="0.2">
      <c r="A4" t="s">
        <v>228</v>
      </c>
      <c r="B4" s="155" t="e">
        <f>'Application Shares'!E26</f>
        <v>#DIV/0!</v>
      </c>
    </row>
    <row r="5" spans="1:2" x14ac:dyDescent="0.2">
      <c r="A5" t="s">
        <v>227</v>
      </c>
      <c r="B5" s="155" t="e">
        <f>'Application Shares'!E27</f>
        <v>#DIV/0!</v>
      </c>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7" tint="0.39997558519241921"/>
  </sheetPr>
  <dimension ref="A1:B5"/>
  <sheetViews>
    <sheetView workbookViewId="0">
      <selection activeCell="B36" sqref="B36"/>
    </sheetView>
  </sheetViews>
  <sheetFormatPr baseColWidth="10" defaultRowHeight="16" x14ac:dyDescent="0.2"/>
  <cols>
    <col min="1" max="1" width="42" bestFit="1" customWidth="1"/>
    <col min="2" max="2" width="14.5" bestFit="1" customWidth="1"/>
  </cols>
  <sheetData>
    <row r="1" spans="1:2" x14ac:dyDescent="0.2">
      <c r="A1" t="s">
        <v>246</v>
      </c>
    </row>
    <row r="2" spans="1:2" x14ac:dyDescent="0.2">
      <c r="A2" t="s">
        <v>271</v>
      </c>
      <c r="B2" t="s">
        <v>272</v>
      </c>
    </row>
    <row r="3" spans="1:2" x14ac:dyDescent="0.2">
      <c r="A3" t="s">
        <v>224</v>
      </c>
      <c r="B3" s="155" t="e">
        <f>'Application Shares'!E30</f>
        <v>#DIV/0!</v>
      </c>
    </row>
    <row r="4" spans="1:2" x14ac:dyDescent="0.2">
      <c r="A4" t="s">
        <v>229</v>
      </c>
      <c r="B4" s="155" t="e">
        <f>'Application Shares'!E31</f>
        <v>#DIV/0!</v>
      </c>
    </row>
    <row r="5" spans="1:2" x14ac:dyDescent="0.2">
      <c r="B5" s="155"/>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7" tint="0.39997558519241921"/>
  </sheetPr>
  <dimension ref="A1:B8"/>
  <sheetViews>
    <sheetView workbookViewId="0">
      <selection activeCell="B8" sqref="B8"/>
    </sheetView>
  </sheetViews>
  <sheetFormatPr baseColWidth="10" defaultRowHeight="16" x14ac:dyDescent="0.2"/>
  <cols>
    <col min="1" max="1" width="50.1640625" bestFit="1" customWidth="1"/>
    <col min="2" max="2" width="14.83203125" bestFit="1" customWidth="1"/>
  </cols>
  <sheetData>
    <row r="1" spans="1:2" x14ac:dyDescent="0.2">
      <c r="A1" t="s">
        <v>247</v>
      </c>
    </row>
    <row r="2" spans="1:2" x14ac:dyDescent="0.2">
      <c r="A2" t="s">
        <v>271</v>
      </c>
      <c r="B2" t="s">
        <v>272</v>
      </c>
    </row>
    <row r="3" spans="1:2" x14ac:dyDescent="0.2">
      <c r="A3" t="s">
        <v>237</v>
      </c>
      <c r="B3" s="155">
        <f>'Technology Shares'!F11</f>
        <v>0</v>
      </c>
    </row>
    <row r="4" spans="1:2" x14ac:dyDescent="0.2">
      <c r="A4" t="s">
        <v>241</v>
      </c>
      <c r="B4" s="155">
        <f>'Technology Shares'!F12</f>
        <v>0</v>
      </c>
    </row>
    <row r="5" spans="1:2" x14ac:dyDescent="0.2">
      <c r="A5" t="s">
        <v>458</v>
      </c>
      <c r="B5" s="155">
        <f>'Technology Shares'!F14</f>
        <v>0</v>
      </c>
    </row>
    <row r="6" spans="1:2" x14ac:dyDescent="0.2">
      <c r="A6" t="s">
        <v>462</v>
      </c>
      <c r="B6" s="155">
        <f>'Technology Shares'!F15</f>
        <v>0</v>
      </c>
    </row>
    <row r="7" spans="1:2" x14ac:dyDescent="0.2">
      <c r="A7" t="s">
        <v>507</v>
      </c>
      <c r="B7" s="155">
        <f>'Technology Shares'!F16</f>
        <v>0</v>
      </c>
    </row>
    <row r="8" spans="1:2" x14ac:dyDescent="0.2">
      <c r="A8" t="s">
        <v>531</v>
      </c>
      <c r="B8" s="155">
        <f>'Technology Shares'!F13</f>
        <v>0</v>
      </c>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theme="7" tint="0.39997558519241921"/>
  </sheetPr>
  <dimension ref="A1:L17"/>
  <sheetViews>
    <sheetView workbookViewId="0">
      <selection activeCell="B7" sqref="B7"/>
    </sheetView>
  </sheetViews>
  <sheetFormatPr baseColWidth="10" defaultRowHeight="16" x14ac:dyDescent="0.2"/>
  <cols>
    <col min="1" max="1" width="43.1640625" bestFit="1" customWidth="1"/>
    <col min="2" max="2" width="14.83203125" bestFit="1" customWidth="1"/>
  </cols>
  <sheetData>
    <row r="1" spans="1:12" x14ac:dyDescent="0.2">
      <c r="A1" t="s">
        <v>248</v>
      </c>
    </row>
    <row r="2" spans="1:12" x14ac:dyDescent="0.2">
      <c r="A2" t="s">
        <v>271</v>
      </c>
      <c r="B2" t="s">
        <v>272</v>
      </c>
    </row>
    <row r="3" spans="1:12" x14ac:dyDescent="0.2">
      <c r="A3" t="s">
        <v>238</v>
      </c>
      <c r="B3" s="155">
        <f>'Technology Shares'!F18</f>
        <v>0</v>
      </c>
      <c r="C3" s="155"/>
      <c r="D3" s="155"/>
      <c r="E3" s="155"/>
      <c r="F3" s="155"/>
      <c r="G3" s="155"/>
      <c r="H3" s="155"/>
      <c r="I3" s="155"/>
      <c r="J3" s="155"/>
      <c r="K3" s="155"/>
      <c r="L3" s="155"/>
    </row>
    <row r="4" spans="1:12" x14ac:dyDescent="0.2">
      <c r="A4" t="s">
        <v>306</v>
      </c>
      <c r="B4" s="155">
        <f>'Technology Shares'!F19</f>
        <v>0</v>
      </c>
      <c r="C4" s="155"/>
      <c r="D4" s="155"/>
      <c r="E4" s="155"/>
      <c r="F4" s="155"/>
      <c r="G4" s="155"/>
      <c r="H4" s="155"/>
      <c r="I4" s="155"/>
      <c r="J4" s="155"/>
      <c r="K4" s="155"/>
      <c r="L4" s="155"/>
    </row>
    <row r="5" spans="1:12" x14ac:dyDescent="0.2">
      <c r="A5" t="s">
        <v>459</v>
      </c>
      <c r="B5" s="155">
        <f>'Technology Shares'!F21</f>
        <v>0</v>
      </c>
      <c r="C5" s="155"/>
      <c r="D5" s="155"/>
      <c r="E5" s="155"/>
      <c r="F5" s="155"/>
      <c r="G5" s="155"/>
      <c r="H5" s="155"/>
      <c r="I5" s="155"/>
      <c r="J5" s="155"/>
      <c r="K5" s="155"/>
      <c r="L5" s="155"/>
    </row>
    <row r="6" spans="1:12" x14ac:dyDescent="0.2">
      <c r="A6" t="s">
        <v>508</v>
      </c>
      <c r="B6" s="155">
        <f>'Technology Shares'!F22</f>
        <v>0</v>
      </c>
    </row>
    <row r="7" spans="1:12" x14ac:dyDescent="0.2">
      <c r="A7" t="s">
        <v>530</v>
      </c>
      <c r="B7" s="155">
        <f>'Technology Shares'!F20</f>
        <v>0</v>
      </c>
    </row>
    <row r="17" spans="3:3" x14ac:dyDescent="0.2">
      <c r="C17" s="13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29"/>
  <sheetViews>
    <sheetView workbookViewId="0">
      <selection activeCell="C19" sqref="C19"/>
    </sheetView>
  </sheetViews>
  <sheetFormatPr baseColWidth="10" defaultRowHeight="16" x14ac:dyDescent="0.2"/>
  <cols>
    <col min="1" max="1" width="10.83203125" style="1"/>
    <col min="2" max="2" width="17.6640625" style="1" bestFit="1" customWidth="1"/>
    <col min="3" max="3" width="55.83203125" style="1" bestFit="1" customWidth="1"/>
    <col min="4" max="4" width="9.33203125" style="1" customWidth="1"/>
    <col min="5" max="16384" width="10.83203125" style="1"/>
  </cols>
  <sheetData>
    <row r="2" spans="2:4" ht="21" x14ac:dyDescent="0.25">
      <c r="B2" s="2" t="s">
        <v>0</v>
      </c>
    </row>
    <row r="4" spans="2:4" x14ac:dyDescent="0.2">
      <c r="B4" s="12" t="s">
        <v>3</v>
      </c>
      <c r="C4" s="13" t="s">
        <v>6</v>
      </c>
      <c r="D4" s="14" t="s">
        <v>7</v>
      </c>
    </row>
    <row r="5" spans="2:4" x14ac:dyDescent="0.2">
      <c r="B5" s="6"/>
      <c r="C5" s="15"/>
      <c r="D5" s="16"/>
    </row>
    <row r="6" spans="2:4" x14ac:dyDescent="0.2">
      <c r="B6" s="145">
        <v>41457</v>
      </c>
      <c r="C6" s="17" t="s">
        <v>8</v>
      </c>
      <c r="D6" s="27">
        <v>1</v>
      </c>
    </row>
    <row r="7" spans="2:4" x14ac:dyDescent="0.2">
      <c r="B7" s="146">
        <v>41481</v>
      </c>
      <c r="C7" s="17" t="s">
        <v>348</v>
      </c>
      <c r="D7" s="27"/>
    </row>
    <row r="8" spans="2:4" x14ac:dyDescent="0.2">
      <c r="B8" s="146">
        <v>41488</v>
      </c>
      <c r="C8" s="17" t="s">
        <v>349</v>
      </c>
      <c r="D8" s="27">
        <v>2</v>
      </c>
    </row>
    <row r="9" spans="2:4" x14ac:dyDescent="0.2">
      <c r="B9" s="146">
        <v>41498</v>
      </c>
      <c r="C9" s="17" t="s">
        <v>350</v>
      </c>
      <c r="D9" s="18">
        <v>2.0099999999999998</v>
      </c>
    </row>
    <row r="10" spans="2:4" x14ac:dyDescent="0.2">
      <c r="B10" s="147">
        <v>41499</v>
      </c>
      <c r="C10" s="17" t="s">
        <v>353</v>
      </c>
      <c r="D10" s="18">
        <v>2.02</v>
      </c>
    </row>
    <row r="11" spans="2:4" x14ac:dyDescent="0.2">
      <c r="B11" s="147">
        <v>41499</v>
      </c>
      <c r="C11" s="17" t="s">
        <v>354</v>
      </c>
      <c r="D11" s="18">
        <v>2.0299999999999998</v>
      </c>
    </row>
    <row r="12" spans="2:4" x14ac:dyDescent="0.2">
      <c r="B12" s="147">
        <v>41500</v>
      </c>
      <c r="C12" s="233" t="s">
        <v>363</v>
      </c>
      <c r="D12" s="18">
        <v>2.04</v>
      </c>
    </row>
    <row r="13" spans="2:4" x14ac:dyDescent="0.2">
      <c r="B13" s="256">
        <v>41507</v>
      </c>
      <c r="C13" s="257" t="s">
        <v>367</v>
      </c>
      <c r="D13" s="18">
        <v>2.0499999999999998</v>
      </c>
    </row>
    <row r="14" spans="2:4" x14ac:dyDescent="0.2">
      <c r="B14" s="256">
        <v>41509</v>
      </c>
      <c r="C14" s="258" t="s">
        <v>368</v>
      </c>
      <c r="D14" s="18">
        <v>2.06</v>
      </c>
    </row>
    <row r="15" spans="2:4" x14ac:dyDescent="0.2">
      <c r="B15" s="256">
        <v>41536</v>
      </c>
      <c r="C15" s="264" t="s">
        <v>370</v>
      </c>
      <c r="D15" s="18">
        <v>2.0699999999999998</v>
      </c>
    </row>
    <row r="16" spans="2:4" x14ac:dyDescent="0.2">
      <c r="B16" s="256">
        <v>41556</v>
      </c>
      <c r="C16" s="268" t="s">
        <v>376</v>
      </c>
      <c r="D16" s="18">
        <v>2.08</v>
      </c>
    </row>
    <row r="17" spans="2:4" x14ac:dyDescent="0.2">
      <c r="B17" s="269">
        <v>41562</v>
      </c>
      <c r="C17" s="257" t="s">
        <v>377</v>
      </c>
      <c r="D17" s="18">
        <v>2.09</v>
      </c>
    </row>
    <row r="18" spans="2:4" x14ac:dyDescent="0.2">
      <c r="B18" s="147">
        <v>42299</v>
      </c>
      <c r="C18" s="272" t="s">
        <v>423</v>
      </c>
      <c r="D18" s="18">
        <v>2.1</v>
      </c>
    </row>
    <row r="19" spans="2:4" x14ac:dyDescent="0.2">
      <c r="B19" s="147"/>
      <c r="C19" s="233"/>
      <c r="D19" s="18"/>
    </row>
    <row r="20" spans="2:4" x14ac:dyDescent="0.2">
      <c r="B20" s="147"/>
      <c r="C20" s="233"/>
      <c r="D20" s="18"/>
    </row>
    <row r="21" spans="2:4" x14ac:dyDescent="0.2">
      <c r="B21" s="147"/>
      <c r="C21" s="233"/>
      <c r="D21" s="18"/>
    </row>
    <row r="22" spans="2:4" x14ac:dyDescent="0.2">
      <c r="B22" s="147"/>
      <c r="C22" s="233"/>
      <c r="D22" s="18"/>
    </row>
    <row r="23" spans="2:4" x14ac:dyDescent="0.2">
      <c r="B23" s="147"/>
      <c r="C23" s="233"/>
      <c r="D23" s="18"/>
    </row>
    <row r="24" spans="2:4" x14ac:dyDescent="0.2">
      <c r="B24" s="147"/>
      <c r="C24" s="233"/>
      <c r="D24" s="18"/>
    </row>
    <row r="25" spans="2:4" x14ac:dyDescent="0.2">
      <c r="B25" s="147"/>
      <c r="C25" s="233"/>
      <c r="D25" s="18"/>
    </row>
    <row r="26" spans="2:4" x14ac:dyDescent="0.2">
      <c r="B26" s="147"/>
      <c r="C26" s="233"/>
      <c r="D26" s="18"/>
    </row>
    <row r="27" spans="2:4" x14ac:dyDescent="0.2">
      <c r="B27" s="147"/>
      <c r="C27" s="233"/>
      <c r="D27" s="18"/>
    </row>
    <row r="28" spans="2:4" x14ac:dyDescent="0.2">
      <c r="B28" s="147"/>
      <c r="C28" s="17"/>
      <c r="D28" s="18"/>
    </row>
    <row r="29" spans="2:4" x14ac:dyDescent="0.2">
      <c r="B29" s="20"/>
      <c r="C29" s="10"/>
      <c r="D29" s="11"/>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theme="7" tint="0.39997558519241921"/>
  </sheetPr>
  <dimension ref="A1:B6"/>
  <sheetViews>
    <sheetView workbookViewId="0">
      <selection activeCell="B6" sqref="B6"/>
    </sheetView>
  </sheetViews>
  <sheetFormatPr baseColWidth="10" defaultRowHeight="16" x14ac:dyDescent="0.2"/>
  <cols>
    <col min="1" max="1" width="40.83203125" bestFit="1" customWidth="1"/>
    <col min="2" max="2" width="14.5" bestFit="1" customWidth="1"/>
  </cols>
  <sheetData>
    <row r="1" spans="1:2" x14ac:dyDescent="0.2">
      <c r="A1" t="s">
        <v>249</v>
      </c>
    </row>
    <row r="2" spans="1:2" x14ac:dyDescent="0.2">
      <c r="A2" t="s">
        <v>271</v>
      </c>
      <c r="B2" t="s">
        <v>272</v>
      </c>
    </row>
    <row r="3" spans="1:2" x14ac:dyDescent="0.2">
      <c r="A3" t="s">
        <v>239</v>
      </c>
      <c r="B3" s="155">
        <f>'Technology Shares'!F24</f>
        <v>0</v>
      </c>
    </row>
    <row r="4" spans="1:2" x14ac:dyDescent="0.2">
      <c r="A4" t="s">
        <v>240</v>
      </c>
      <c r="B4" s="155">
        <f>'Technology Shares'!F25</f>
        <v>0</v>
      </c>
    </row>
    <row r="5" spans="1:2" x14ac:dyDescent="0.2">
      <c r="A5" t="s">
        <v>460</v>
      </c>
      <c r="B5" s="155">
        <f>'Technology Shares'!F27</f>
        <v>0</v>
      </c>
    </row>
    <row r="6" spans="1:2" x14ac:dyDescent="0.2">
      <c r="A6" t="s">
        <v>529</v>
      </c>
      <c r="B6" s="155">
        <f>'Technology Shares'!F26</f>
        <v>0</v>
      </c>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39997558519241921"/>
  </sheetPr>
  <dimension ref="A1:D8"/>
  <sheetViews>
    <sheetView workbookViewId="0">
      <selection activeCell="A3" sqref="A3:A4"/>
    </sheetView>
  </sheetViews>
  <sheetFormatPr baseColWidth="10" defaultRowHeight="16" x14ac:dyDescent="0.2"/>
  <cols>
    <col min="1" max="1" width="40.83203125" bestFit="1" customWidth="1"/>
    <col min="2" max="2" width="41.6640625" bestFit="1" customWidth="1"/>
  </cols>
  <sheetData>
    <row r="1" spans="1:4" x14ac:dyDescent="0.2">
      <c r="A1" t="s">
        <v>464</v>
      </c>
    </row>
    <row r="2" spans="1:4" x14ac:dyDescent="0.2">
      <c r="A2" t="s">
        <v>271</v>
      </c>
      <c r="B2" t="s">
        <v>272</v>
      </c>
    </row>
    <row r="3" spans="1:4" x14ac:dyDescent="0.2">
      <c r="A3" t="s">
        <v>465</v>
      </c>
      <c r="B3" s="155">
        <f>'Technology Shares'!F44</f>
        <v>0</v>
      </c>
    </row>
    <row r="4" spans="1:4" x14ac:dyDescent="0.2">
      <c r="A4" t="s">
        <v>466</v>
      </c>
      <c r="B4" s="155">
        <f>'Technology Shares'!F45</f>
        <v>0</v>
      </c>
    </row>
    <row r="5" spans="1:4" x14ac:dyDescent="0.2">
      <c r="B5" s="155"/>
    </row>
    <row r="7" spans="1:4" x14ac:dyDescent="0.2">
      <c r="D7" s="358"/>
    </row>
    <row r="8" spans="1:4" x14ac:dyDescent="0.2">
      <c r="D8" s="358"/>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39997558519241921"/>
  </sheetPr>
  <dimension ref="A1:G8"/>
  <sheetViews>
    <sheetView workbookViewId="0">
      <selection activeCell="A3" sqref="A3:A5"/>
    </sheetView>
  </sheetViews>
  <sheetFormatPr baseColWidth="10" defaultRowHeight="16" x14ac:dyDescent="0.2"/>
  <cols>
    <col min="1" max="1" width="40.83203125" bestFit="1" customWidth="1"/>
    <col min="2" max="2" width="41.6640625" bestFit="1" customWidth="1"/>
    <col min="5" max="5" width="14.33203125" bestFit="1" customWidth="1"/>
  </cols>
  <sheetData>
    <row r="1" spans="1:7" x14ac:dyDescent="0.2">
      <c r="A1" t="s">
        <v>467</v>
      </c>
    </row>
    <row r="2" spans="1:7" x14ac:dyDescent="0.2">
      <c r="A2" t="s">
        <v>271</v>
      </c>
      <c r="B2" t="s">
        <v>272</v>
      </c>
    </row>
    <row r="3" spans="1:7" x14ac:dyDescent="0.2">
      <c r="A3" t="s">
        <v>470</v>
      </c>
      <c r="B3" s="155">
        <f>'Technology Shares'!F40</f>
        <v>0</v>
      </c>
      <c r="D3" s="155"/>
      <c r="E3" s="155"/>
      <c r="F3" s="155"/>
      <c r="G3" s="155"/>
    </row>
    <row r="4" spans="1:7" x14ac:dyDescent="0.2">
      <c r="A4" t="s">
        <v>468</v>
      </c>
      <c r="B4" s="155">
        <f>'Technology Shares'!F41</f>
        <v>0</v>
      </c>
      <c r="E4" s="155"/>
      <c r="F4" s="155"/>
      <c r="G4" s="155"/>
    </row>
    <row r="5" spans="1:7" x14ac:dyDescent="0.2">
      <c r="A5" t="s">
        <v>469</v>
      </c>
      <c r="B5" s="155">
        <f>'Technology Shares'!F42</f>
        <v>0</v>
      </c>
      <c r="E5" s="155"/>
      <c r="F5" s="155"/>
      <c r="G5" s="155"/>
    </row>
    <row r="6" spans="1:7" x14ac:dyDescent="0.2">
      <c r="B6" s="155"/>
      <c r="E6" s="155"/>
      <c r="F6" s="155"/>
      <c r="G6" s="155"/>
    </row>
    <row r="7" spans="1:7" x14ac:dyDescent="0.2">
      <c r="D7" s="358"/>
    </row>
    <row r="8" spans="1:7" x14ac:dyDescent="0.2">
      <c r="D8" s="358"/>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39997558519241921"/>
  </sheetPr>
  <dimension ref="A1:F5"/>
  <sheetViews>
    <sheetView workbookViewId="0">
      <selection activeCell="A3" sqref="A3:A4"/>
    </sheetView>
  </sheetViews>
  <sheetFormatPr baseColWidth="10" defaultRowHeight="16" x14ac:dyDescent="0.2"/>
  <cols>
    <col min="1" max="1" width="53.83203125" bestFit="1" customWidth="1"/>
    <col min="2" max="2" width="14.83203125" bestFit="1" customWidth="1"/>
  </cols>
  <sheetData>
    <row r="1" spans="1:6" x14ac:dyDescent="0.2">
      <c r="A1" t="s">
        <v>473</v>
      </c>
      <c r="C1" s="155"/>
    </row>
    <row r="2" spans="1:6" x14ac:dyDescent="0.2">
      <c r="A2" t="s">
        <v>271</v>
      </c>
      <c r="B2" t="s">
        <v>272</v>
      </c>
      <c r="C2" s="155"/>
    </row>
    <row r="3" spans="1:6" x14ac:dyDescent="0.2">
      <c r="A3" t="s">
        <v>471</v>
      </c>
      <c r="B3" s="155">
        <f>'Technology Shares'!F37</f>
        <v>0</v>
      </c>
      <c r="C3" s="155"/>
      <c r="D3" s="155"/>
      <c r="E3" s="155"/>
      <c r="F3" s="155"/>
    </row>
    <row r="4" spans="1:6" x14ac:dyDescent="0.2">
      <c r="A4" t="s">
        <v>472</v>
      </c>
      <c r="B4" s="155">
        <f>'Technology Shares'!F38</f>
        <v>0</v>
      </c>
      <c r="C4" s="155"/>
      <c r="D4" s="155"/>
    </row>
    <row r="5" spans="1:6" x14ac:dyDescent="0.2">
      <c r="B5" s="155"/>
    </row>
  </sheetData>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tabColor theme="7" tint="0.39997558519241921"/>
  </sheetPr>
  <dimension ref="A1:B6"/>
  <sheetViews>
    <sheetView workbookViewId="0">
      <selection activeCell="A7" sqref="A7"/>
    </sheetView>
  </sheetViews>
  <sheetFormatPr baseColWidth="10" defaultRowHeight="16" x14ac:dyDescent="0.2"/>
  <cols>
    <col min="1" max="1" width="53.83203125" bestFit="1" customWidth="1"/>
    <col min="2" max="2" width="14.83203125" bestFit="1" customWidth="1"/>
  </cols>
  <sheetData>
    <row r="1" spans="1:2" x14ac:dyDescent="0.2">
      <c r="A1" t="s">
        <v>437</v>
      </c>
    </row>
    <row r="2" spans="1:2" x14ac:dyDescent="0.2">
      <c r="A2" t="s">
        <v>271</v>
      </c>
      <c r="B2" t="s">
        <v>272</v>
      </c>
    </row>
    <row r="3" spans="1:2" x14ac:dyDescent="0.2">
      <c r="A3" t="s">
        <v>250</v>
      </c>
      <c r="B3" s="155">
        <f>'Technology Shares'!F32</f>
        <v>0</v>
      </c>
    </row>
    <row r="4" spans="1:2" x14ac:dyDescent="0.2">
      <c r="A4" t="s">
        <v>251</v>
      </c>
      <c r="B4" s="155">
        <f>'Technology Shares'!F33</f>
        <v>0</v>
      </c>
    </row>
    <row r="5" spans="1:2" x14ac:dyDescent="0.2">
      <c r="A5" t="s">
        <v>461</v>
      </c>
      <c r="B5" s="155">
        <f>'Technology Shares'!F35</f>
        <v>0</v>
      </c>
    </row>
    <row r="6" spans="1:2" x14ac:dyDescent="0.2">
      <c r="A6" t="s">
        <v>532</v>
      </c>
      <c r="B6">
        <f>'Technology Shares'!F34</f>
        <v>0</v>
      </c>
    </row>
  </sheetData>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7" tint="0.39997558519241921"/>
  </sheetPr>
  <dimension ref="A1:B4"/>
  <sheetViews>
    <sheetView workbookViewId="0">
      <selection activeCell="A5" sqref="A5"/>
    </sheetView>
  </sheetViews>
  <sheetFormatPr baseColWidth="10" defaultRowHeight="16" x14ac:dyDescent="0.2"/>
  <cols>
    <col min="1" max="1" width="42.5" bestFit="1" customWidth="1"/>
    <col min="2" max="2" width="14.5" bestFit="1" customWidth="1"/>
  </cols>
  <sheetData>
    <row r="1" spans="1:2" x14ac:dyDescent="0.2">
      <c r="A1" t="s">
        <v>420</v>
      </c>
    </row>
    <row r="2" spans="1:2" x14ac:dyDescent="0.2">
      <c r="A2" t="s">
        <v>271</v>
      </c>
      <c r="B2" t="s">
        <v>272</v>
      </c>
    </row>
    <row r="3" spans="1:2" x14ac:dyDescent="0.2">
      <c r="A3" t="s">
        <v>421</v>
      </c>
      <c r="B3" s="155">
        <f>'Fuelling shares'!D15</f>
        <v>0</v>
      </c>
    </row>
    <row r="4" spans="1:2" x14ac:dyDescent="0.2">
      <c r="A4" t="s">
        <v>436</v>
      </c>
      <c r="B4" s="155">
        <f>'Fuelling shares'!D16</f>
        <v>0</v>
      </c>
    </row>
  </sheetData>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39997558519241921"/>
  </sheetPr>
  <dimension ref="A1:B4"/>
  <sheetViews>
    <sheetView workbookViewId="0"/>
  </sheetViews>
  <sheetFormatPr baseColWidth="10" defaultRowHeight="16" x14ac:dyDescent="0.2"/>
  <cols>
    <col min="1" max="1" width="56.33203125" customWidth="1"/>
    <col min="2" max="2" width="18.5" customWidth="1"/>
  </cols>
  <sheetData>
    <row r="1" spans="1:2" x14ac:dyDescent="0.2">
      <c r="A1" t="s">
        <v>435</v>
      </c>
    </row>
    <row r="2" spans="1:2" x14ac:dyDescent="0.2">
      <c r="A2" t="s">
        <v>271</v>
      </c>
      <c r="B2" t="s">
        <v>272</v>
      </c>
    </row>
    <row r="3" spans="1:2" x14ac:dyDescent="0.2">
      <c r="A3" t="s">
        <v>381</v>
      </c>
      <c r="B3">
        <f>'Fuelling shares'!D11</f>
        <v>0</v>
      </c>
    </row>
    <row r="4" spans="1:2" x14ac:dyDescent="0.2">
      <c r="A4" t="s">
        <v>436</v>
      </c>
      <c r="B4">
        <f>'Fuelling shares'!D12</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39997558519241921"/>
  </sheetPr>
  <dimension ref="A1:B5"/>
  <sheetViews>
    <sheetView workbookViewId="0">
      <selection activeCell="A3" sqref="A3"/>
    </sheetView>
  </sheetViews>
  <sheetFormatPr baseColWidth="10" defaultRowHeight="16" x14ac:dyDescent="0.2"/>
  <cols>
    <col min="1" max="1" width="39.6640625" customWidth="1"/>
  </cols>
  <sheetData>
    <row r="1" spans="1:2" x14ac:dyDescent="0.2">
      <c r="A1" t="s">
        <v>431</v>
      </c>
    </row>
    <row r="2" spans="1:2" x14ac:dyDescent="0.2">
      <c r="A2" t="s">
        <v>271</v>
      </c>
      <c r="B2" t="s">
        <v>272</v>
      </c>
    </row>
    <row r="3" spans="1:2" x14ac:dyDescent="0.2">
      <c r="A3" t="s">
        <v>426</v>
      </c>
      <c r="B3" s="317">
        <f>'Fuelling shares'!E42</f>
        <v>1</v>
      </c>
    </row>
    <row r="4" spans="1:2" x14ac:dyDescent="0.2">
      <c r="A4" t="s">
        <v>427</v>
      </c>
      <c r="B4" s="317">
        <f>'Fuelling shares'!E43</f>
        <v>0</v>
      </c>
    </row>
    <row r="5" spans="1:2" x14ac:dyDescent="0.2">
      <c r="B5" s="133"/>
    </row>
  </sheetData>
  <pageMargins left="0.7" right="0.7" top="0.75" bottom="0.75" header="0.3" footer="0.3"/>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39997558519241921"/>
  </sheetPr>
  <dimension ref="A1:B7"/>
  <sheetViews>
    <sheetView workbookViewId="0">
      <selection activeCell="A2" sqref="A2"/>
    </sheetView>
  </sheetViews>
  <sheetFormatPr baseColWidth="10" defaultRowHeight="16" x14ac:dyDescent="0.2"/>
  <cols>
    <col min="1" max="1" width="39.1640625" customWidth="1"/>
  </cols>
  <sheetData>
    <row r="1" spans="1:2" x14ac:dyDescent="0.2">
      <c r="A1" t="s">
        <v>430</v>
      </c>
    </row>
    <row r="2" spans="1:2" x14ac:dyDescent="0.2">
      <c r="A2" t="s">
        <v>271</v>
      </c>
      <c r="B2" t="s">
        <v>272</v>
      </c>
    </row>
    <row r="3" spans="1:2" x14ac:dyDescent="0.2">
      <c r="A3" s="330" t="s">
        <v>426</v>
      </c>
      <c r="B3" s="317">
        <f>'Fuelling shares'!E34</f>
        <v>0</v>
      </c>
    </row>
    <row r="4" spans="1:2" x14ac:dyDescent="0.2">
      <c r="A4" s="330" t="s">
        <v>427</v>
      </c>
      <c r="B4" s="317">
        <f xml:space="preserve"> 'Fuelling shares'!E35</f>
        <v>0</v>
      </c>
    </row>
    <row r="5" spans="1:2" x14ac:dyDescent="0.2">
      <c r="A5" s="330" t="s">
        <v>217</v>
      </c>
      <c r="B5" s="317">
        <f xml:space="preserve"> 'Fuelling shares'!E36</f>
        <v>1</v>
      </c>
    </row>
    <row r="6" spans="1:2" x14ac:dyDescent="0.2">
      <c r="A6" s="330" t="s">
        <v>227</v>
      </c>
      <c r="B6" s="317">
        <f xml:space="preserve"> 'Fuelling shares'!E37</f>
        <v>0</v>
      </c>
    </row>
    <row r="7" spans="1:2" x14ac:dyDescent="0.2">
      <c r="A7" s="330" t="s">
        <v>428</v>
      </c>
      <c r="B7" s="317">
        <f xml:space="preserve"> 'Fuelling shares'!E38</f>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39997558519241921"/>
  </sheetPr>
  <dimension ref="A1:B5"/>
  <sheetViews>
    <sheetView workbookViewId="0"/>
  </sheetViews>
  <sheetFormatPr baseColWidth="10" defaultRowHeight="16" x14ac:dyDescent="0.2"/>
  <cols>
    <col min="1" max="1" width="39.83203125" customWidth="1"/>
  </cols>
  <sheetData>
    <row r="1" spans="1:2" x14ac:dyDescent="0.2">
      <c r="A1" t="s">
        <v>429</v>
      </c>
    </row>
    <row r="2" spans="1:2" x14ac:dyDescent="0.2">
      <c r="A2" t="s">
        <v>271</v>
      </c>
      <c r="B2" t="s">
        <v>272</v>
      </c>
    </row>
    <row r="3" spans="1:2" x14ac:dyDescent="0.2">
      <c r="A3" s="330" t="s">
        <v>381</v>
      </c>
      <c r="B3" s="317">
        <f>'Fuelling shares'!E29</f>
        <v>1</v>
      </c>
    </row>
    <row r="4" spans="1:2" x14ac:dyDescent="0.2">
      <c r="A4" s="330" t="s">
        <v>421</v>
      </c>
      <c r="B4" s="317">
        <f xml:space="preserve"> 'Fuelling shares'!E30</f>
        <v>0</v>
      </c>
    </row>
    <row r="5" spans="1:2" x14ac:dyDescent="0.2">
      <c r="B5" s="133"/>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2"/>
  </sheetPr>
  <dimension ref="B2:B21"/>
  <sheetViews>
    <sheetView workbookViewId="0"/>
  </sheetViews>
  <sheetFormatPr baseColWidth="10" defaultRowHeight="16" x14ac:dyDescent="0.2"/>
  <cols>
    <col min="1" max="1" width="10.83203125" style="1"/>
    <col min="2" max="2" width="143.83203125" style="1" bestFit="1" customWidth="1"/>
    <col min="3" max="16384" width="10.83203125" style="1"/>
  </cols>
  <sheetData>
    <row r="2" spans="2:2" ht="21" x14ac:dyDescent="0.25">
      <c r="B2" s="2" t="s">
        <v>24</v>
      </c>
    </row>
    <row r="4" spans="2:2" x14ac:dyDescent="0.2">
      <c r="B4" s="66" t="s">
        <v>30</v>
      </c>
    </row>
    <row r="5" spans="2:2" x14ac:dyDescent="0.2">
      <c r="B5" s="54"/>
    </row>
    <row r="6" spans="2:2" ht="48" x14ac:dyDescent="0.2">
      <c r="B6" s="67" t="s">
        <v>339</v>
      </c>
    </row>
    <row r="7" spans="2:2" x14ac:dyDescent="0.2">
      <c r="B7" s="83"/>
    </row>
    <row r="8" spans="2:2" x14ac:dyDescent="0.2">
      <c r="B8" s="84" t="s">
        <v>195</v>
      </c>
    </row>
    <row r="9" spans="2:2" x14ac:dyDescent="0.2">
      <c r="B9" s="85"/>
    </row>
    <row r="10" spans="2:2" x14ac:dyDescent="0.2">
      <c r="B10" s="86" t="s">
        <v>340</v>
      </c>
    </row>
    <row r="11" spans="2:2" x14ac:dyDescent="0.2">
      <c r="B11" s="86" t="s">
        <v>341</v>
      </c>
    </row>
    <row r="12" spans="2:2" x14ac:dyDescent="0.2">
      <c r="B12" s="86" t="s">
        <v>342</v>
      </c>
    </row>
    <row r="13" spans="2:2" x14ac:dyDescent="0.2">
      <c r="B13" s="86" t="s">
        <v>343</v>
      </c>
    </row>
    <row r="14" spans="2:2" x14ac:dyDescent="0.2">
      <c r="B14" s="86" t="s">
        <v>344</v>
      </c>
    </row>
    <row r="15" spans="2:2" x14ac:dyDescent="0.2">
      <c r="B15" s="86" t="s">
        <v>345</v>
      </c>
    </row>
    <row r="16" spans="2:2" x14ac:dyDescent="0.2">
      <c r="B16" s="51"/>
    </row>
    <row r="18" spans="2:2" x14ac:dyDescent="0.2">
      <c r="B18" s="66" t="s">
        <v>346</v>
      </c>
    </row>
    <row r="19" spans="2:2" x14ac:dyDescent="0.2">
      <c r="B19" s="54"/>
    </row>
    <row r="20" spans="2:2" ht="96" x14ac:dyDescent="0.2">
      <c r="B20" s="200" t="s">
        <v>347</v>
      </c>
    </row>
    <row r="21" spans="2:2" x14ac:dyDescent="0.2">
      <c r="B21" s="154"/>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39997558519241921"/>
  </sheetPr>
  <dimension ref="A1:B4"/>
  <sheetViews>
    <sheetView tabSelected="1" workbookViewId="0">
      <selection activeCell="N36" sqref="N36"/>
    </sheetView>
  </sheetViews>
  <sheetFormatPr baseColWidth="10" defaultRowHeight="16" x14ac:dyDescent="0.2"/>
  <sheetData>
    <row r="1" spans="1:2" x14ac:dyDescent="0.2">
      <c r="A1" t="s">
        <v>512</v>
      </c>
    </row>
    <row r="2" spans="1:2" x14ac:dyDescent="0.2">
      <c r="A2" t="s">
        <v>271</v>
      </c>
      <c r="B2" t="s">
        <v>510</v>
      </c>
    </row>
    <row r="3" spans="1:2" x14ac:dyDescent="0.2">
      <c r="A3" t="s">
        <v>511</v>
      </c>
      <c r="B3" s="370">
        <f>Dashboard!E60</f>
        <v>0</v>
      </c>
    </row>
    <row r="4" spans="1:2" x14ac:dyDescent="0.2">
      <c r="B4" s="37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D7676-7D94-294B-8020-2ED1569AFF1C}">
  <sheetPr>
    <tabColor theme="7" tint="0.39997558519241921"/>
  </sheetPr>
  <dimension ref="A1:B4"/>
  <sheetViews>
    <sheetView workbookViewId="0">
      <selection activeCell="N30" sqref="N30"/>
    </sheetView>
  </sheetViews>
  <sheetFormatPr baseColWidth="10" defaultRowHeight="16" x14ac:dyDescent="0.2"/>
  <cols>
    <col min="1" max="1" width="35.6640625" customWidth="1"/>
    <col min="2" max="2" width="15" customWidth="1"/>
  </cols>
  <sheetData>
    <row r="1" spans="1:2" x14ac:dyDescent="0.2">
      <c r="A1" t="s">
        <v>533</v>
      </c>
    </row>
    <row r="2" spans="1:2" x14ac:dyDescent="0.2">
      <c r="A2" t="s">
        <v>271</v>
      </c>
      <c r="B2" t="s">
        <v>272</v>
      </c>
    </row>
    <row r="3" spans="1:2" x14ac:dyDescent="0.2">
      <c r="A3" t="s">
        <v>534</v>
      </c>
      <c r="B3" s="155">
        <f>'Technology Shares'!F29</f>
        <v>0</v>
      </c>
    </row>
    <row r="4" spans="1:2" x14ac:dyDescent="0.2">
      <c r="A4" t="s">
        <v>535</v>
      </c>
      <c r="B4" s="155">
        <f>'Technology Shares'!F30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2"/>
  </sheetPr>
  <dimension ref="B2:C30"/>
  <sheetViews>
    <sheetView topLeftCell="B2" workbookViewId="0">
      <selection activeCell="B26" sqref="B26"/>
    </sheetView>
  </sheetViews>
  <sheetFormatPr baseColWidth="10" defaultRowHeight="16" x14ac:dyDescent="0.2"/>
  <cols>
    <col min="1" max="1" width="10.83203125" style="1"/>
    <col min="2" max="2" width="28.6640625" style="1" customWidth="1"/>
    <col min="3" max="3" width="125.5" style="1" bestFit="1" customWidth="1"/>
    <col min="4" max="16384" width="10.83203125" style="1"/>
  </cols>
  <sheetData>
    <row r="2" spans="2:3" ht="21" x14ac:dyDescent="0.25">
      <c r="B2" s="2" t="s">
        <v>20</v>
      </c>
    </row>
    <row r="4" spans="2:3" x14ac:dyDescent="0.2">
      <c r="B4" s="66" t="s">
        <v>21</v>
      </c>
      <c r="C4" s="14" t="s">
        <v>22</v>
      </c>
    </row>
    <row r="5" spans="2:3" x14ac:dyDescent="0.2">
      <c r="B5" s="48"/>
      <c r="C5" s="16"/>
    </row>
    <row r="6" spans="2:3" ht="28" customHeight="1" x14ac:dyDescent="0.2">
      <c r="B6" s="79" t="s">
        <v>191</v>
      </c>
      <c r="C6" s="82" t="s">
        <v>193</v>
      </c>
    </row>
    <row r="7" spans="2:3" ht="28" customHeight="1" x14ac:dyDescent="0.2">
      <c r="B7" s="79" t="s">
        <v>0</v>
      </c>
      <c r="C7" s="18" t="s">
        <v>194</v>
      </c>
    </row>
    <row r="8" spans="2:3" ht="28" customHeight="1" x14ac:dyDescent="0.2">
      <c r="B8" s="79" t="s">
        <v>20</v>
      </c>
      <c r="C8" s="53" t="s">
        <v>23</v>
      </c>
    </row>
    <row r="9" spans="2:3" ht="28" customHeight="1" x14ac:dyDescent="0.2">
      <c r="B9" s="79" t="s">
        <v>24</v>
      </c>
      <c r="C9" s="53" t="s">
        <v>85</v>
      </c>
    </row>
    <row r="10" spans="2:3" ht="28" customHeight="1" x14ac:dyDescent="0.2">
      <c r="B10" s="79" t="s">
        <v>192</v>
      </c>
      <c r="C10" s="53" t="s">
        <v>190</v>
      </c>
    </row>
    <row r="11" spans="2:3" ht="28" customHeight="1" x14ac:dyDescent="0.2">
      <c r="B11" s="79" t="s">
        <v>25</v>
      </c>
      <c r="C11" s="53" t="s">
        <v>26</v>
      </c>
    </row>
    <row r="12" spans="2:3" ht="28" customHeight="1" x14ac:dyDescent="0.2">
      <c r="B12" s="192" t="s">
        <v>27</v>
      </c>
      <c r="C12" s="193" t="s">
        <v>323</v>
      </c>
    </row>
    <row r="13" spans="2:3" ht="28" customHeight="1" x14ac:dyDescent="0.2">
      <c r="B13" s="194" t="s">
        <v>362</v>
      </c>
      <c r="C13" s="53" t="s">
        <v>87</v>
      </c>
    </row>
    <row r="14" spans="2:3" ht="28" customHeight="1" x14ac:dyDescent="0.2">
      <c r="B14" s="255" t="s">
        <v>315</v>
      </c>
      <c r="C14" s="195" t="s">
        <v>351</v>
      </c>
    </row>
    <row r="15" spans="2:3" ht="28" customHeight="1" x14ac:dyDescent="0.2">
      <c r="B15" s="255" t="s">
        <v>316</v>
      </c>
      <c r="C15" s="195" t="s">
        <v>352</v>
      </c>
    </row>
    <row r="16" spans="2:3" ht="28" customHeight="1" x14ac:dyDescent="0.2">
      <c r="B16" s="81" t="s">
        <v>201</v>
      </c>
      <c r="C16" s="193" t="s">
        <v>324</v>
      </c>
    </row>
    <row r="17" spans="2:3" ht="28" customHeight="1" x14ac:dyDescent="0.2">
      <c r="B17" s="80" t="s">
        <v>325</v>
      </c>
      <c r="C17" s="193" t="s">
        <v>334</v>
      </c>
    </row>
    <row r="18" spans="2:3" ht="28" customHeight="1" x14ac:dyDescent="0.2">
      <c r="B18" s="80" t="s">
        <v>326</v>
      </c>
      <c r="C18" s="193" t="s">
        <v>334</v>
      </c>
    </row>
    <row r="19" spans="2:3" ht="28" customHeight="1" x14ac:dyDescent="0.2">
      <c r="B19" s="80" t="s">
        <v>327</v>
      </c>
      <c r="C19" s="193" t="s">
        <v>334</v>
      </c>
    </row>
    <row r="20" spans="2:3" ht="28" customHeight="1" x14ac:dyDescent="0.2">
      <c r="B20" s="80" t="s">
        <v>328</v>
      </c>
      <c r="C20" s="193" t="s">
        <v>334</v>
      </c>
    </row>
    <row r="21" spans="2:3" ht="28" customHeight="1" x14ac:dyDescent="0.2">
      <c r="B21" s="80" t="s">
        <v>329</v>
      </c>
      <c r="C21" s="193" t="s">
        <v>334</v>
      </c>
    </row>
    <row r="22" spans="2:3" ht="28" customHeight="1" x14ac:dyDescent="0.2">
      <c r="B22" s="80" t="s">
        <v>330</v>
      </c>
      <c r="C22" s="193" t="s">
        <v>334</v>
      </c>
    </row>
    <row r="23" spans="2:3" ht="28" customHeight="1" x14ac:dyDescent="0.2">
      <c r="B23" s="80" t="s">
        <v>331</v>
      </c>
      <c r="C23" s="193" t="s">
        <v>334</v>
      </c>
    </row>
    <row r="24" spans="2:3" ht="28" customHeight="1" x14ac:dyDescent="0.2">
      <c r="B24" s="80" t="s">
        <v>332</v>
      </c>
      <c r="C24" s="193" t="s">
        <v>334</v>
      </c>
    </row>
    <row r="25" spans="2:3" ht="28" customHeight="1" x14ac:dyDescent="0.2">
      <c r="B25" s="80" t="s">
        <v>333</v>
      </c>
      <c r="C25" s="193" t="s">
        <v>334</v>
      </c>
    </row>
    <row r="26" spans="2:3" ht="28" customHeight="1" x14ac:dyDescent="0.2">
      <c r="B26" s="80" t="s">
        <v>422</v>
      </c>
      <c r="C26" s="193" t="s">
        <v>334</v>
      </c>
    </row>
    <row r="27" spans="2:3" ht="25" customHeight="1" x14ac:dyDescent="0.2">
      <c r="B27" s="80" t="s">
        <v>408</v>
      </c>
      <c r="C27" s="193" t="s">
        <v>334</v>
      </c>
    </row>
    <row r="28" spans="2:3" ht="25" customHeight="1" x14ac:dyDescent="0.2">
      <c r="B28" s="80" t="s">
        <v>409</v>
      </c>
      <c r="C28" s="193" t="s">
        <v>412</v>
      </c>
    </row>
    <row r="29" spans="2:3" ht="26" customHeight="1" x14ac:dyDescent="0.2">
      <c r="B29" s="80" t="s">
        <v>410</v>
      </c>
      <c r="C29" s="193" t="s">
        <v>412</v>
      </c>
    </row>
    <row r="30" spans="2:3" ht="25" customHeight="1" x14ac:dyDescent="0.2">
      <c r="B30" s="80" t="s">
        <v>411</v>
      </c>
      <c r="C30" s="193" t="s">
        <v>412</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sheetPr>
  <dimension ref="B2:BQ12"/>
  <sheetViews>
    <sheetView workbookViewId="0"/>
  </sheetViews>
  <sheetFormatPr baseColWidth="10" defaultColWidth="2.83203125" defaultRowHeight="16" x14ac:dyDescent="0.2"/>
  <cols>
    <col min="1" max="78" width="2.83203125" style="1"/>
    <col min="79" max="79" width="2.83203125" style="1" customWidth="1"/>
    <col min="80" max="81" width="2.83203125" style="1"/>
    <col min="82" max="82" width="2.83203125" style="1" customWidth="1"/>
    <col min="83" max="16384" width="2.83203125" style="1"/>
  </cols>
  <sheetData>
    <row r="2" spans="2:69" ht="20" customHeight="1" x14ac:dyDescent="0.2">
      <c r="B2" s="72" t="s">
        <v>309</v>
      </c>
      <c r="C2" s="69"/>
      <c r="D2" s="69"/>
      <c r="E2" s="69"/>
      <c r="F2" s="69"/>
      <c r="K2" s="69"/>
      <c r="L2" s="69"/>
      <c r="M2" s="69"/>
      <c r="N2" s="69"/>
      <c r="O2" s="69"/>
      <c r="P2" s="69"/>
      <c r="Q2" s="69"/>
      <c r="R2" s="69"/>
      <c r="S2" s="69"/>
      <c r="T2" s="69"/>
      <c r="U2" s="69"/>
      <c r="V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row>
    <row r="3" spans="2:69" ht="15" customHeight="1" x14ac:dyDescent="0.2">
      <c r="B3" s="72"/>
      <c r="C3" s="69"/>
      <c r="D3" s="69"/>
      <c r="E3" s="69"/>
      <c r="F3" s="69"/>
      <c r="K3" s="69"/>
      <c r="L3" s="69"/>
      <c r="M3" s="69"/>
      <c r="N3" s="69"/>
      <c r="O3" s="69"/>
      <c r="P3" s="69"/>
      <c r="Q3" s="69"/>
      <c r="R3" s="69"/>
      <c r="S3" s="69"/>
      <c r="T3" s="69"/>
      <c r="U3" s="69"/>
      <c r="V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row>
    <row r="4" spans="2:69" ht="16" customHeight="1" x14ac:dyDescent="0.2">
      <c r="B4" s="73" t="s">
        <v>88</v>
      </c>
      <c r="C4" s="74"/>
      <c r="D4" s="74"/>
      <c r="E4" s="74"/>
      <c r="F4" s="74"/>
      <c r="G4" s="74"/>
      <c r="H4" s="74"/>
      <c r="I4" s="74"/>
      <c r="J4" s="74"/>
      <c r="K4" s="4"/>
      <c r="L4" s="4"/>
      <c r="M4" s="4"/>
      <c r="N4" s="4"/>
      <c r="O4" s="4"/>
      <c r="P4" s="4"/>
      <c r="Q4" s="74"/>
      <c r="R4" s="75"/>
      <c r="S4" s="69"/>
      <c r="T4" s="69"/>
      <c r="U4" s="69"/>
      <c r="V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row>
    <row r="5" spans="2:69" ht="15" customHeight="1" x14ac:dyDescent="0.2">
      <c r="B5" s="76" t="s">
        <v>190</v>
      </c>
      <c r="C5" s="77"/>
      <c r="D5" s="77"/>
      <c r="E5" s="77"/>
      <c r="F5" s="77"/>
      <c r="G5" s="77"/>
      <c r="H5" s="77"/>
      <c r="I5" s="77"/>
      <c r="J5" s="77"/>
      <c r="K5" s="10"/>
      <c r="L5" s="10"/>
      <c r="M5" s="10"/>
      <c r="N5" s="10"/>
      <c r="O5" s="10"/>
      <c r="P5" s="10"/>
      <c r="Q5" s="152"/>
      <c r="R5" s="153"/>
      <c r="S5" s="70"/>
      <c r="T5" s="70"/>
      <c r="U5" s="70"/>
      <c r="V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row>
    <row r="6" spans="2:69" ht="15" customHeight="1" x14ac:dyDescent="0.2">
      <c r="Q6" s="71"/>
      <c r="R6" s="71"/>
      <c r="S6" s="71"/>
      <c r="T6" s="71"/>
      <c r="U6" s="71"/>
      <c r="V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row>
    <row r="7" spans="2:69" ht="24" x14ac:dyDescent="0.2">
      <c r="B7" s="71"/>
      <c r="D7" s="71"/>
      <c r="E7" s="71"/>
      <c r="G7" s="87"/>
      <c r="J7" s="87" t="s">
        <v>188</v>
      </c>
      <c r="K7" s="71"/>
      <c r="L7" s="71"/>
      <c r="O7" s="71"/>
      <c r="R7" s="71"/>
      <c r="S7" s="71"/>
      <c r="T7" s="71"/>
      <c r="U7" s="71"/>
      <c r="V7" s="71"/>
      <c r="Z7" s="71"/>
      <c r="AB7" s="71"/>
      <c r="AD7" s="71"/>
      <c r="AE7" s="71"/>
      <c r="AF7" s="71"/>
      <c r="AG7" s="71"/>
      <c r="AH7" s="71"/>
      <c r="AI7" s="71"/>
      <c r="AK7" s="71"/>
      <c r="AM7" s="87" t="s">
        <v>202</v>
      </c>
      <c r="AN7" s="71"/>
      <c r="AO7" s="71"/>
      <c r="AP7" s="71"/>
      <c r="AQ7" s="71"/>
      <c r="AR7" s="71"/>
      <c r="AS7" s="71"/>
      <c r="AT7" s="71"/>
      <c r="AU7" s="71"/>
      <c r="AV7" s="71"/>
      <c r="AW7" s="71"/>
      <c r="AX7" s="71"/>
      <c r="AY7" s="71"/>
      <c r="AZ7" s="71"/>
      <c r="BA7" s="71"/>
      <c r="BB7" s="71"/>
      <c r="BC7" s="71"/>
      <c r="BD7" s="71"/>
      <c r="BE7" s="87" t="s">
        <v>189</v>
      </c>
      <c r="BG7" s="71"/>
      <c r="BH7" s="71"/>
      <c r="BI7" s="71"/>
    </row>
    <row r="9" spans="2:69" x14ac:dyDescent="0.2">
      <c r="BQ9" s="65"/>
    </row>
    <row r="12" spans="2:69" x14ac:dyDescent="0.2">
      <c r="E12" s="8"/>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I111"/>
  <sheetViews>
    <sheetView topLeftCell="A43"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25</v>
      </c>
      <c r="C2" s="2"/>
    </row>
    <row r="3" spans="2:4" x14ac:dyDescent="0.2">
      <c r="B3" s="97"/>
    </row>
    <row r="4" spans="2:4" x14ac:dyDescent="0.2">
      <c r="B4" s="3" t="s">
        <v>88</v>
      </c>
      <c r="C4" s="5"/>
    </row>
    <row r="5" spans="2:4" ht="79" customHeight="1" x14ac:dyDescent="0.2">
      <c r="B5" s="372" t="s">
        <v>187</v>
      </c>
      <c r="C5" s="373"/>
    </row>
    <row r="6" spans="2:4" ht="17" thickBot="1" x14ac:dyDescent="0.25"/>
    <row r="7" spans="2:4" x14ac:dyDescent="0.2">
      <c r="B7" s="28" t="s">
        <v>31</v>
      </c>
      <c r="C7" s="29"/>
      <c r="D7" s="30"/>
    </row>
    <row r="8" spans="2:4" x14ac:dyDescent="0.2">
      <c r="B8" s="31"/>
      <c r="C8" s="8"/>
      <c r="D8" s="32"/>
    </row>
    <row r="9" spans="2:4" x14ac:dyDescent="0.2">
      <c r="B9" s="33" t="s">
        <v>32</v>
      </c>
      <c r="C9" s="34" t="s">
        <v>33</v>
      </c>
      <c r="D9" s="35" t="s">
        <v>34</v>
      </c>
    </row>
    <row r="10" spans="2:4" x14ac:dyDescent="0.2">
      <c r="B10" s="59" t="s">
        <v>35</v>
      </c>
      <c r="C10" s="15"/>
      <c r="D10" s="37"/>
    </row>
    <row r="11" spans="2:4" ht="15" customHeight="1" x14ac:dyDescent="0.2">
      <c r="B11" s="39"/>
      <c r="C11" s="60" t="s">
        <v>291</v>
      </c>
      <c r="D11" s="40"/>
    </row>
    <row r="12" spans="2:4" ht="15" customHeight="1" x14ac:dyDescent="0.2">
      <c r="B12" s="39"/>
      <c r="C12" s="57" t="s">
        <v>276</v>
      </c>
      <c r="D12" s="88"/>
    </row>
    <row r="13" spans="2:4" ht="15" customHeight="1" x14ac:dyDescent="0.2">
      <c r="B13" s="39"/>
      <c r="C13" s="126" t="s">
        <v>232</v>
      </c>
      <c r="D13" s="88"/>
    </row>
    <row r="14" spans="2:4" ht="15" customHeight="1" x14ac:dyDescent="0.2">
      <c r="B14" s="39"/>
      <c r="C14" s="126" t="s">
        <v>278</v>
      </c>
      <c r="D14" s="88"/>
    </row>
    <row r="15" spans="2:4" ht="15" customHeight="1" x14ac:dyDescent="0.2">
      <c r="B15" s="39"/>
      <c r="C15" s="126" t="s">
        <v>279</v>
      </c>
      <c r="D15" s="88"/>
    </row>
    <row r="16" spans="2:4" ht="15" customHeight="1" x14ac:dyDescent="0.2">
      <c r="B16" s="39"/>
      <c r="C16" s="126" t="s">
        <v>275</v>
      </c>
      <c r="D16" s="88"/>
    </row>
    <row r="17" spans="2:4" ht="15" customHeight="1" x14ac:dyDescent="0.2">
      <c r="B17" s="39"/>
      <c r="C17" s="126" t="s">
        <v>108</v>
      </c>
      <c r="D17" s="88"/>
    </row>
    <row r="18" spans="2:4" ht="15" customHeight="1" x14ac:dyDescent="0.2">
      <c r="B18" s="39"/>
      <c r="C18" s="57" t="s">
        <v>277</v>
      </c>
      <c r="D18" s="88"/>
    </row>
    <row r="19" spans="2:4" ht="15" customHeight="1" x14ac:dyDescent="0.2">
      <c r="B19" s="39"/>
      <c r="C19" s="126" t="s">
        <v>278</v>
      </c>
      <c r="D19" s="88"/>
    </row>
    <row r="20" spans="2:4" ht="15" customHeight="1" x14ac:dyDescent="0.2">
      <c r="B20" s="39"/>
      <c r="C20" s="126" t="s">
        <v>279</v>
      </c>
      <c r="D20" s="88"/>
    </row>
    <row r="21" spans="2:4" ht="15" customHeight="1" x14ac:dyDescent="0.2">
      <c r="B21" s="39"/>
      <c r="C21" s="126" t="s">
        <v>275</v>
      </c>
      <c r="D21" s="88"/>
    </row>
    <row r="22" spans="2:4" ht="15" customHeight="1" x14ac:dyDescent="0.2">
      <c r="B22" s="39"/>
      <c r="C22" s="126" t="s">
        <v>108</v>
      </c>
      <c r="D22" s="88"/>
    </row>
    <row r="23" spans="2:4" ht="15" customHeight="1" x14ac:dyDescent="0.2">
      <c r="B23" s="39"/>
      <c r="C23" s="57" t="s">
        <v>162</v>
      </c>
      <c r="D23" s="88"/>
    </row>
    <row r="24" spans="2:4" ht="15" customHeight="1" x14ac:dyDescent="0.2">
      <c r="B24" s="39"/>
      <c r="C24" s="126" t="s">
        <v>200</v>
      </c>
      <c r="D24" s="88"/>
    </row>
    <row r="25" spans="2:4" ht="15" customHeight="1" x14ac:dyDescent="0.2">
      <c r="B25" s="39"/>
      <c r="C25" s="126" t="s">
        <v>204</v>
      </c>
      <c r="D25" s="88"/>
    </row>
    <row r="26" spans="2:4" ht="15" customHeight="1" x14ac:dyDescent="0.2">
      <c r="B26" s="39"/>
      <c r="C26" s="126" t="s">
        <v>108</v>
      </c>
      <c r="D26" s="88"/>
    </row>
    <row r="27" spans="2:4" ht="15" customHeight="1" x14ac:dyDescent="0.2">
      <c r="B27" s="39"/>
      <c r="C27" s="65" t="s">
        <v>280</v>
      </c>
      <c r="D27" s="88"/>
    </row>
    <row r="28" spans="2:4" ht="15" customHeight="1" x14ac:dyDescent="0.2">
      <c r="B28" s="39"/>
      <c r="C28" s="126" t="s">
        <v>205</v>
      </c>
      <c r="D28" s="88"/>
    </row>
    <row r="29" spans="2:4" ht="15" customHeight="1" x14ac:dyDescent="0.2">
      <c r="B29" s="39"/>
      <c r="C29" s="126" t="s">
        <v>281</v>
      </c>
      <c r="D29" s="88"/>
    </row>
    <row r="30" spans="2:4" ht="15" customHeight="1" x14ac:dyDescent="0.2">
      <c r="B30" s="39"/>
      <c r="C30" s="126" t="s">
        <v>282</v>
      </c>
      <c r="D30" s="88"/>
    </row>
    <row r="31" spans="2:4" ht="15" customHeight="1" x14ac:dyDescent="0.2">
      <c r="B31" s="39"/>
      <c r="C31" s="65" t="s">
        <v>283</v>
      </c>
      <c r="D31" s="88"/>
    </row>
    <row r="32" spans="2:4" ht="15" customHeight="1" x14ac:dyDescent="0.2">
      <c r="B32" s="39"/>
      <c r="C32" s="126" t="s">
        <v>204</v>
      </c>
      <c r="D32" s="88"/>
    </row>
    <row r="33" spans="2:9" ht="15" customHeight="1" x14ac:dyDescent="0.2">
      <c r="B33" s="39"/>
      <c r="C33" s="126" t="s">
        <v>219</v>
      </c>
      <c r="D33" s="88"/>
    </row>
    <row r="34" spans="2:9" ht="15" customHeight="1" x14ac:dyDescent="0.2">
      <c r="B34" s="39"/>
      <c r="C34" s="126" t="s">
        <v>234</v>
      </c>
      <c r="D34" s="88"/>
    </row>
    <row r="35" spans="2:9" ht="15" customHeight="1" x14ac:dyDescent="0.2">
      <c r="B35" s="39"/>
      <c r="C35" s="126"/>
      <c r="D35" s="88"/>
    </row>
    <row r="36" spans="2:9" ht="30" customHeight="1" x14ac:dyDescent="0.2">
      <c r="B36" s="39"/>
      <c r="C36" s="117" t="s">
        <v>375</v>
      </c>
      <c r="D36" s="88"/>
    </row>
    <row r="37" spans="2:9" ht="15" customHeight="1" x14ac:dyDescent="0.2">
      <c r="B37" s="39"/>
      <c r="C37" s="222" t="s">
        <v>312</v>
      </c>
      <c r="D37" s="88"/>
    </row>
    <row r="38" spans="2:9" ht="17" thickBot="1" x14ac:dyDescent="0.25">
      <c r="B38" s="44"/>
      <c r="C38" s="90"/>
      <c r="D38" s="91"/>
    </row>
    <row r="39" spans="2:9" s="8" customFormat="1" ht="17" thickBot="1" x14ac:dyDescent="0.25">
      <c r="C39" s="61"/>
      <c r="D39" s="62"/>
    </row>
    <row r="40" spans="2:9" x14ac:dyDescent="0.2">
      <c r="B40" s="28" t="s">
        <v>186</v>
      </c>
      <c r="C40" s="29"/>
      <c r="D40" s="30"/>
    </row>
    <row r="41" spans="2:9" x14ac:dyDescent="0.2">
      <c r="B41" s="31"/>
      <c r="C41" s="8"/>
      <c r="D41" s="32"/>
    </row>
    <row r="42" spans="2:9" x14ac:dyDescent="0.2">
      <c r="B42" s="33" t="s">
        <v>32</v>
      </c>
      <c r="C42" s="34" t="s">
        <v>33</v>
      </c>
      <c r="D42" s="35" t="s">
        <v>196</v>
      </c>
    </row>
    <row r="43" spans="2:9" x14ac:dyDescent="0.2">
      <c r="B43" s="38" t="s">
        <v>273</v>
      </c>
      <c r="C43" s="15"/>
      <c r="D43" s="37"/>
    </row>
    <row r="44" spans="2:9" x14ac:dyDescent="0.2">
      <c r="B44" s="39"/>
      <c r="C44" s="100" t="s">
        <v>208</v>
      </c>
      <c r="D44" s="101" t="s">
        <v>274</v>
      </c>
    </row>
    <row r="45" spans="2:9" x14ac:dyDescent="0.2">
      <c r="B45" s="39"/>
      <c r="C45" s="100" t="s">
        <v>209</v>
      </c>
      <c r="D45" s="101"/>
      <c r="I45" s="8"/>
    </row>
    <row r="46" spans="2:9" x14ac:dyDescent="0.2">
      <c r="B46" s="39"/>
      <c r="C46" s="89"/>
      <c r="D46" s="88"/>
      <c r="I46" s="8"/>
    </row>
    <row r="47" spans="2:9" x14ac:dyDescent="0.2">
      <c r="B47" s="38"/>
      <c r="C47" s="100" t="s">
        <v>212</v>
      </c>
      <c r="D47" s="101" t="s">
        <v>274</v>
      </c>
    </row>
    <row r="48" spans="2:9" x14ac:dyDescent="0.2">
      <c r="B48" s="31"/>
      <c r="C48" s="100" t="s">
        <v>222</v>
      </c>
      <c r="D48" s="101"/>
    </row>
    <row r="49" spans="2:9" x14ac:dyDescent="0.2">
      <c r="B49" s="31"/>
      <c r="C49" s="8"/>
      <c r="D49" s="32"/>
      <c r="I49" s="8"/>
    </row>
    <row r="50" spans="2:9" x14ac:dyDescent="0.2">
      <c r="B50" s="31"/>
      <c r="C50" s="100" t="s">
        <v>213</v>
      </c>
      <c r="D50" s="101" t="s">
        <v>274</v>
      </c>
    </row>
    <row r="51" spans="2:9" x14ac:dyDescent="0.2">
      <c r="B51" s="31"/>
      <c r="C51" s="100" t="s">
        <v>223</v>
      </c>
      <c r="D51" s="101"/>
    </row>
    <row r="52" spans="2:9" ht="17" thickBot="1" x14ac:dyDescent="0.25">
      <c r="B52" s="44"/>
      <c r="C52" s="63"/>
      <c r="D52" s="64"/>
    </row>
    <row r="53" spans="2:9" ht="17" thickBot="1" x14ac:dyDescent="0.25"/>
    <row r="54" spans="2:9" x14ac:dyDescent="0.2">
      <c r="B54" s="28" t="s">
        <v>197</v>
      </c>
      <c r="C54" s="30"/>
    </row>
    <row r="55" spans="2:9" x14ac:dyDescent="0.2">
      <c r="B55" s="31"/>
      <c r="C55" s="32"/>
    </row>
    <row r="56" spans="2:9" x14ac:dyDescent="0.2">
      <c r="B56" s="33" t="s">
        <v>198</v>
      </c>
      <c r="C56" s="92" t="s">
        <v>199</v>
      </c>
    </row>
    <row r="57" spans="2:9" x14ac:dyDescent="0.2">
      <c r="B57" s="36"/>
      <c r="C57" s="37"/>
    </row>
    <row r="58" spans="2:9" x14ac:dyDescent="0.2">
      <c r="B58" s="38" t="s">
        <v>200</v>
      </c>
      <c r="C58" s="98" t="s">
        <v>36</v>
      </c>
    </row>
    <row r="59" spans="2:9" x14ac:dyDescent="0.2">
      <c r="B59" s="31"/>
      <c r="C59" s="98" t="s">
        <v>37</v>
      </c>
    </row>
    <row r="60" spans="2:9" x14ac:dyDescent="0.2">
      <c r="B60" s="31"/>
      <c r="C60" s="98" t="s">
        <v>38</v>
      </c>
    </row>
    <row r="61" spans="2:9" x14ac:dyDescent="0.2">
      <c r="B61" s="31"/>
      <c r="C61" s="98" t="s">
        <v>39</v>
      </c>
    </row>
    <row r="62" spans="2:9" x14ac:dyDescent="0.2">
      <c r="B62" s="31"/>
      <c r="C62" s="98" t="s">
        <v>40</v>
      </c>
    </row>
    <row r="63" spans="2:9" x14ac:dyDescent="0.2">
      <c r="B63" s="31"/>
      <c r="C63" s="98" t="s">
        <v>41</v>
      </c>
    </row>
    <row r="64" spans="2:9" x14ac:dyDescent="0.2">
      <c r="B64" s="31"/>
      <c r="C64" s="98" t="s">
        <v>52</v>
      </c>
    </row>
    <row r="65" spans="2:3" x14ac:dyDescent="0.2">
      <c r="B65" s="31"/>
      <c r="C65" s="98" t="s">
        <v>43</v>
      </c>
    </row>
    <row r="66" spans="2:3" x14ac:dyDescent="0.2">
      <c r="B66" s="31"/>
      <c r="C66" s="98" t="s">
        <v>44</v>
      </c>
    </row>
    <row r="67" spans="2:3" x14ac:dyDescent="0.2">
      <c r="B67" s="31"/>
      <c r="C67" s="98" t="s">
        <v>45</v>
      </c>
    </row>
    <row r="68" spans="2:3" x14ac:dyDescent="0.2">
      <c r="B68" s="31"/>
      <c r="C68" s="98" t="s">
        <v>46</v>
      </c>
    </row>
    <row r="69" spans="2:3" x14ac:dyDescent="0.2">
      <c r="B69" s="31"/>
      <c r="C69" s="98" t="s">
        <v>47</v>
      </c>
    </row>
    <row r="70" spans="2:3" x14ac:dyDescent="0.2">
      <c r="B70" s="31"/>
      <c r="C70" s="98" t="s">
        <v>48</v>
      </c>
    </row>
    <row r="71" spans="2:3" x14ac:dyDescent="0.2">
      <c r="B71" s="31"/>
      <c r="C71" s="98" t="s">
        <v>49</v>
      </c>
    </row>
    <row r="72" spans="2:3" x14ac:dyDescent="0.2">
      <c r="B72" s="31"/>
      <c r="C72" s="98" t="s">
        <v>50</v>
      </c>
    </row>
    <row r="73" spans="2:3" x14ac:dyDescent="0.2">
      <c r="B73" s="31"/>
      <c r="C73" s="98" t="s">
        <v>51</v>
      </c>
    </row>
    <row r="74" spans="2:3" x14ac:dyDescent="0.2">
      <c r="B74" s="31"/>
      <c r="C74" s="98" t="s">
        <v>42</v>
      </c>
    </row>
    <row r="75" spans="2:3" x14ac:dyDescent="0.2">
      <c r="B75" s="42"/>
      <c r="C75" s="43"/>
    </row>
    <row r="76" spans="2:3" x14ac:dyDescent="0.2">
      <c r="B76" s="31"/>
      <c r="C76" s="41"/>
    </row>
    <row r="77" spans="2:3" x14ac:dyDescent="0.2">
      <c r="B77" s="31" t="s">
        <v>232</v>
      </c>
      <c r="C77" s="99" t="s">
        <v>61</v>
      </c>
    </row>
    <row r="78" spans="2:3" x14ac:dyDescent="0.2">
      <c r="B78" s="42"/>
      <c r="C78" s="43"/>
    </row>
    <row r="79" spans="2:3" x14ac:dyDescent="0.2">
      <c r="B79" s="31"/>
      <c r="C79" s="32"/>
    </row>
    <row r="80" spans="2:3" x14ac:dyDescent="0.2">
      <c r="B80" s="31" t="s">
        <v>205</v>
      </c>
      <c r="C80" s="99" t="s">
        <v>62</v>
      </c>
    </row>
    <row r="81" spans="2:3" x14ac:dyDescent="0.2">
      <c r="B81" s="31"/>
      <c r="C81" s="99" t="s">
        <v>63</v>
      </c>
    </row>
    <row r="82" spans="2:3" x14ac:dyDescent="0.2">
      <c r="B82" s="31"/>
      <c r="C82" s="99" t="s">
        <v>64</v>
      </c>
    </row>
    <row r="83" spans="2:3" x14ac:dyDescent="0.2">
      <c r="B83" s="42"/>
      <c r="C83" s="43"/>
    </row>
    <row r="84" spans="2:3" x14ac:dyDescent="0.2">
      <c r="B84" s="31"/>
      <c r="C84" s="41"/>
    </row>
    <row r="85" spans="2:3" x14ac:dyDescent="0.2">
      <c r="B85" s="31" t="s">
        <v>218</v>
      </c>
      <c r="C85" s="99" t="s">
        <v>65</v>
      </c>
    </row>
    <row r="86" spans="2:3" x14ac:dyDescent="0.2">
      <c r="B86" s="31"/>
      <c r="C86" s="99" t="s">
        <v>66</v>
      </c>
    </row>
    <row r="87" spans="2:3" x14ac:dyDescent="0.2">
      <c r="B87" s="42"/>
      <c r="C87" s="43"/>
    </row>
    <row r="88" spans="2:3" x14ac:dyDescent="0.2">
      <c r="B88" s="31"/>
      <c r="C88" s="32"/>
    </row>
    <row r="89" spans="2:3" x14ac:dyDescent="0.2">
      <c r="B89" s="31" t="s">
        <v>204</v>
      </c>
      <c r="C89" s="99" t="s">
        <v>67</v>
      </c>
    </row>
    <row r="90" spans="2:3" x14ac:dyDescent="0.2">
      <c r="B90" s="42"/>
      <c r="C90" s="43"/>
    </row>
    <row r="91" spans="2:3" x14ac:dyDescent="0.2">
      <c r="B91" s="31"/>
      <c r="C91" s="32"/>
    </row>
    <row r="92" spans="2:3" x14ac:dyDescent="0.2">
      <c r="B92" s="31" t="s">
        <v>219</v>
      </c>
      <c r="C92" s="99" t="s">
        <v>68</v>
      </c>
    </row>
    <row r="93" spans="2:3" x14ac:dyDescent="0.2">
      <c r="B93" s="42"/>
      <c r="C93" s="43"/>
    </row>
    <row r="94" spans="2:3" x14ac:dyDescent="0.2">
      <c r="B94" s="31"/>
      <c r="C94" s="32"/>
    </row>
    <row r="95" spans="2:3" x14ac:dyDescent="0.2">
      <c r="B95" s="31" t="s">
        <v>220</v>
      </c>
      <c r="C95" s="99" t="s">
        <v>97</v>
      </c>
    </row>
    <row r="96" spans="2:3" x14ac:dyDescent="0.2">
      <c r="B96" s="31"/>
      <c r="C96" s="99" t="s">
        <v>79</v>
      </c>
    </row>
    <row r="97" spans="2:3" x14ac:dyDescent="0.2">
      <c r="B97" s="42"/>
      <c r="C97" s="43"/>
    </row>
    <row r="98" spans="2:3" x14ac:dyDescent="0.2">
      <c r="B98" s="31"/>
      <c r="C98" s="32"/>
    </row>
    <row r="99" spans="2:3" x14ac:dyDescent="0.2">
      <c r="B99" s="31" t="s">
        <v>252</v>
      </c>
      <c r="C99" s="99" t="s">
        <v>80</v>
      </c>
    </row>
    <row r="100" spans="2:3" x14ac:dyDescent="0.2">
      <c r="B100" s="42"/>
      <c r="C100" s="43"/>
    </row>
    <row r="101" spans="2:3" x14ac:dyDescent="0.2">
      <c r="B101" s="31"/>
      <c r="C101" s="32"/>
    </row>
    <row r="102" spans="2:3" x14ac:dyDescent="0.2">
      <c r="B102" s="31" t="s">
        <v>206</v>
      </c>
      <c r="C102" s="99" t="s">
        <v>81</v>
      </c>
    </row>
    <row r="103" spans="2:3" x14ac:dyDescent="0.2">
      <c r="B103" s="31"/>
      <c r="C103" s="99" t="s">
        <v>82</v>
      </c>
    </row>
    <row r="104" spans="2:3" x14ac:dyDescent="0.2">
      <c r="B104" s="31"/>
      <c r="C104" s="240" t="s">
        <v>84</v>
      </c>
    </row>
    <row r="105" spans="2:3" x14ac:dyDescent="0.2">
      <c r="B105" s="42"/>
      <c r="C105" s="43"/>
    </row>
    <row r="106" spans="2:3" x14ac:dyDescent="0.2">
      <c r="B106" s="31"/>
      <c r="C106" s="32"/>
    </row>
    <row r="107" spans="2:3" x14ac:dyDescent="0.2">
      <c r="B107" s="31" t="s">
        <v>108</v>
      </c>
      <c r="C107" s="32" t="s">
        <v>108</v>
      </c>
    </row>
    <row r="108" spans="2:3" x14ac:dyDescent="0.2">
      <c r="B108" s="42"/>
      <c r="C108" s="43"/>
    </row>
    <row r="109" spans="2:3" x14ac:dyDescent="0.2">
      <c r="B109" s="31"/>
      <c r="C109" s="32"/>
    </row>
    <row r="110" spans="2:3" x14ac:dyDescent="0.2">
      <c r="B110" s="31" t="s">
        <v>253</v>
      </c>
      <c r="C110" s="98" t="s">
        <v>254</v>
      </c>
    </row>
    <row r="111" spans="2:3" ht="17" thickBot="1" x14ac:dyDescent="0.25">
      <c r="B111" s="44"/>
      <c r="C111" s="45"/>
    </row>
  </sheetData>
  <mergeCells count="1">
    <mergeCell ref="B5:C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Y82"/>
  <sheetViews>
    <sheetView workbookViewId="0">
      <selection activeCell="G27" sqref="G27"/>
    </sheetView>
  </sheetViews>
  <sheetFormatPr baseColWidth="10" defaultRowHeight="16" x14ac:dyDescent="0.2"/>
  <cols>
    <col min="1" max="1" width="3" style="1" customWidth="1"/>
    <col min="2" max="2" width="14.1640625" style="1" bestFit="1" customWidth="1"/>
    <col min="3" max="3" width="52.1640625" style="1" customWidth="1"/>
    <col min="4" max="4" width="12.33203125" style="1" customWidth="1"/>
    <col min="5" max="5" width="12.6640625" style="1" customWidth="1"/>
    <col min="6" max="6" width="2.83203125" style="1" customWidth="1"/>
    <col min="7" max="7" width="28.33203125" style="1" bestFit="1" customWidth="1"/>
    <col min="8" max="8" width="2.83203125" style="1" customWidth="1"/>
    <col min="9" max="9" width="49.5" style="1" bestFit="1" customWidth="1"/>
    <col min="10" max="10" width="2.83203125" style="1" customWidth="1"/>
    <col min="11" max="11" width="52.83203125" style="1" customWidth="1"/>
    <col min="12" max="12" width="8.83203125" style="1" customWidth="1"/>
    <col min="13" max="13" width="75.33203125" style="1" customWidth="1"/>
    <col min="14" max="14" width="2.83203125" style="1" customWidth="1"/>
    <col min="15" max="15" width="49" style="1" bestFit="1" customWidth="1"/>
    <col min="16" max="16" width="12.1640625" style="1" bestFit="1" customWidth="1"/>
    <col min="17" max="16384" width="10.83203125" style="1"/>
  </cols>
  <sheetData>
    <row r="1" spans="2:16" x14ac:dyDescent="0.2">
      <c r="B1" s="102"/>
      <c r="C1" s="102"/>
      <c r="D1" s="103"/>
      <c r="E1" s="104"/>
      <c r="F1" s="104"/>
    </row>
    <row r="2" spans="2:16" ht="21" x14ac:dyDescent="0.25">
      <c r="B2" s="2" t="s">
        <v>27</v>
      </c>
      <c r="C2" s="102"/>
      <c r="D2" s="103"/>
      <c r="E2" s="104"/>
      <c r="F2" s="104"/>
      <c r="I2" s="148" t="s">
        <v>308</v>
      </c>
      <c r="J2" s="170"/>
      <c r="K2" s="13"/>
      <c r="L2" s="5"/>
    </row>
    <row r="3" spans="2:16" x14ac:dyDescent="0.2">
      <c r="B3" s="105"/>
      <c r="C3" s="102"/>
      <c r="D3" s="103"/>
      <c r="E3" s="104"/>
      <c r="F3" s="104"/>
      <c r="I3" s="149"/>
      <c r="J3" s="171"/>
      <c r="K3" s="8"/>
      <c r="L3" s="7"/>
    </row>
    <row r="4" spans="2:16" x14ac:dyDescent="0.2">
      <c r="B4" s="3" t="s">
        <v>88</v>
      </c>
      <c r="C4" s="106"/>
      <c r="D4" s="107"/>
      <c r="E4" s="108"/>
      <c r="F4" s="167"/>
      <c r="I4" s="150"/>
      <c r="J4" s="172"/>
      <c r="K4" s="8"/>
      <c r="L4" s="7"/>
    </row>
    <row r="5" spans="2:16" ht="54" customHeight="1" x14ac:dyDescent="0.2">
      <c r="B5" s="374" t="s">
        <v>284</v>
      </c>
      <c r="C5" s="375"/>
      <c r="D5" s="375"/>
      <c r="E5" s="376"/>
      <c r="F5" s="110"/>
      <c r="I5" s="151"/>
      <c r="J5" s="173"/>
      <c r="K5" s="10"/>
      <c r="L5" s="11"/>
    </row>
    <row r="6" spans="2:16" ht="15" customHeight="1" thickBot="1" x14ac:dyDescent="0.25">
      <c r="B6" s="110"/>
      <c r="C6" s="110"/>
      <c r="D6" s="110"/>
      <c r="E6" s="110"/>
      <c r="F6" s="110"/>
    </row>
    <row r="7" spans="2:16" x14ac:dyDescent="0.2">
      <c r="B7" s="28" t="s">
        <v>25</v>
      </c>
      <c r="C7" s="336"/>
      <c r="D7" s="336"/>
      <c r="E7" s="336"/>
      <c r="F7" s="336"/>
      <c r="G7" s="336"/>
      <c r="H7" s="336"/>
      <c r="I7" s="336"/>
      <c r="J7" s="336"/>
      <c r="K7" s="163" t="s">
        <v>89</v>
      </c>
      <c r="L7" s="336"/>
      <c r="M7" s="337"/>
      <c r="N7" s="337"/>
      <c r="O7" s="359"/>
      <c r="P7" s="164"/>
    </row>
    <row r="8" spans="2:16" x14ac:dyDescent="0.2">
      <c r="B8" s="36"/>
      <c r="C8" s="239"/>
      <c r="D8" s="239"/>
      <c r="E8" s="239"/>
      <c r="F8" s="239"/>
      <c r="G8" s="239"/>
      <c r="H8" s="239"/>
      <c r="I8" s="239"/>
      <c r="J8" s="239"/>
      <c r="K8" s="21"/>
      <c r="L8" s="239"/>
      <c r="M8" s="240"/>
      <c r="N8" s="240"/>
      <c r="O8" s="172"/>
      <c r="P8" s="162"/>
    </row>
    <row r="9" spans="2:16" x14ac:dyDescent="0.2">
      <c r="B9" s="33" t="s">
        <v>90</v>
      </c>
      <c r="C9" s="34" t="s">
        <v>33</v>
      </c>
      <c r="D9" s="34" t="s">
        <v>92</v>
      </c>
      <c r="E9" s="34" t="s">
        <v>91</v>
      </c>
      <c r="F9" s="34"/>
      <c r="G9" s="34" t="s">
        <v>369</v>
      </c>
      <c r="H9" s="34"/>
      <c r="I9" s="34" t="s">
        <v>34</v>
      </c>
      <c r="J9" s="34"/>
      <c r="K9" s="260" t="s">
        <v>93</v>
      </c>
      <c r="L9" s="48" t="s">
        <v>94</v>
      </c>
      <c r="M9" s="92" t="s">
        <v>88</v>
      </c>
      <c r="N9" s="339"/>
      <c r="O9" s="360" t="s">
        <v>317</v>
      </c>
      <c r="P9" s="166" t="s">
        <v>318</v>
      </c>
    </row>
    <row r="10" spans="2:16" x14ac:dyDescent="0.2">
      <c r="B10" s="38" t="s">
        <v>35</v>
      </c>
      <c r="C10" s="338"/>
      <c r="D10" s="338"/>
      <c r="E10" s="338"/>
      <c r="F10" s="338"/>
      <c r="G10" s="338"/>
      <c r="H10" s="338"/>
      <c r="I10" s="338"/>
      <c r="J10" s="338"/>
      <c r="K10" s="54"/>
      <c r="L10" s="21"/>
      <c r="M10" s="182"/>
      <c r="N10" s="240"/>
      <c r="O10" s="359"/>
      <c r="P10" s="162"/>
    </row>
    <row r="11" spans="2:16" x14ac:dyDescent="0.2">
      <c r="B11" s="36"/>
      <c r="C11" s="135" t="s">
        <v>235</v>
      </c>
      <c r="D11" s="239"/>
      <c r="E11" s="205" t="s">
        <v>514</v>
      </c>
      <c r="F11" s="338"/>
      <c r="G11" s="22" t="s">
        <v>321</v>
      </c>
      <c r="H11" s="338"/>
      <c r="I11" s="239"/>
      <c r="J11" s="239"/>
      <c r="K11" s="49" t="s">
        <v>319</v>
      </c>
      <c r="L11" s="267" t="b">
        <f>IF(COUNTIF(P:P,0)+COUNTIF(P:P,FALSE)=0,TRUE,FALSE)</f>
        <v>0</v>
      </c>
      <c r="M11" s="41" t="str">
        <f>IF(L11=TRUE," ","Please address all critical checks (red) before continuing")</f>
        <v>Please address all critical checks (red) before continuing</v>
      </c>
      <c r="N11" s="240"/>
      <c r="O11" s="172" t="s">
        <v>321</v>
      </c>
      <c r="P11" s="162"/>
    </row>
    <row r="12" spans="2:16" x14ac:dyDescent="0.2">
      <c r="B12" s="36"/>
      <c r="C12" s="135" t="s">
        <v>307</v>
      </c>
      <c r="D12" s="239"/>
      <c r="E12" s="205">
        <v>2011</v>
      </c>
      <c r="F12" s="338"/>
      <c r="G12" s="22" t="s">
        <v>322</v>
      </c>
      <c r="H12" s="338"/>
      <c r="I12" s="239"/>
      <c r="J12" s="239"/>
      <c r="K12" s="55" t="s">
        <v>372</v>
      </c>
      <c r="L12" s="267" t="b">
        <f>IF(COUNTBLANK(C23:C70)-COUNTBLANK(E23:E70)=0,TRUE,FALSE)</f>
        <v>0</v>
      </c>
      <c r="M12" s="41" t="str">
        <f>IF(L12=TRUE," ","Did you fill in all required fields in colomn E?")</f>
        <v>Did you fill in all required fields in colomn E?</v>
      </c>
      <c r="N12" s="240"/>
      <c r="O12" s="172" t="s">
        <v>322</v>
      </c>
      <c r="P12" s="162">
        <f>IF(L12=TRUE,1,0)</f>
        <v>0</v>
      </c>
    </row>
    <row r="13" spans="2:16" x14ac:dyDescent="0.2">
      <c r="B13" s="33"/>
      <c r="C13" s="47"/>
      <c r="D13" s="47"/>
      <c r="E13" s="47"/>
      <c r="F13" s="47"/>
      <c r="G13" s="47"/>
      <c r="H13" s="47"/>
      <c r="I13" s="181"/>
      <c r="J13" s="181"/>
      <c r="K13" s="190"/>
      <c r="L13" s="165"/>
      <c r="M13" s="261"/>
      <c r="N13" s="240"/>
      <c r="O13" s="172"/>
      <c r="P13" s="162"/>
    </row>
    <row r="14" spans="2:16" x14ac:dyDescent="0.2">
      <c r="B14" s="161" t="s">
        <v>292</v>
      </c>
      <c r="C14" s="176"/>
      <c r="D14" s="183"/>
      <c r="E14" s="184"/>
      <c r="F14" s="184"/>
      <c r="G14" s="239"/>
      <c r="H14" s="185"/>
      <c r="I14" s="176"/>
      <c r="J14" s="176"/>
      <c r="K14" s="68"/>
      <c r="L14" s="19"/>
      <c r="M14" s="50"/>
      <c r="N14" s="240"/>
      <c r="O14" s="172"/>
      <c r="P14" s="162"/>
    </row>
    <row r="15" spans="2:16" x14ac:dyDescent="0.2">
      <c r="B15" s="116"/>
      <c r="C15" s="178" t="s">
        <v>297</v>
      </c>
      <c r="D15" s="174" t="s">
        <v>293</v>
      </c>
      <c r="E15" s="186">
        <f>'Fuel Aggregation'!X19</f>
        <v>0</v>
      </c>
      <c r="F15" s="186"/>
      <c r="G15" s="239"/>
      <c r="H15" s="185"/>
      <c r="I15" s="177"/>
      <c r="J15" s="177"/>
      <c r="K15" s="180"/>
      <c r="L15" s="19"/>
      <c r="M15" s="50"/>
      <c r="N15" s="240"/>
      <c r="O15" s="172"/>
      <c r="P15" s="162"/>
    </row>
    <row r="16" spans="2:16" x14ac:dyDescent="0.2">
      <c r="B16" s="116"/>
      <c r="C16" s="178"/>
      <c r="D16" s="175"/>
      <c r="E16" s="187"/>
      <c r="F16" s="187"/>
      <c r="G16" s="239"/>
      <c r="H16" s="188"/>
      <c r="I16" s="178"/>
      <c r="J16" s="178"/>
      <c r="K16" s="68"/>
      <c r="L16" s="19"/>
      <c r="M16" s="50"/>
      <c r="N16" s="240"/>
      <c r="O16" s="172"/>
      <c r="P16" s="162"/>
    </row>
    <row r="17" spans="2:16" x14ac:dyDescent="0.2">
      <c r="B17" s="116"/>
      <c r="C17" s="179" t="s">
        <v>161</v>
      </c>
      <c r="D17" s="174" t="s">
        <v>293</v>
      </c>
      <c r="E17" s="362">
        <f>SUM('Fuel Aggregation'!C12:N12)</f>
        <v>0</v>
      </c>
      <c r="F17" s="186"/>
      <c r="G17" s="239"/>
      <c r="H17" s="189"/>
      <c r="I17" s="179"/>
      <c r="J17" s="179"/>
      <c r="K17" s="68"/>
      <c r="L17" s="19"/>
      <c r="M17" s="50"/>
      <c r="N17" s="240"/>
      <c r="O17" s="172"/>
      <c r="P17" s="162"/>
    </row>
    <row r="18" spans="2:16" x14ac:dyDescent="0.2">
      <c r="B18" s="116"/>
      <c r="C18" s="179" t="s">
        <v>162</v>
      </c>
      <c r="D18" s="174" t="s">
        <v>293</v>
      </c>
      <c r="E18" s="362">
        <f>SUM('Fuel Aggregation'!C13:N13)</f>
        <v>0</v>
      </c>
      <c r="F18" s="186"/>
      <c r="G18" s="239"/>
      <c r="H18" s="189"/>
      <c r="I18" s="179"/>
      <c r="J18" s="179"/>
      <c r="K18" s="180"/>
      <c r="L18" s="19"/>
      <c r="M18" s="50"/>
      <c r="N18" s="240"/>
      <c r="O18" s="172"/>
      <c r="P18" s="162"/>
    </row>
    <row r="19" spans="2:16" x14ac:dyDescent="0.2">
      <c r="B19" s="116"/>
      <c r="C19" s="179" t="s">
        <v>295</v>
      </c>
      <c r="D19" s="174" t="s">
        <v>293</v>
      </c>
      <c r="E19" s="362">
        <f>SUM('Fuel Aggregation'!C11:N11)</f>
        <v>0</v>
      </c>
      <c r="F19" s="186"/>
      <c r="G19" s="239"/>
      <c r="H19" s="189"/>
      <c r="I19" s="179"/>
      <c r="J19" s="179"/>
      <c r="K19" s="49"/>
      <c r="L19" s="19"/>
      <c r="M19" s="50"/>
      <c r="N19" s="240"/>
      <c r="O19" s="172"/>
      <c r="P19" s="162"/>
    </row>
    <row r="20" spans="2:16" x14ac:dyDescent="0.2">
      <c r="B20" s="116"/>
      <c r="C20" s="179" t="s">
        <v>296</v>
      </c>
      <c r="D20" s="174" t="s">
        <v>293</v>
      </c>
      <c r="E20" s="362">
        <f>SUM('Fuel Aggregation'!C15:N15)</f>
        <v>0</v>
      </c>
      <c r="F20" s="186"/>
      <c r="G20" s="239"/>
      <c r="H20" s="189"/>
      <c r="I20" s="179"/>
      <c r="J20" s="179"/>
      <c r="K20" s="49"/>
      <c r="L20" s="19"/>
      <c r="M20" s="50"/>
      <c r="N20" s="240"/>
      <c r="O20" s="172"/>
      <c r="P20" s="162"/>
    </row>
    <row r="21" spans="2:16" x14ac:dyDescent="0.2">
      <c r="B21" s="116"/>
      <c r="C21" s="179" t="s">
        <v>294</v>
      </c>
      <c r="D21" s="174" t="s">
        <v>293</v>
      </c>
      <c r="E21" s="362">
        <f>SUM('Fuel Aggregation'!C18:N18)</f>
        <v>0</v>
      </c>
      <c r="F21" s="186"/>
      <c r="G21" s="239"/>
      <c r="H21" s="189"/>
      <c r="I21" s="179"/>
      <c r="J21" s="179"/>
      <c r="K21" s="180"/>
      <c r="L21" s="19"/>
      <c r="M21" s="50"/>
      <c r="N21" s="240"/>
      <c r="O21" s="172"/>
      <c r="P21" s="162"/>
    </row>
    <row r="22" spans="2:16" x14ac:dyDescent="0.2">
      <c r="B22" s="42"/>
      <c r="C22" s="10"/>
      <c r="D22" s="10"/>
      <c r="E22" s="10"/>
      <c r="F22" s="10"/>
      <c r="G22" s="10"/>
      <c r="H22" s="10"/>
      <c r="I22" s="10"/>
      <c r="J22" s="10"/>
      <c r="K22" s="51"/>
      <c r="L22" s="20"/>
      <c r="M22" s="261"/>
      <c r="N22" s="240"/>
      <c r="O22" s="172"/>
      <c r="P22" s="162"/>
    </row>
    <row r="23" spans="2:16" ht="17" thickBot="1" x14ac:dyDescent="0.25">
      <c r="B23" s="38" t="s">
        <v>207</v>
      </c>
      <c r="C23" s="239"/>
      <c r="D23" s="52"/>
      <c r="E23" s="239"/>
      <c r="F23" s="239"/>
      <c r="G23" s="239"/>
      <c r="H23" s="239"/>
      <c r="I23" s="239"/>
      <c r="J23" s="239"/>
      <c r="K23" s="68"/>
      <c r="L23" s="19"/>
      <c r="M23" s="50"/>
      <c r="N23" s="240"/>
      <c r="O23" s="172"/>
      <c r="P23" s="162"/>
    </row>
    <row r="24" spans="2:16" ht="17" thickBot="1" x14ac:dyDescent="0.25">
      <c r="B24" s="31"/>
      <c r="C24" s="239" t="s">
        <v>208</v>
      </c>
      <c r="D24" s="239" t="s">
        <v>320</v>
      </c>
      <c r="E24" s="109"/>
      <c r="F24" s="168"/>
      <c r="G24" s="239"/>
      <c r="H24" s="239"/>
      <c r="I24" s="23"/>
      <c r="J24" s="239"/>
      <c r="K24" s="180"/>
      <c r="L24" s="19"/>
      <c r="M24" s="50"/>
      <c r="N24" s="240"/>
      <c r="O24" s="172" t="s">
        <v>474</v>
      </c>
      <c r="P24" s="162"/>
    </row>
    <row r="25" spans="2:16" ht="17" thickBot="1" x14ac:dyDescent="0.25">
      <c r="B25" s="31"/>
      <c r="C25" s="239" t="s">
        <v>209</v>
      </c>
      <c r="D25" s="239" t="s">
        <v>320</v>
      </c>
      <c r="E25" s="332"/>
      <c r="F25" s="169"/>
      <c r="G25" s="239"/>
      <c r="H25" s="239"/>
      <c r="I25" s="23"/>
      <c r="J25" s="239"/>
      <c r="K25" s="68"/>
      <c r="L25" s="19"/>
      <c r="M25" s="50"/>
      <c r="N25" s="240"/>
      <c r="O25" s="172" t="s">
        <v>475</v>
      </c>
      <c r="P25" s="162"/>
    </row>
    <row r="26" spans="2:16" ht="17" thickBot="1" x14ac:dyDescent="0.25">
      <c r="B26" s="31"/>
      <c r="C26" s="239" t="s">
        <v>516</v>
      </c>
      <c r="D26" s="239" t="s">
        <v>320</v>
      </c>
      <c r="E26" s="332"/>
      <c r="F26" s="169"/>
      <c r="G26" s="239"/>
      <c r="H26" s="239"/>
      <c r="I26" s="23"/>
      <c r="J26" s="239"/>
      <c r="K26" s="68"/>
      <c r="L26" s="19"/>
      <c r="M26" s="50"/>
      <c r="N26" s="240"/>
      <c r="O26" s="172" t="s">
        <v>518</v>
      </c>
      <c r="P26" s="162"/>
    </row>
    <row r="27" spans="2:16" ht="17" thickBot="1" x14ac:dyDescent="0.25">
      <c r="B27" s="31"/>
      <c r="C27" s="239" t="s">
        <v>440</v>
      </c>
      <c r="D27" s="239" t="s">
        <v>320</v>
      </c>
      <c r="E27" s="332"/>
      <c r="F27" s="169"/>
      <c r="G27" s="239"/>
      <c r="H27" s="239"/>
      <c r="I27" s="23"/>
      <c r="J27" s="239"/>
      <c r="K27" s="68"/>
      <c r="L27" s="19"/>
      <c r="M27" s="50"/>
      <c r="N27" s="240"/>
      <c r="O27" s="172" t="s">
        <v>476</v>
      </c>
      <c r="P27" s="162"/>
    </row>
    <row r="28" spans="2:16" ht="17" thickBot="1" x14ac:dyDescent="0.25">
      <c r="B28" s="31"/>
      <c r="C28" s="239" t="s">
        <v>505</v>
      </c>
      <c r="D28" s="239" t="s">
        <v>320</v>
      </c>
      <c r="E28" s="332"/>
      <c r="F28" s="169"/>
      <c r="G28" s="239"/>
      <c r="H28" s="239"/>
      <c r="I28" s="23"/>
      <c r="J28" s="239"/>
      <c r="K28" s="68"/>
      <c r="L28" s="19"/>
      <c r="M28" s="50"/>
      <c r="N28" s="240"/>
      <c r="O28" s="172" t="s">
        <v>502</v>
      </c>
      <c r="P28" s="162"/>
    </row>
    <row r="29" spans="2:16" ht="17" thickBot="1" x14ac:dyDescent="0.25">
      <c r="B29" s="31"/>
      <c r="C29" s="239"/>
      <c r="D29" s="239"/>
      <c r="E29" s="239"/>
      <c r="F29" s="239"/>
      <c r="G29" s="239"/>
      <c r="H29" s="239"/>
      <c r="I29" s="239"/>
      <c r="J29" s="239"/>
      <c r="K29" s="68"/>
      <c r="L29" s="19"/>
      <c r="M29" s="50"/>
      <c r="N29" s="240"/>
      <c r="O29" s="172"/>
      <c r="P29" s="162"/>
    </row>
    <row r="30" spans="2:16" ht="17" thickBot="1" x14ac:dyDescent="0.25">
      <c r="B30" s="31"/>
      <c r="C30" s="239" t="s">
        <v>210</v>
      </c>
      <c r="D30" s="239" t="s">
        <v>320</v>
      </c>
      <c r="E30" s="109"/>
      <c r="F30" s="168"/>
      <c r="G30" s="239"/>
      <c r="H30" s="239"/>
      <c r="I30" s="23"/>
      <c r="J30" s="239"/>
      <c r="K30" s="180"/>
      <c r="L30" s="19"/>
      <c r="M30" s="50"/>
      <c r="N30" s="240"/>
      <c r="O30" s="172" t="s">
        <v>477</v>
      </c>
      <c r="P30" s="162"/>
    </row>
    <row r="31" spans="2:16" ht="17" thickBot="1" x14ac:dyDescent="0.25">
      <c r="B31" s="31"/>
      <c r="C31" s="239" t="s">
        <v>211</v>
      </c>
      <c r="D31" s="239" t="s">
        <v>320</v>
      </c>
      <c r="E31" s="332"/>
      <c r="F31" s="169"/>
      <c r="G31" s="239"/>
      <c r="H31" s="239"/>
      <c r="I31" s="23"/>
      <c r="J31" s="239"/>
      <c r="K31" s="49"/>
      <c r="L31" s="19"/>
      <c r="M31" s="50"/>
      <c r="N31" s="240"/>
      <c r="O31" s="172" t="s">
        <v>478</v>
      </c>
      <c r="P31" s="162"/>
    </row>
    <row r="32" spans="2:16" ht="17" thickBot="1" x14ac:dyDescent="0.25">
      <c r="B32" s="31"/>
      <c r="C32" s="239" t="s">
        <v>517</v>
      </c>
      <c r="D32" s="239" t="s">
        <v>320</v>
      </c>
      <c r="E32" s="332"/>
      <c r="F32" s="169"/>
      <c r="G32" s="239"/>
      <c r="H32" s="239"/>
      <c r="I32" s="23"/>
      <c r="J32" s="239"/>
      <c r="K32" s="49"/>
      <c r="L32" s="19"/>
      <c r="M32" s="50"/>
      <c r="N32" s="240"/>
      <c r="O32" s="172" t="s">
        <v>520</v>
      </c>
      <c r="P32" s="162"/>
    </row>
    <row r="33" spans="2:16" ht="17" thickBot="1" x14ac:dyDescent="0.25">
      <c r="B33" s="31"/>
      <c r="C33" s="239" t="s">
        <v>439</v>
      </c>
      <c r="D33" s="239" t="s">
        <v>320</v>
      </c>
      <c r="E33" s="332"/>
      <c r="F33" s="169"/>
      <c r="G33" s="239"/>
      <c r="H33" s="239"/>
      <c r="I33" s="23"/>
      <c r="J33" s="239"/>
      <c r="K33" s="49"/>
      <c r="L33" s="19"/>
      <c r="M33" s="50"/>
      <c r="N33" s="240"/>
      <c r="O33" s="172" t="s">
        <v>479</v>
      </c>
      <c r="P33" s="162"/>
    </row>
    <row r="34" spans="2:16" ht="17" thickBot="1" x14ac:dyDescent="0.25">
      <c r="B34" s="31"/>
      <c r="C34" s="239"/>
      <c r="D34" s="239"/>
      <c r="E34" s="239"/>
      <c r="F34" s="239"/>
      <c r="G34" s="239"/>
      <c r="H34" s="239"/>
      <c r="I34" s="239"/>
      <c r="J34" s="239"/>
      <c r="K34" s="49"/>
      <c r="L34" s="19"/>
      <c r="M34" s="50"/>
      <c r="N34" s="240"/>
      <c r="O34" s="172"/>
      <c r="P34" s="162"/>
    </row>
    <row r="35" spans="2:16" ht="17" thickBot="1" x14ac:dyDescent="0.25">
      <c r="B35" s="31"/>
      <c r="C35" s="239" t="s">
        <v>212</v>
      </c>
      <c r="D35" s="239" t="s">
        <v>320</v>
      </c>
      <c r="E35" s="109"/>
      <c r="F35" s="168"/>
      <c r="G35" s="239"/>
      <c r="H35" s="239"/>
      <c r="I35" s="23"/>
      <c r="J35" s="239"/>
      <c r="K35" s="180"/>
      <c r="L35" s="19"/>
      <c r="M35" s="50"/>
      <c r="N35" s="240"/>
      <c r="O35" s="172" t="s">
        <v>480</v>
      </c>
      <c r="P35" s="162"/>
    </row>
    <row r="36" spans="2:16" ht="17" thickBot="1" x14ac:dyDescent="0.25">
      <c r="B36" s="31"/>
      <c r="C36" s="239" t="s">
        <v>222</v>
      </c>
      <c r="D36" s="239" t="s">
        <v>320</v>
      </c>
      <c r="E36" s="109"/>
      <c r="F36" s="169"/>
      <c r="G36" s="239"/>
      <c r="H36" s="239"/>
      <c r="I36" s="23"/>
      <c r="J36" s="239"/>
      <c r="K36" s="49"/>
      <c r="L36" s="19"/>
      <c r="M36" s="50"/>
      <c r="N36" s="240"/>
      <c r="O36" s="172" t="s">
        <v>481</v>
      </c>
      <c r="P36" s="162"/>
    </row>
    <row r="37" spans="2:16" ht="17" thickBot="1" x14ac:dyDescent="0.25">
      <c r="B37" s="31"/>
      <c r="C37" s="239" t="s">
        <v>519</v>
      </c>
      <c r="D37" s="239" t="s">
        <v>320</v>
      </c>
      <c r="E37" s="109"/>
      <c r="F37" s="169"/>
      <c r="G37" s="239"/>
      <c r="H37" s="239"/>
      <c r="I37" s="23"/>
      <c r="J37" s="239"/>
      <c r="K37" s="49"/>
      <c r="L37" s="19"/>
      <c r="M37" s="50"/>
      <c r="N37" s="240"/>
      <c r="O37" s="172" t="s">
        <v>521</v>
      </c>
      <c r="P37" s="162"/>
    </row>
    <row r="38" spans="2:16" ht="17" thickBot="1" x14ac:dyDescent="0.25">
      <c r="B38" s="31"/>
      <c r="C38" s="239" t="s">
        <v>438</v>
      </c>
      <c r="D38" s="239" t="s">
        <v>320</v>
      </c>
      <c r="E38" s="332"/>
      <c r="F38" s="169"/>
      <c r="G38" s="239"/>
      <c r="H38" s="239"/>
      <c r="I38" s="23"/>
      <c r="J38" s="239"/>
      <c r="K38" s="49"/>
      <c r="L38" s="19"/>
      <c r="M38" s="50"/>
      <c r="N38" s="240"/>
      <c r="O38" s="172" t="s">
        <v>482</v>
      </c>
      <c r="P38" s="162"/>
    </row>
    <row r="39" spans="2:16" ht="17" thickBot="1" x14ac:dyDescent="0.25">
      <c r="B39" s="31"/>
      <c r="C39" s="239" t="s">
        <v>503</v>
      </c>
      <c r="D39" s="239" t="s">
        <v>320</v>
      </c>
      <c r="E39" s="332"/>
      <c r="F39" s="169"/>
      <c r="G39" s="239"/>
      <c r="H39" s="239"/>
      <c r="I39" s="23"/>
      <c r="J39" s="239"/>
      <c r="K39" s="49"/>
      <c r="L39" s="19"/>
      <c r="M39" s="50"/>
      <c r="N39" s="240"/>
      <c r="O39" s="172" t="s">
        <v>504</v>
      </c>
      <c r="P39" s="162"/>
    </row>
    <row r="40" spans="2:16" ht="17" thickBot="1" x14ac:dyDescent="0.25">
      <c r="B40" s="31"/>
      <c r="C40" s="239" t="s">
        <v>451</v>
      </c>
      <c r="D40" s="239" t="s">
        <v>320</v>
      </c>
      <c r="E40" s="332"/>
      <c r="F40" s="169"/>
      <c r="G40" s="239"/>
      <c r="H40" s="239"/>
      <c r="I40" s="23"/>
      <c r="J40" s="239"/>
      <c r="K40" s="49"/>
      <c r="L40" s="19"/>
      <c r="M40" s="50"/>
      <c r="N40" s="240"/>
      <c r="O40" s="172" t="s">
        <v>483</v>
      </c>
      <c r="P40" s="162"/>
    </row>
    <row r="41" spans="2:16" ht="17" thickBot="1" x14ac:dyDescent="0.25">
      <c r="B41" s="31"/>
      <c r="C41" s="239"/>
      <c r="D41" s="239"/>
      <c r="E41" s="239"/>
      <c r="F41" s="52"/>
      <c r="G41" s="52"/>
      <c r="H41" s="239"/>
      <c r="I41" s="239"/>
      <c r="J41" s="239"/>
      <c r="K41" s="49"/>
      <c r="L41" s="19"/>
      <c r="M41" s="50"/>
      <c r="N41" s="240"/>
      <c r="O41" s="172"/>
      <c r="P41" s="162"/>
    </row>
    <row r="42" spans="2:16" ht="17" thickBot="1" x14ac:dyDescent="0.25">
      <c r="B42" s="31"/>
      <c r="C42" s="239" t="s">
        <v>432</v>
      </c>
      <c r="D42" s="239" t="s">
        <v>320</v>
      </c>
      <c r="E42" s="109"/>
      <c r="F42" s="239"/>
      <c r="G42" s="239"/>
      <c r="H42" s="239"/>
      <c r="I42" s="23"/>
      <c r="J42" s="239"/>
      <c r="K42" s="49"/>
      <c r="L42" s="239"/>
      <c r="M42" s="50"/>
      <c r="N42" s="240"/>
      <c r="O42" s="172" t="s">
        <v>484</v>
      </c>
      <c r="P42" s="162"/>
    </row>
    <row r="43" spans="2:16" ht="17" thickBot="1" x14ac:dyDescent="0.25">
      <c r="B43" s="31"/>
      <c r="C43" s="239" t="s">
        <v>378</v>
      </c>
      <c r="D43" s="239" t="s">
        <v>320</v>
      </c>
      <c r="E43" s="109"/>
      <c r="F43" s="239"/>
      <c r="G43" s="239"/>
      <c r="H43" s="239"/>
      <c r="I43" s="23"/>
      <c r="J43" s="239"/>
      <c r="K43" s="49"/>
      <c r="L43" s="239"/>
      <c r="M43" s="50"/>
      <c r="N43" s="240"/>
      <c r="O43" s="172" t="s">
        <v>485</v>
      </c>
      <c r="P43" s="162"/>
    </row>
    <row r="44" spans="2:16" ht="17" thickBot="1" x14ac:dyDescent="0.25">
      <c r="B44" s="31"/>
      <c r="C44" s="239"/>
      <c r="D44" s="239"/>
      <c r="E44" s="239"/>
      <c r="F44" s="239"/>
      <c r="G44" s="239"/>
      <c r="H44" s="239"/>
      <c r="I44" s="239"/>
      <c r="J44" s="239"/>
      <c r="K44" s="49"/>
      <c r="L44" s="239"/>
      <c r="M44" s="50"/>
      <c r="N44" s="240"/>
      <c r="O44" s="172"/>
      <c r="P44" s="162"/>
    </row>
    <row r="45" spans="2:16" ht="17" thickBot="1" x14ac:dyDescent="0.25">
      <c r="B45" s="31"/>
      <c r="C45" s="239" t="s">
        <v>442</v>
      </c>
      <c r="D45" s="239" t="s">
        <v>320</v>
      </c>
      <c r="E45" s="332"/>
      <c r="F45" s="169"/>
      <c r="G45" s="239"/>
      <c r="H45" s="239"/>
      <c r="I45" s="23"/>
      <c r="J45" s="239"/>
      <c r="K45" s="49"/>
      <c r="L45" s="19"/>
      <c r="M45" s="50"/>
      <c r="N45" s="240"/>
      <c r="O45" s="172" t="s">
        <v>486</v>
      </c>
      <c r="P45" s="162"/>
    </row>
    <row r="46" spans="2:16" ht="17" thickBot="1" x14ac:dyDescent="0.25">
      <c r="B46" s="31"/>
      <c r="C46" s="239" t="s">
        <v>452</v>
      </c>
      <c r="D46" s="239" t="s">
        <v>320</v>
      </c>
      <c r="E46" s="332"/>
      <c r="F46" s="169"/>
      <c r="G46" s="239"/>
      <c r="H46" s="239"/>
      <c r="I46" s="23"/>
      <c r="J46" s="239"/>
      <c r="K46" s="49"/>
      <c r="L46" s="19"/>
      <c r="M46" s="50"/>
      <c r="N46" s="240"/>
      <c r="O46" s="172" t="s">
        <v>487</v>
      </c>
      <c r="P46" s="162"/>
    </row>
    <row r="47" spans="2:16" ht="17" thickBot="1" x14ac:dyDescent="0.25">
      <c r="B47" s="31"/>
      <c r="C47" s="239"/>
      <c r="D47" s="239"/>
      <c r="E47" s="239"/>
      <c r="F47" s="52"/>
      <c r="G47" s="52"/>
      <c r="H47" s="239"/>
      <c r="I47" s="239"/>
      <c r="J47" s="239"/>
      <c r="K47" s="49"/>
      <c r="L47" s="19"/>
      <c r="M47" s="50"/>
      <c r="N47" s="240"/>
      <c r="O47" s="172"/>
      <c r="P47" s="162"/>
    </row>
    <row r="48" spans="2:16" ht="17" thickBot="1" x14ac:dyDescent="0.25">
      <c r="B48" s="31"/>
      <c r="C48" s="239" t="s">
        <v>213</v>
      </c>
      <c r="D48" s="239" t="s">
        <v>320</v>
      </c>
      <c r="E48" s="109"/>
      <c r="F48" s="168"/>
      <c r="G48" s="239"/>
      <c r="H48" s="239"/>
      <c r="I48" s="23"/>
      <c r="J48" s="239"/>
      <c r="K48" s="180"/>
      <c r="L48" s="19"/>
      <c r="M48" s="50"/>
      <c r="N48" s="240"/>
      <c r="O48" s="172" t="s">
        <v>488</v>
      </c>
      <c r="P48" s="162"/>
    </row>
    <row r="49" spans="2:16" ht="17" thickBot="1" x14ac:dyDescent="0.25">
      <c r="B49" s="31"/>
      <c r="C49" s="239" t="s">
        <v>223</v>
      </c>
      <c r="D49" s="239" t="s">
        <v>320</v>
      </c>
      <c r="E49" s="109"/>
      <c r="F49" s="169"/>
      <c r="G49" s="239"/>
      <c r="H49" s="239"/>
      <c r="I49" s="23"/>
      <c r="J49" s="239"/>
      <c r="K49" s="49"/>
      <c r="L49" s="19"/>
      <c r="M49" s="50"/>
      <c r="N49" s="240"/>
      <c r="O49" s="172" t="s">
        <v>489</v>
      </c>
      <c r="P49" s="162"/>
    </row>
    <row r="50" spans="2:16" ht="17" thickBot="1" x14ac:dyDescent="0.25">
      <c r="B50" s="31"/>
      <c r="C50" s="239" t="s">
        <v>522</v>
      </c>
      <c r="D50" s="239" t="s">
        <v>320</v>
      </c>
      <c r="E50" s="109"/>
      <c r="F50" s="169"/>
      <c r="G50" s="239"/>
      <c r="H50" s="239"/>
      <c r="I50" s="23"/>
      <c r="J50" s="239"/>
      <c r="K50" s="49"/>
      <c r="L50" s="19"/>
      <c r="M50" s="50"/>
      <c r="N50" s="240"/>
      <c r="O50" s="172" t="s">
        <v>523</v>
      </c>
      <c r="P50" s="162"/>
    </row>
    <row r="51" spans="2:16" ht="17" thickBot="1" x14ac:dyDescent="0.25">
      <c r="B51" s="31"/>
      <c r="C51" s="239" t="s">
        <v>441</v>
      </c>
      <c r="D51" s="239" t="s">
        <v>320</v>
      </c>
      <c r="E51" s="332"/>
      <c r="F51" s="169"/>
      <c r="G51" s="239"/>
      <c r="H51" s="239"/>
      <c r="I51" s="23"/>
      <c r="J51" s="239"/>
      <c r="K51" s="49"/>
      <c r="L51" s="19"/>
      <c r="M51" s="50"/>
      <c r="N51" s="240"/>
      <c r="O51" s="172" t="s">
        <v>490</v>
      </c>
      <c r="P51" s="162"/>
    </row>
    <row r="52" spans="2:16" ht="17" thickBot="1" x14ac:dyDescent="0.25">
      <c r="B52" s="31"/>
      <c r="C52" s="239"/>
      <c r="D52" s="239"/>
      <c r="E52" s="169"/>
      <c r="F52" s="169"/>
      <c r="G52" s="239"/>
      <c r="H52" s="239"/>
      <c r="I52" s="239"/>
      <c r="J52" s="239"/>
      <c r="K52" s="49"/>
      <c r="L52" s="19"/>
      <c r="M52" s="50"/>
      <c r="N52" s="240"/>
      <c r="O52" s="172"/>
      <c r="P52" s="162"/>
    </row>
    <row r="53" spans="2:16" ht="17" thickBot="1" x14ac:dyDescent="0.25">
      <c r="B53" s="31"/>
      <c r="C53" s="239" t="s">
        <v>525</v>
      </c>
      <c r="D53" s="239" t="s">
        <v>320</v>
      </c>
      <c r="E53" s="332"/>
      <c r="F53" s="169"/>
      <c r="G53" s="239"/>
      <c r="H53" s="239"/>
      <c r="I53" s="23"/>
      <c r="J53" s="239"/>
      <c r="K53" s="49"/>
      <c r="L53" s="19"/>
      <c r="M53" s="50"/>
      <c r="N53" s="240"/>
      <c r="O53" s="172" t="s">
        <v>528</v>
      </c>
      <c r="P53" s="162"/>
    </row>
    <row r="54" spans="2:16" ht="17" thickBot="1" x14ac:dyDescent="0.25">
      <c r="B54" s="31"/>
      <c r="C54" s="239" t="s">
        <v>526</v>
      </c>
      <c r="D54" s="239" t="s">
        <v>320</v>
      </c>
      <c r="E54" s="332"/>
      <c r="F54" s="169"/>
      <c r="G54" s="239"/>
      <c r="H54" s="239"/>
      <c r="I54" s="23"/>
      <c r="J54" s="239"/>
      <c r="K54" s="49"/>
      <c r="L54" s="19"/>
      <c r="M54" s="50"/>
      <c r="N54" s="240"/>
      <c r="O54" s="172" t="s">
        <v>527</v>
      </c>
      <c r="P54" s="162"/>
    </row>
    <row r="55" spans="2:16" x14ac:dyDescent="0.2">
      <c r="B55" s="31"/>
      <c r="C55" s="239"/>
      <c r="D55" s="239"/>
      <c r="E55" s="239"/>
      <c r="F55" s="52"/>
      <c r="G55" s="52"/>
      <c r="H55" s="239"/>
      <c r="I55" s="239"/>
      <c r="J55" s="239"/>
      <c r="K55" s="49"/>
      <c r="L55" s="19"/>
      <c r="M55" s="50"/>
      <c r="N55" s="240"/>
      <c r="O55" s="172"/>
      <c r="P55" s="162"/>
    </row>
    <row r="56" spans="2:16" ht="17" thickBot="1" x14ac:dyDescent="0.25">
      <c r="B56" s="31"/>
      <c r="C56" s="239" t="s">
        <v>416</v>
      </c>
      <c r="D56" s="239" t="s">
        <v>293</v>
      </c>
      <c r="E56" s="368">
        <f>'Fuel Aggregation'!K12</f>
        <v>0</v>
      </c>
      <c r="F56" s="239"/>
      <c r="G56" s="52"/>
      <c r="H56" s="239"/>
      <c r="I56" s="239"/>
      <c r="J56" s="239"/>
      <c r="K56" s="49"/>
      <c r="L56" s="19"/>
      <c r="M56" s="50"/>
      <c r="N56" s="240"/>
      <c r="O56" s="172"/>
      <c r="P56" s="162"/>
    </row>
    <row r="57" spans="2:16" ht="17" thickBot="1" x14ac:dyDescent="0.25">
      <c r="B57" s="31"/>
      <c r="C57" s="239" t="s">
        <v>417</v>
      </c>
      <c r="D57" s="239" t="s">
        <v>320</v>
      </c>
      <c r="E57" s="109"/>
      <c r="F57" s="239"/>
      <c r="G57" s="239"/>
      <c r="H57" s="239"/>
      <c r="I57" s="23"/>
      <c r="J57" s="239"/>
      <c r="K57" s="180"/>
      <c r="L57" s="19"/>
      <c r="M57" s="50"/>
      <c r="N57" s="240"/>
      <c r="O57" s="172" t="s">
        <v>491</v>
      </c>
      <c r="P57" s="162"/>
    </row>
    <row r="58" spans="2:16" ht="17" thickBot="1" x14ac:dyDescent="0.25">
      <c r="B58" s="31"/>
      <c r="C58" s="239" t="s">
        <v>425</v>
      </c>
      <c r="D58" s="239" t="s">
        <v>320</v>
      </c>
      <c r="E58" s="109"/>
      <c r="F58" s="239"/>
      <c r="G58" s="239"/>
      <c r="H58" s="239"/>
      <c r="I58" s="23"/>
      <c r="J58" s="239"/>
      <c r="K58" s="180"/>
      <c r="L58" s="19"/>
      <c r="M58" s="50"/>
      <c r="N58" s="240"/>
      <c r="O58" s="172" t="s">
        <v>492</v>
      </c>
      <c r="P58" s="162"/>
    </row>
    <row r="59" spans="2:16" ht="17" thickBot="1" x14ac:dyDescent="0.25">
      <c r="B59" s="31"/>
      <c r="C59" s="239"/>
      <c r="D59" s="239"/>
      <c r="E59" s="168"/>
      <c r="F59" s="239"/>
      <c r="G59" s="239"/>
      <c r="H59" s="239"/>
      <c r="I59" s="239"/>
      <c r="J59" s="239"/>
      <c r="K59" s="180"/>
      <c r="L59" s="19"/>
      <c r="M59" s="50"/>
      <c r="N59" s="240"/>
      <c r="O59" s="172"/>
      <c r="P59" s="162"/>
    </row>
    <row r="60" spans="2:16" ht="17" thickBot="1" x14ac:dyDescent="0.25">
      <c r="B60" s="31"/>
      <c r="C60" s="239" t="s">
        <v>509</v>
      </c>
      <c r="D60" s="239" t="s">
        <v>515</v>
      </c>
      <c r="E60" s="23"/>
      <c r="F60" s="239"/>
      <c r="G60" s="239"/>
      <c r="H60" s="239"/>
      <c r="I60" s="23"/>
      <c r="J60" s="239"/>
      <c r="K60" s="180"/>
      <c r="L60" s="19"/>
      <c r="M60" s="50"/>
      <c r="N60" s="240"/>
      <c r="O60" s="172" t="s">
        <v>513</v>
      </c>
      <c r="P60" s="162"/>
    </row>
    <row r="61" spans="2:16" x14ac:dyDescent="0.2">
      <c r="B61" s="42"/>
      <c r="C61" s="10"/>
      <c r="D61" s="10"/>
      <c r="E61" s="10"/>
      <c r="F61" s="10"/>
      <c r="G61" s="10"/>
      <c r="H61" s="10"/>
      <c r="I61" s="10"/>
      <c r="J61" s="10"/>
      <c r="K61" s="51"/>
      <c r="L61" s="20"/>
      <c r="M61" s="261"/>
      <c r="N61" s="363"/>
      <c r="O61" s="361"/>
      <c r="P61" s="191"/>
    </row>
    <row r="62" spans="2:16" x14ac:dyDescent="0.2">
      <c r="B62" s="38" t="s">
        <v>390</v>
      </c>
      <c r="C62" s="239"/>
      <c r="D62" s="52"/>
      <c r="E62" s="239"/>
      <c r="F62" s="239"/>
      <c r="G62" s="239"/>
      <c r="H62" s="239"/>
      <c r="I62" s="239"/>
      <c r="J62" s="239"/>
      <c r="K62" s="68"/>
      <c r="L62" s="19"/>
      <c r="M62" s="50"/>
      <c r="N62" s="240"/>
      <c r="O62" s="172"/>
      <c r="P62" s="162"/>
    </row>
    <row r="63" spans="2:16" x14ac:dyDescent="0.2">
      <c r="B63" s="31"/>
      <c r="C63" s="239"/>
      <c r="D63" s="239"/>
      <c r="E63" s="239"/>
      <c r="F63" s="169"/>
      <c r="G63" s="239"/>
      <c r="H63" s="239"/>
      <c r="I63" s="239"/>
      <c r="J63" s="239"/>
      <c r="K63" s="68"/>
      <c r="L63" s="19"/>
      <c r="M63" s="50"/>
      <c r="N63" s="240"/>
      <c r="O63" s="172"/>
      <c r="P63" s="162"/>
    </row>
    <row r="64" spans="2:16" ht="17" thickBot="1" x14ac:dyDescent="0.25">
      <c r="B64" s="31"/>
      <c r="C64" s="239" t="s">
        <v>397</v>
      </c>
      <c r="D64" s="239" t="s">
        <v>293</v>
      </c>
      <c r="E64" s="362">
        <f>'Fuel Aggregation'!I15</f>
        <v>0</v>
      </c>
      <c r="F64" s="239"/>
      <c r="G64" s="239"/>
      <c r="H64" s="239"/>
      <c r="I64" s="239"/>
      <c r="J64" s="239"/>
      <c r="K64" s="49"/>
      <c r="L64" s="19"/>
      <c r="M64" s="50"/>
      <c r="N64" s="240"/>
      <c r="O64" s="172"/>
      <c r="P64" s="162"/>
    </row>
    <row r="65" spans="1:25" ht="17" thickBot="1" x14ac:dyDescent="0.25">
      <c r="B65" s="31"/>
      <c r="C65" s="239" t="s">
        <v>414</v>
      </c>
      <c r="D65" s="239" t="s">
        <v>320</v>
      </c>
      <c r="E65" s="332"/>
      <c r="F65" s="239"/>
      <c r="G65" s="239"/>
      <c r="H65" s="239"/>
      <c r="I65" s="23"/>
      <c r="J65" s="239"/>
      <c r="K65" s="180"/>
      <c r="L65" s="19"/>
      <c r="M65" s="50"/>
      <c r="N65" s="240"/>
      <c r="O65" s="172" t="s">
        <v>493</v>
      </c>
      <c r="P65" s="162"/>
    </row>
    <row r="66" spans="1:25" ht="17" thickBot="1" x14ac:dyDescent="0.25">
      <c r="B66" s="31"/>
      <c r="C66" s="239" t="s">
        <v>399</v>
      </c>
      <c r="D66" s="239" t="s">
        <v>320</v>
      </c>
      <c r="E66" s="332"/>
      <c r="F66" s="239"/>
      <c r="G66" s="239"/>
      <c r="H66" s="239"/>
      <c r="I66" s="23"/>
      <c r="J66" s="239"/>
      <c r="K66" s="68"/>
      <c r="L66" s="19"/>
      <c r="M66" s="50"/>
      <c r="N66" s="240"/>
      <c r="O66" s="172" t="s">
        <v>494</v>
      </c>
      <c r="P66" s="162"/>
    </row>
    <row r="67" spans="1:25" x14ac:dyDescent="0.2">
      <c r="B67" s="31"/>
      <c r="C67" s="239"/>
      <c r="D67" s="239"/>
      <c r="E67" s="239"/>
      <c r="F67" s="239"/>
      <c r="G67" s="239"/>
      <c r="H67" s="239"/>
      <c r="I67" s="239"/>
      <c r="J67" s="239"/>
      <c r="K67" s="68"/>
      <c r="L67" s="19"/>
      <c r="M67" s="50"/>
      <c r="N67" s="240"/>
      <c r="O67" s="172"/>
      <c r="P67" s="162"/>
    </row>
    <row r="68" spans="1:25" ht="17" thickBot="1" x14ac:dyDescent="0.25">
      <c r="B68" s="31"/>
      <c r="C68" s="239" t="s">
        <v>398</v>
      </c>
      <c r="D68" s="239" t="s">
        <v>293</v>
      </c>
      <c r="E68" s="362">
        <f>'Fuel Aggregation'!K15</f>
        <v>0</v>
      </c>
      <c r="F68" s="239"/>
      <c r="G68" s="239"/>
      <c r="H68" s="239"/>
      <c r="I68" s="239"/>
      <c r="J68" s="239"/>
      <c r="K68" s="49"/>
      <c r="L68" s="19"/>
      <c r="M68" s="50"/>
      <c r="N68" s="240"/>
      <c r="O68" s="172"/>
      <c r="P68" s="162"/>
    </row>
    <row r="69" spans="1:25" ht="17" thickBot="1" x14ac:dyDescent="0.25">
      <c r="B69" s="31"/>
      <c r="C69" s="239" t="s">
        <v>415</v>
      </c>
      <c r="D69" s="239" t="s">
        <v>320</v>
      </c>
      <c r="E69" s="331"/>
      <c r="F69" s="239"/>
      <c r="G69" s="239"/>
      <c r="H69" s="239"/>
      <c r="I69" s="23"/>
      <c r="J69" s="239"/>
      <c r="K69" s="180"/>
      <c r="L69" s="19"/>
      <c r="M69" s="50"/>
      <c r="N69" s="240"/>
      <c r="O69" s="172" t="s">
        <v>495</v>
      </c>
      <c r="P69" s="162"/>
    </row>
    <row r="70" spans="1:25" ht="17" thickBot="1" x14ac:dyDescent="0.25">
      <c r="B70" s="31"/>
      <c r="C70" s="239" t="s">
        <v>400</v>
      </c>
      <c r="D70" s="239" t="s">
        <v>320</v>
      </c>
      <c r="E70" s="341"/>
      <c r="F70" s="239"/>
      <c r="G70" s="239"/>
      <c r="H70" s="239"/>
      <c r="I70" s="23"/>
      <c r="J70" s="239"/>
      <c r="K70" s="68"/>
      <c r="L70" s="19"/>
      <c r="M70" s="50"/>
      <c r="N70" s="240"/>
      <c r="O70" s="172" t="s">
        <v>496</v>
      </c>
      <c r="P70" s="162"/>
    </row>
    <row r="71" spans="1:25" ht="17" thickBot="1" x14ac:dyDescent="0.25">
      <c r="B71" s="31"/>
      <c r="C71" s="239"/>
      <c r="D71" s="239"/>
      <c r="E71" s="239"/>
      <c r="F71" s="239"/>
      <c r="G71" s="239"/>
      <c r="H71" s="239"/>
      <c r="I71" s="239"/>
      <c r="J71" s="239"/>
      <c r="K71" s="68"/>
      <c r="L71" s="19"/>
      <c r="M71" s="50"/>
      <c r="N71" s="240"/>
      <c r="O71" s="172"/>
      <c r="P71" s="162"/>
    </row>
    <row r="72" spans="1:25" s="4" customFormat="1" x14ac:dyDescent="0.2">
      <c r="A72" s="1"/>
      <c r="B72" s="367" t="s">
        <v>443</v>
      </c>
      <c r="K72" s="323"/>
      <c r="L72" s="323"/>
      <c r="N72" s="365"/>
      <c r="O72" s="340"/>
      <c r="P72" s="5"/>
      <c r="Q72" s="119"/>
    </row>
    <row r="73" spans="1:25" ht="17" thickBot="1" x14ac:dyDescent="0.25">
      <c r="B73" s="31"/>
      <c r="C73" s="239" t="s">
        <v>444</v>
      </c>
      <c r="D73" s="239" t="s">
        <v>293</v>
      </c>
      <c r="E73" s="362">
        <f>'Fuel Aggregation'!M13</f>
        <v>0</v>
      </c>
      <c r="F73" s="239"/>
      <c r="G73" s="239"/>
      <c r="H73" s="239"/>
      <c r="I73" s="239"/>
      <c r="J73" s="239"/>
      <c r="K73" s="49"/>
      <c r="L73" s="49"/>
      <c r="M73" s="239"/>
      <c r="N73" s="366"/>
      <c r="O73" s="172"/>
      <c r="P73" s="7"/>
      <c r="Q73" s="19"/>
      <c r="R73" s="239"/>
      <c r="S73" s="239"/>
      <c r="T73" s="239"/>
      <c r="U73" s="239"/>
      <c r="V73" s="239"/>
      <c r="W73" s="239"/>
      <c r="X73" s="239"/>
      <c r="Y73" s="239"/>
    </row>
    <row r="74" spans="1:25" ht="17" thickBot="1" x14ac:dyDescent="0.25">
      <c r="B74" s="31"/>
      <c r="C74" s="239" t="s">
        <v>446</v>
      </c>
      <c r="D74" s="239" t="s">
        <v>320</v>
      </c>
      <c r="E74" s="342"/>
      <c r="F74" s="239"/>
      <c r="G74" s="239"/>
      <c r="H74" s="239"/>
      <c r="I74" s="23"/>
      <c r="J74" s="239"/>
      <c r="K74" s="49"/>
      <c r="L74" s="49"/>
      <c r="M74" s="239"/>
      <c r="N74" s="366"/>
      <c r="O74" s="172" t="s">
        <v>497</v>
      </c>
      <c r="P74" s="7"/>
      <c r="Q74" s="19"/>
      <c r="R74" s="239"/>
      <c r="S74" s="239"/>
      <c r="T74" s="239"/>
      <c r="U74" s="239"/>
      <c r="V74" s="239"/>
      <c r="W74" s="239"/>
      <c r="X74" s="239"/>
      <c r="Y74" s="239"/>
    </row>
    <row r="75" spans="1:25" ht="17" thickBot="1" x14ac:dyDescent="0.25">
      <c r="B75" s="31"/>
      <c r="C75" s="239" t="s">
        <v>447</v>
      </c>
      <c r="D75" s="239" t="s">
        <v>320</v>
      </c>
      <c r="E75" s="342"/>
      <c r="F75" s="239"/>
      <c r="G75" s="239"/>
      <c r="H75" s="239"/>
      <c r="I75" s="23"/>
      <c r="J75" s="239"/>
      <c r="K75" s="49"/>
      <c r="L75" s="49"/>
      <c r="M75" s="239"/>
      <c r="N75" s="366"/>
      <c r="O75" s="172" t="s">
        <v>498</v>
      </c>
      <c r="P75" s="7"/>
      <c r="Q75" s="19"/>
      <c r="R75" s="239"/>
      <c r="S75" s="239"/>
      <c r="T75" s="239"/>
      <c r="U75" s="239"/>
      <c r="V75" s="239"/>
      <c r="W75" s="239"/>
      <c r="X75" s="239"/>
      <c r="Y75" s="239"/>
    </row>
    <row r="76" spans="1:25" ht="17" thickBot="1" x14ac:dyDescent="0.25">
      <c r="B76" s="31"/>
      <c r="C76" s="239" t="s">
        <v>448</v>
      </c>
      <c r="D76" s="239" t="s">
        <v>320</v>
      </c>
      <c r="E76" s="342"/>
      <c r="F76" s="239"/>
      <c r="G76" s="239"/>
      <c r="H76" s="239"/>
      <c r="I76" s="23"/>
      <c r="J76" s="239"/>
      <c r="K76" s="49"/>
      <c r="L76" s="49"/>
      <c r="M76" s="239"/>
      <c r="N76" s="366"/>
      <c r="O76" s="172" t="s">
        <v>499</v>
      </c>
      <c r="P76" s="7"/>
      <c r="Q76" s="19"/>
      <c r="R76" s="239"/>
      <c r="S76" s="239"/>
      <c r="T76" s="239"/>
      <c r="U76" s="239"/>
      <c r="V76" s="239"/>
      <c r="W76" s="239"/>
      <c r="X76" s="239"/>
      <c r="Y76" s="239"/>
    </row>
    <row r="77" spans="1:25" x14ac:dyDescent="0.2">
      <c r="B77" s="31"/>
      <c r="C77" s="239"/>
      <c r="D77" s="239"/>
      <c r="E77" s="239"/>
      <c r="F77" s="239"/>
      <c r="G77" s="239"/>
      <c r="H77" s="239"/>
      <c r="I77" s="239"/>
      <c r="J77" s="239"/>
      <c r="K77" s="49"/>
      <c r="L77" s="49"/>
      <c r="M77" s="239"/>
      <c r="N77" s="366"/>
      <c r="O77" s="172"/>
      <c r="P77" s="7"/>
      <c r="Q77" s="19"/>
      <c r="R77" s="239"/>
      <c r="S77" s="239"/>
      <c r="T77" s="239"/>
      <c r="U77" s="239"/>
      <c r="V77" s="239"/>
      <c r="W77" s="239"/>
      <c r="X77" s="239"/>
      <c r="Y77" s="239"/>
    </row>
    <row r="78" spans="1:25" ht="17" thickBot="1" x14ac:dyDescent="0.25">
      <c r="B78" s="31"/>
      <c r="C78" s="239" t="s">
        <v>445</v>
      </c>
      <c r="D78" s="239" t="s">
        <v>293</v>
      </c>
      <c r="E78" s="362">
        <f>'Fuel Aggregation'!G13</f>
        <v>0</v>
      </c>
      <c r="F78" s="239"/>
      <c r="G78" s="239"/>
      <c r="H78" s="239"/>
      <c r="I78" s="239"/>
      <c r="J78" s="239"/>
      <c r="K78" s="49"/>
      <c r="L78" s="49"/>
      <c r="M78" s="239"/>
      <c r="N78" s="366"/>
      <c r="O78" s="172"/>
      <c r="P78" s="7"/>
      <c r="Q78" s="19"/>
      <c r="R78" s="239"/>
      <c r="S78" s="239"/>
      <c r="T78" s="239"/>
      <c r="U78" s="239"/>
      <c r="V78" s="239"/>
      <c r="W78" s="239"/>
      <c r="X78" s="239"/>
      <c r="Y78" s="239"/>
    </row>
    <row r="79" spans="1:25" ht="17" thickBot="1" x14ac:dyDescent="0.25">
      <c r="B79" s="31"/>
      <c r="C79" s="239" t="s">
        <v>449</v>
      </c>
      <c r="D79" s="239" t="s">
        <v>320</v>
      </c>
      <c r="E79" s="342"/>
      <c r="F79" s="239"/>
      <c r="G79" s="239"/>
      <c r="H79" s="239"/>
      <c r="I79" s="23"/>
      <c r="J79" s="239"/>
      <c r="K79" s="49"/>
      <c r="L79" s="49"/>
      <c r="M79" s="239"/>
      <c r="N79" s="366"/>
      <c r="O79" s="172" t="s">
        <v>500</v>
      </c>
      <c r="P79" s="7"/>
      <c r="Q79" s="19"/>
      <c r="R79" s="239"/>
      <c r="S79" s="239"/>
      <c r="T79" s="239"/>
      <c r="U79" s="239"/>
      <c r="V79" s="239"/>
      <c r="W79" s="239"/>
      <c r="X79" s="239"/>
      <c r="Y79" s="239"/>
    </row>
    <row r="80" spans="1:25" ht="17" thickBot="1" x14ac:dyDescent="0.25">
      <c r="B80" s="31"/>
      <c r="C80" s="239" t="s">
        <v>450</v>
      </c>
      <c r="D80" s="239" t="s">
        <v>320</v>
      </c>
      <c r="E80" s="342"/>
      <c r="F80" s="239"/>
      <c r="G80" s="239"/>
      <c r="H80" s="239"/>
      <c r="I80" s="23"/>
      <c r="J80" s="239"/>
      <c r="K80" s="49"/>
      <c r="L80" s="49"/>
      <c r="M80" s="239"/>
      <c r="N80" s="366"/>
      <c r="O80" s="172" t="s">
        <v>501</v>
      </c>
      <c r="P80" s="7"/>
      <c r="Q80" s="19"/>
      <c r="R80" s="239"/>
      <c r="S80" s="239"/>
      <c r="T80" s="239"/>
      <c r="U80" s="239"/>
      <c r="V80" s="239"/>
      <c r="W80" s="239"/>
      <c r="X80" s="239"/>
      <c r="Y80" s="239"/>
    </row>
    <row r="81" spans="2:25" x14ac:dyDescent="0.2">
      <c r="B81" s="31"/>
      <c r="C81" s="239"/>
      <c r="D81" s="239"/>
      <c r="E81" s="239"/>
      <c r="F81" s="239"/>
      <c r="G81" s="239"/>
      <c r="H81" s="239"/>
      <c r="I81" s="239"/>
      <c r="J81" s="239"/>
      <c r="K81" s="49"/>
      <c r="L81" s="49"/>
      <c r="M81" s="239"/>
      <c r="N81" s="366"/>
      <c r="O81" s="172"/>
      <c r="P81" s="7"/>
      <c r="Q81" s="19"/>
      <c r="R81" s="239"/>
      <c r="S81" s="239"/>
      <c r="T81" s="239"/>
      <c r="U81" s="239"/>
      <c r="V81" s="239"/>
      <c r="W81" s="239"/>
      <c r="X81" s="239"/>
      <c r="Y81" s="239"/>
    </row>
    <row r="82" spans="2:25" ht="17" thickBot="1" x14ac:dyDescent="0.25">
      <c r="B82" s="44"/>
      <c r="C82" s="63"/>
      <c r="D82" s="63"/>
      <c r="E82" s="63"/>
      <c r="F82" s="63"/>
      <c r="G82" s="63"/>
      <c r="H82" s="63"/>
      <c r="I82" s="63"/>
      <c r="J82" s="63"/>
      <c r="K82" s="364"/>
      <c r="L82" s="364"/>
      <c r="M82" s="63"/>
      <c r="N82" s="369"/>
      <c r="O82" s="361"/>
      <c r="P82" s="11"/>
      <c r="Q82" s="20"/>
      <c r="R82" s="10"/>
      <c r="S82" s="10"/>
      <c r="T82" s="10"/>
      <c r="U82" s="10"/>
      <c r="V82" s="10"/>
      <c r="W82" s="10"/>
      <c r="X82" s="10"/>
      <c r="Y82" s="10"/>
    </row>
  </sheetData>
  <mergeCells count="1">
    <mergeCell ref="B5:E5"/>
  </mergeCells>
  <conditionalFormatting sqref="L11">
    <cfRule type="cellIs" dxfId="4" priority="3" operator="equal">
      <formula>TRUE</formula>
    </cfRule>
  </conditionalFormatting>
  <conditionalFormatting sqref="L12">
    <cfRule type="cellIs" dxfId="3" priority="1" operator="equal">
      <formula>TRUE</formula>
    </cfRule>
  </conditionalFormatting>
  <dataValidations count="1">
    <dataValidation type="decimal" allowBlank="1" showInputMessage="1" showErrorMessage="1" errorTitle="Number Range" error="This cell can only contain a number between 0% and 100%" sqref="E24 E29:E30 E34:E37 E41:E43 E65:E66 E69:E70 E47:E50 E55:E59" xr:uid="{00000000-0002-0000-0600-000000000000}">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9222" r:id="rId3" name="import_data">
              <controlPr defaultSize="0" print="0" autoFill="0" autoPict="0" macro="[1]!import_data_button">
                <anchor moveWithCells="1" sizeWithCells="1">
                  <from>
                    <xdr:col>8</xdr:col>
                    <xdr:colOff>101600</xdr:colOff>
                    <xdr:row>2</xdr:row>
                    <xdr:rowOff>63500</xdr:rowOff>
                  </from>
                  <to>
                    <xdr:col>10</xdr:col>
                    <xdr:colOff>2590800</xdr:colOff>
                    <xdr:row>3</xdr:row>
                    <xdr:rowOff>88900</xdr:rowOff>
                  </to>
                </anchor>
              </controlPr>
            </control>
          </mc:Choice>
        </mc:AlternateContent>
        <mc:AlternateContent xmlns:mc="http://schemas.openxmlformats.org/markup-compatibility/2006">
          <mc:Choice Requires="x14">
            <control shapeId="9223" r:id="rId4" name="export_data">
              <controlPr defaultSize="0" print="0" autoFill="0" autoPict="0" macro="[1]!export_data_button">
                <anchor moveWithCells="1" sizeWithCells="1">
                  <from>
                    <xdr:col>8</xdr:col>
                    <xdr:colOff>139700</xdr:colOff>
                    <xdr:row>4</xdr:row>
                    <xdr:rowOff>317500</xdr:rowOff>
                  </from>
                  <to>
                    <xdr:col>10</xdr:col>
                    <xdr:colOff>2628900</xdr:colOff>
                    <xdr:row>4</xdr:row>
                    <xdr:rowOff>533400</xdr:rowOff>
                  </to>
                </anchor>
              </controlPr>
            </control>
          </mc:Choice>
        </mc:AlternateContent>
        <mc:AlternateContent xmlns:mc="http://schemas.openxmlformats.org/markup-compatibility/2006">
          <mc:Choice Requires="x14">
            <control shapeId="9224" r:id="rId5" name="select_dashboard">
              <controlPr defaultSize="0" print="0" autoFill="0" autoPict="0" macro="[1]!select_dashboard_values">
                <anchor moveWithCells="1" sizeWithCells="1">
                  <from>
                    <xdr:col>8</xdr:col>
                    <xdr:colOff>2273300</xdr:colOff>
                    <xdr:row>3</xdr:row>
                    <xdr:rowOff>177800</xdr:rowOff>
                  </from>
                  <to>
                    <xdr:col>10</xdr:col>
                    <xdr:colOff>2603500</xdr:colOff>
                    <xdr:row>4</xdr:row>
                    <xdr:rowOff>203200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S101"/>
  <sheetViews>
    <sheetView showFormulas="1" workbookViewId="0">
      <pane xSplit="2" ySplit="7" topLeftCell="AI34" activePane="bottomRight" state="frozen"/>
      <selection pane="topRight"/>
      <selection pane="bottomLeft"/>
      <selection pane="bottomRight" activeCell="AI80" sqref="AI80"/>
    </sheetView>
  </sheetViews>
  <sheetFormatPr baseColWidth="10" defaultColWidth="7.33203125" defaultRowHeight="16" x14ac:dyDescent="0.2"/>
  <cols>
    <col min="1" max="1" width="7.5" style="278" customWidth="1"/>
    <col min="2" max="2" width="42.83203125" style="278" customWidth="1"/>
    <col min="3" max="16384" width="7.33203125" style="278"/>
  </cols>
  <sheetData>
    <row r="2" spans="2:67" ht="21" x14ac:dyDescent="0.25">
      <c r="B2" s="277" t="s">
        <v>362</v>
      </c>
    </row>
    <row r="3" spans="2:67" ht="15" customHeight="1" x14ac:dyDescent="0.25">
      <c r="B3" s="277"/>
    </row>
    <row r="4" spans="2:67" ht="15" customHeight="1" x14ac:dyDescent="0.2">
      <c r="B4" s="279" t="s">
        <v>88</v>
      </c>
      <c r="C4" s="280"/>
      <c r="D4" s="281"/>
      <c r="E4" s="281"/>
      <c r="F4" s="281"/>
      <c r="G4" s="281"/>
      <c r="H4" s="281"/>
    </row>
    <row r="5" spans="2:67" ht="30" customHeight="1" x14ac:dyDescent="0.2">
      <c r="B5" s="282" t="s">
        <v>310</v>
      </c>
      <c r="C5" s="283"/>
      <c r="D5" s="284"/>
      <c r="E5" s="284"/>
      <c r="F5" s="284"/>
      <c r="G5" s="284"/>
      <c r="H5" s="284"/>
    </row>
    <row r="6" spans="2:67" ht="15" customHeight="1" thickBot="1" x14ac:dyDescent="0.3">
      <c r="B6" s="277"/>
    </row>
    <row r="7" spans="2:67" ht="30" customHeight="1" x14ac:dyDescent="0.2">
      <c r="B7" s="285" t="s">
        <v>96</v>
      </c>
      <c r="C7" s="286" t="s">
        <v>36</v>
      </c>
      <c r="D7" s="286" t="s">
        <v>37</v>
      </c>
      <c r="E7" s="286" t="s">
        <v>38</v>
      </c>
      <c r="F7" s="286" t="s">
        <v>39</v>
      </c>
      <c r="G7" s="286" t="s">
        <v>40</v>
      </c>
      <c r="H7" s="286" t="s">
        <v>41</v>
      </c>
      <c r="I7" s="286" t="s">
        <v>52</v>
      </c>
      <c r="J7" s="286" t="s">
        <v>43</v>
      </c>
      <c r="K7" s="286" t="s">
        <v>44</v>
      </c>
      <c r="L7" s="286" t="s">
        <v>45</v>
      </c>
      <c r="M7" s="286" t="s">
        <v>46</v>
      </c>
      <c r="N7" s="286" t="s">
        <v>47</v>
      </c>
      <c r="O7" s="286" t="s">
        <v>48</v>
      </c>
      <c r="P7" s="286" t="s">
        <v>49</v>
      </c>
      <c r="Q7" s="286" t="s">
        <v>50</v>
      </c>
      <c r="R7" s="286" t="s">
        <v>51</v>
      </c>
      <c r="S7" s="286" t="s">
        <v>42</v>
      </c>
      <c r="T7" s="286" t="s">
        <v>97</v>
      </c>
      <c r="U7" s="286" t="s">
        <v>53</v>
      </c>
      <c r="V7" s="286" t="s">
        <v>54</v>
      </c>
      <c r="W7" s="286" t="s">
        <v>55</v>
      </c>
      <c r="X7" s="286" t="s">
        <v>56</v>
      </c>
      <c r="Y7" s="286" t="s">
        <v>57</v>
      </c>
      <c r="Z7" s="286" t="s">
        <v>58</v>
      </c>
      <c r="AA7" s="286" t="s">
        <v>59</v>
      </c>
      <c r="AB7" s="286" t="s">
        <v>60</v>
      </c>
      <c r="AC7" s="286" t="s">
        <v>61</v>
      </c>
      <c r="AD7" s="286" t="s">
        <v>62</v>
      </c>
      <c r="AE7" s="286" t="s">
        <v>63</v>
      </c>
      <c r="AF7" s="286" t="s">
        <v>64</v>
      </c>
      <c r="AG7" s="286" t="s">
        <v>65</v>
      </c>
      <c r="AH7" s="286" t="s">
        <v>66</v>
      </c>
      <c r="AI7" s="286" t="s">
        <v>67</v>
      </c>
      <c r="AJ7" s="286" t="s">
        <v>68</v>
      </c>
      <c r="AK7" s="286" t="s">
        <v>69</v>
      </c>
      <c r="AL7" s="286" t="s">
        <v>70</v>
      </c>
      <c r="AM7" s="286" t="s">
        <v>71</v>
      </c>
      <c r="AN7" s="286" t="s">
        <v>72</v>
      </c>
      <c r="AO7" s="286" t="s">
        <v>73</v>
      </c>
      <c r="AP7" s="286" t="s">
        <v>74</v>
      </c>
      <c r="AQ7" s="286" t="s">
        <v>75</v>
      </c>
      <c r="AR7" s="286" t="s">
        <v>77</v>
      </c>
      <c r="AS7" s="286" t="s">
        <v>76</v>
      </c>
      <c r="AT7" s="286" t="s">
        <v>78</v>
      </c>
      <c r="AU7" s="286" t="s">
        <v>83</v>
      </c>
      <c r="AV7" s="286" t="s">
        <v>79</v>
      </c>
      <c r="AW7" s="286" t="s">
        <v>80</v>
      </c>
      <c r="AX7" s="286" t="s">
        <v>81</v>
      </c>
      <c r="AY7" s="286" t="s">
        <v>82</v>
      </c>
      <c r="AZ7" s="286" t="s">
        <v>84</v>
      </c>
      <c r="BA7" s="286" t="s">
        <v>98</v>
      </c>
      <c r="BB7" s="286" t="s">
        <v>99</v>
      </c>
      <c r="BC7" s="286" t="s">
        <v>100</v>
      </c>
      <c r="BD7" s="286" t="s">
        <v>101</v>
      </c>
      <c r="BE7" s="286" t="s">
        <v>102</v>
      </c>
      <c r="BF7" s="286" t="s">
        <v>103</v>
      </c>
      <c r="BG7" s="286" t="s">
        <v>104</v>
      </c>
      <c r="BH7" s="286" t="s">
        <v>105</v>
      </c>
      <c r="BI7" s="286" t="s">
        <v>106</v>
      </c>
      <c r="BJ7" s="286" t="s">
        <v>107</v>
      </c>
      <c r="BK7" s="286" t="s">
        <v>29</v>
      </c>
      <c r="BL7" s="286" t="s">
        <v>108</v>
      </c>
      <c r="BM7" s="286" t="s">
        <v>109</v>
      </c>
      <c r="BN7" s="287" t="s">
        <v>95</v>
      </c>
      <c r="BO7" s="288" t="s">
        <v>110</v>
      </c>
    </row>
    <row r="8" spans="2:67" x14ac:dyDescent="0.2">
      <c r="B8" s="289" t="s">
        <v>111</v>
      </c>
      <c r="C8" s="290"/>
      <c r="D8" s="290"/>
      <c r="E8" s="290"/>
      <c r="F8" s="290"/>
      <c r="G8" s="290"/>
      <c r="H8" s="290"/>
      <c r="I8" s="290"/>
      <c r="J8" s="290"/>
      <c r="K8" s="290"/>
      <c r="L8" s="290"/>
      <c r="M8" s="290"/>
      <c r="N8" s="290"/>
      <c r="O8" s="290"/>
      <c r="P8" s="290"/>
      <c r="Q8" s="290"/>
      <c r="R8" s="290"/>
      <c r="S8" s="290"/>
      <c r="T8" s="290"/>
      <c r="U8" s="290"/>
      <c r="V8" s="290"/>
      <c r="W8" s="290"/>
      <c r="X8" s="290"/>
      <c r="Y8" s="290"/>
      <c r="Z8" s="290"/>
      <c r="AA8" s="290"/>
      <c r="AB8" s="290"/>
      <c r="AC8" s="290"/>
      <c r="AD8" s="290"/>
      <c r="AE8" s="290"/>
      <c r="AF8" s="290"/>
      <c r="AG8" s="290"/>
      <c r="AH8" s="290"/>
      <c r="AI8" s="290"/>
      <c r="AJ8" s="290"/>
      <c r="AK8" s="290"/>
      <c r="AL8" s="290"/>
      <c r="AM8" s="290"/>
      <c r="AN8" s="290"/>
      <c r="AO8" s="290"/>
      <c r="AP8" s="290"/>
      <c r="AQ8" s="290"/>
      <c r="AR8" s="290"/>
      <c r="AS8" s="290"/>
      <c r="AT8" s="290"/>
      <c r="AU8" s="290"/>
      <c r="AV8" s="290"/>
      <c r="AW8" s="290"/>
      <c r="AX8" s="290"/>
      <c r="AY8" s="290"/>
      <c r="AZ8" s="290"/>
      <c r="BA8" s="290"/>
      <c r="BB8" s="290"/>
      <c r="BC8" s="290"/>
      <c r="BD8" s="290"/>
      <c r="BE8" s="290"/>
      <c r="BF8" s="290"/>
      <c r="BG8" s="290"/>
      <c r="BH8" s="290"/>
      <c r="BI8" s="290"/>
      <c r="BJ8" s="290"/>
      <c r="BK8" s="290"/>
      <c r="BL8" s="290"/>
      <c r="BM8" s="290"/>
      <c r="BN8" s="291"/>
      <c r="BO8" s="292"/>
    </row>
    <row r="9" spans="2:67" x14ac:dyDescent="0.2">
      <c r="B9" s="293" t="s">
        <v>112</v>
      </c>
      <c r="C9" s="298"/>
      <c r="D9" s="298"/>
      <c r="E9" s="298"/>
      <c r="F9" s="298"/>
      <c r="G9" s="298"/>
      <c r="H9" s="298"/>
      <c r="I9" s="298"/>
      <c r="J9" s="298"/>
      <c r="K9" s="298"/>
      <c r="L9" s="298"/>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8"/>
      <c r="AO9" s="298"/>
      <c r="AP9" s="298"/>
      <c r="AQ9" s="298"/>
      <c r="AR9" s="298"/>
      <c r="AS9" s="298"/>
      <c r="AT9" s="298"/>
      <c r="AU9" s="298"/>
      <c r="AV9" s="298"/>
      <c r="AW9" s="298"/>
      <c r="AX9" s="298"/>
      <c r="AY9" s="298"/>
      <c r="AZ9" s="298"/>
      <c r="BA9" s="298"/>
      <c r="BB9" s="298"/>
      <c r="BC9" s="298"/>
      <c r="BD9" s="298"/>
      <c r="BE9" s="298"/>
      <c r="BF9" s="298"/>
      <c r="BG9" s="298"/>
      <c r="BH9" s="298"/>
      <c r="BI9" s="298"/>
      <c r="BJ9" s="298"/>
      <c r="BK9" s="298"/>
      <c r="BL9" s="298"/>
      <c r="BM9" s="298"/>
      <c r="BN9" s="299"/>
      <c r="BO9" s="300"/>
    </row>
    <row r="10" spans="2:67" x14ac:dyDescent="0.2">
      <c r="B10" s="293" t="s">
        <v>113</v>
      </c>
      <c r="C10" s="298"/>
      <c r="D10" s="298"/>
      <c r="E10" s="298"/>
      <c r="F10" s="298"/>
      <c r="G10" s="298"/>
      <c r="H10" s="298"/>
      <c r="I10" s="298"/>
      <c r="J10" s="298"/>
      <c r="K10" s="298"/>
      <c r="L10" s="298"/>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c r="BF10" s="298"/>
      <c r="BG10" s="298"/>
      <c r="BH10" s="298"/>
      <c r="BI10" s="298"/>
      <c r="BJ10" s="298"/>
      <c r="BK10" s="298"/>
      <c r="BL10" s="298"/>
      <c r="BM10" s="298"/>
      <c r="BN10" s="299"/>
      <c r="BO10" s="300"/>
    </row>
    <row r="11" spans="2:67" x14ac:dyDescent="0.2">
      <c r="B11" s="293" t="s">
        <v>114</v>
      </c>
      <c r="C11" s="298"/>
      <c r="D11" s="298"/>
      <c r="E11" s="298"/>
      <c r="F11" s="298"/>
      <c r="G11" s="298"/>
      <c r="H11" s="298"/>
      <c r="I11" s="298"/>
      <c r="J11" s="298"/>
      <c r="K11" s="298"/>
      <c r="L11" s="298"/>
      <c r="M11" s="298"/>
      <c r="N11" s="298"/>
      <c r="O11" s="298"/>
      <c r="P11" s="298"/>
      <c r="Q11" s="298"/>
      <c r="R11" s="298"/>
      <c r="S11" s="298"/>
      <c r="T11" s="298"/>
      <c r="U11" s="298"/>
      <c r="V11" s="298"/>
      <c r="W11" s="298"/>
      <c r="X11" s="298"/>
      <c r="Y11" s="298"/>
      <c r="Z11" s="298"/>
      <c r="AA11" s="298"/>
      <c r="AB11" s="298"/>
      <c r="AC11" s="298"/>
      <c r="AD11" s="298"/>
      <c r="AE11" s="298"/>
      <c r="AF11" s="298"/>
      <c r="AG11" s="298"/>
      <c r="AH11" s="298"/>
      <c r="AI11" s="298"/>
      <c r="AJ11" s="298"/>
      <c r="AK11" s="298"/>
      <c r="AL11" s="298"/>
      <c r="AM11" s="298"/>
      <c r="AN11" s="298"/>
      <c r="AO11" s="298"/>
      <c r="AP11" s="298"/>
      <c r="AQ11" s="298"/>
      <c r="AR11" s="298"/>
      <c r="AS11" s="298"/>
      <c r="AT11" s="298"/>
      <c r="AU11" s="298"/>
      <c r="AV11" s="298"/>
      <c r="AW11" s="298"/>
      <c r="AX11" s="298"/>
      <c r="AY11" s="298"/>
      <c r="AZ11" s="298"/>
      <c r="BA11" s="298"/>
      <c r="BB11" s="298"/>
      <c r="BC11" s="298"/>
      <c r="BD11" s="298"/>
      <c r="BE11" s="298"/>
      <c r="BF11" s="298"/>
      <c r="BG11" s="298"/>
      <c r="BH11" s="298"/>
      <c r="BI11" s="298"/>
      <c r="BJ11" s="298"/>
      <c r="BK11" s="298"/>
      <c r="BL11" s="298"/>
      <c r="BM11" s="298"/>
      <c r="BN11" s="299"/>
      <c r="BO11" s="300"/>
    </row>
    <row r="12" spans="2:67" x14ac:dyDescent="0.2">
      <c r="B12" s="293" t="s">
        <v>115</v>
      </c>
      <c r="C12" s="298"/>
      <c r="D12" s="298"/>
      <c r="E12" s="298"/>
      <c r="F12" s="298"/>
      <c r="G12" s="298"/>
      <c r="H12" s="298"/>
      <c r="I12" s="298"/>
      <c r="J12" s="298"/>
      <c r="K12" s="298"/>
      <c r="L12" s="298"/>
      <c r="M12" s="298"/>
      <c r="N12" s="298"/>
      <c r="O12" s="298"/>
      <c r="P12" s="298"/>
      <c r="Q12" s="298"/>
      <c r="R12" s="298"/>
      <c r="S12" s="298"/>
      <c r="T12" s="298"/>
      <c r="U12" s="298"/>
      <c r="V12" s="298"/>
      <c r="W12" s="298"/>
      <c r="X12" s="298"/>
      <c r="Y12" s="298"/>
      <c r="Z12" s="298"/>
      <c r="AA12" s="298"/>
      <c r="AB12" s="298"/>
      <c r="AC12" s="298"/>
      <c r="AD12" s="298"/>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298"/>
      <c r="BC12" s="298"/>
      <c r="BD12" s="298"/>
      <c r="BE12" s="298"/>
      <c r="BF12" s="298"/>
      <c r="BG12" s="298"/>
      <c r="BH12" s="298"/>
      <c r="BI12" s="298"/>
      <c r="BJ12" s="298"/>
      <c r="BK12" s="298"/>
      <c r="BL12" s="298"/>
      <c r="BM12" s="298"/>
      <c r="BN12" s="299"/>
      <c r="BO12" s="300"/>
    </row>
    <row r="13" spans="2:67" x14ac:dyDescent="0.2">
      <c r="B13" s="293" t="s">
        <v>116</v>
      </c>
      <c r="C13" s="298"/>
      <c r="D13" s="298"/>
      <c r="E13" s="298"/>
      <c r="F13" s="298"/>
      <c r="G13" s="298"/>
      <c r="H13" s="298"/>
      <c r="I13" s="298"/>
      <c r="J13" s="298"/>
      <c r="K13" s="298"/>
      <c r="L13" s="298"/>
      <c r="M13" s="298"/>
      <c r="N13" s="298"/>
      <c r="O13" s="298"/>
      <c r="P13" s="298"/>
      <c r="Q13" s="298"/>
      <c r="R13" s="298"/>
      <c r="S13" s="298"/>
      <c r="T13" s="298"/>
      <c r="U13" s="298"/>
      <c r="V13" s="298"/>
      <c r="W13" s="298"/>
      <c r="X13" s="298"/>
      <c r="Y13" s="298"/>
      <c r="Z13" s="298"/>
      <c r="AA13" s="298"/>
      <c r="AB13" s="298"/>
      <c r="AC13" s="298"/>
      <c r="AD13" s="298"/>
      <c r="AE13" s="298"/>
      <c r="AF13" s="298"/>
      <c r="AG13" s="298"/>
      <c r="AH13" s="298"/>
      <c r="AI13" s="298"/>
      <c r="AJ13" s="298"/>
      <c r="AK13" s="298"/>
      <c r="AL13" s="298"/>
      <c r="AM13" s="298"/>
      <c r="AN13" s="298"/>
      <c r="AO13" s="298"/>
      <c r="AP13" s="298"/>
      <c r="AQ13" s="298"/>
      <c r="AR13" s="298"/>
      <c r="AS13" s="298"/>
      <c r="AT13" s="298"/>
      <c r="AU13" s="298"/>
      <c r="AV13" s="298"/>
      <c r="AW13" s="298"/>
      <c r="AX13" s="298"/>
      <c r="AY13" s="298"/>
      <c r="AZ13" s="298"/>
      <c r="BA13" s="298"/>
      <c r="BB13" s="298"/>
      <c r="BC13" s="298"/>
      <c r="BD13" s="298"/>
      <c r="BE13" s="298"/>
      <c r="BF13" s="298"/>
      <c r="BG13" s="298"/>
      <c r="BH13" s="298"/>
      <c r="BI13" s="298"/>
      <c r="BJ13" s="298"/>
      <c r="BK13" s="298"/>
      <c r="BL13" s="298"/>
      <c r="BM13" s="298"/>
      <c r="BN13" s="299"/>
      <c r="BO13" s="300"/>
    </row>
    <row r="14" spans="2:67" ht="17" thickBot="1" x14ac:dyDescent="0.25">
      <c r="B14" s="293" t="s">
        <v>117</v>
      </c>
      <c r="C14" s="298"/>
      <c r="D14" s="298"/>
      <c r="E14" s="298"/>
      <c r="F14" s="298"/>
      <c r="G14" s="298"/>
      <c r="H14" s="298"/>
      <c r="I14" s="298"/>
      <c r="J14" s="298"/>
      <c r="K14" s="298"/>
      <c r="L14" s="298"/>
      <c r="M14" s="298"/>
      <c r="N14" s="298"/>
      <c r="O14" s="298"/>
      <c r="P14" s="298"/>
      <c r="Q14" s="298"/>
      <c r="R14" s="298"/>
      <c r="S14" s="298"/>
      <c r="T14" s="298"/>
      <c r="U14" s="298"/>
      <c r="V14" s="298"/>
      <c r="W14" s="298"/>
      <c r="X14" s="298"/>
      <c r="Y14" s="298"/>
      <c r="Z14" s="298"/>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c r="AW14" s="298"/>
      <c r="AX14" s="298"/>
      <c r="AY14" s="298"/>
      <c r="AZ14" s="298"/>
      <c r="BA14" s="298"/>
      <c r="BB14" s="298"/>
      <c r="BC14" s="298"/>
      <c r="BD14" s="298"/>
      <c r="BE14" s="298"/>
      <c r="BF14" s="298"/>
      <c r="BG14" s="298"/>
      <c r="BH14" s="298"/>
      <c r="BI14" s="298"/>
      <c r="BJ14" s="298"/>
      <c r="BK14" s="298"/>
      <c r="BL14" s="298"/>
      <c r="BM14" s="298"/>
      <c r="BN14" s="299"/>
      <c r="BO14" s="300"/>
    </row>
    <row r="15" spans="2:67" ht="17" thickBot="1" x14ac:dyDescent="0.25">
      <c r="B15" s="294" t="s">
        <v>118</v>
      </c>
      <c r="C15" s="301"/>
      <c r="D15" s="301"/>
      <c r="E15" s="301"/>
      <c r="F15" s="301"/>
      <c r="G15" s="301"/>
      <c r="H15" s="301"/>
      <c r="I15" s="301"/>
      <c r="J15" s="301"/>
      <c r="K15" s="301"/>
      <c r="L15" s="301"/>
      <c r="M15" s="301"/>
      <c r="N15" s="301"/>
      <c r="O15" s="301"/>
      <c r="P15" s="301"/>
      <c r="Q15" s="301"/>
      <c r="R15" s="301"/>
      <c r="S15" s="301"/>
      <c r="T15" s="301"/>
      <c r="U15" s="301"/>
      <c r="V15" s="301"/>
      <c r="W15" s="301"/>
      <c r="X15" s="301"/>
      <c r="Y15" s="301"/>
      <c r="Z15" s="301"/>
      <c r="AA15" s="301"/>
      <c r="AB15" s="301"/>
      <c r="AC15" s="301"/>
      <c r="AD15" s="301"/>
      <c r="AE15" s="301"/>
      <c r="AF15" s="301"/>
      <c r="AG15" s="301"/>
      <c r="AH15" s="301"/>
      <c r="AI15" s="301"/>
      <c r="AJ15" s="301"/>
      <c r="AK15" s="301"/>
      <c r="AL15" s="301"/>
      <c r="AM15" s="301"/>
      <c r="AN15" s="301"/>
      <c r="AO15" s="301"/>
      <c r="AP15" s="301"/>
      <c r="AQ15" s="301"/>
      <c r="AR15" s="301"/>
      <c r="AS15" s="301"/>
      <c r="AT15" s="301"/>
      <c r="AU15" s="301"/>
      <c r="AV15" s="301"/>
      <c r="AW15" s="301"/>
      <c r="AX15" s="301"/>
      <c r="AY15" s="301"/>
      <c r="AZ15" s="301"/>
      <c r="BA15" s="301"/>
      <c r="BB15" s="301"/>
      <c r="BC15" s="301"/>
      <c r="BD15" s="301"/>
      <c r="BE15" s="301"/>
      <c r="BF15" s="301"/>
      <c r="BG15" s="301"/>
      <c r="BH15" s="301"/>
      <c r="BI15" s="301"/>
      <c r="BJ15" s="301"/>
      <c r="BK15" s="301"/>
      <c r="BL15" s="301"/>
      <c r="BM15" s="301"/>
      <c r="BN15" s="302"/>
      <c r="BO15" s="303"/>
    </row>
    <row r="16" spans="2:67" x14ac:dyDescent="0.2">
      <c r="B16" s="293" t="s">
        <v>119</v>
      </c>
      <c r="C16" s="298"/>
      <c r="D16" s="298"/>
      <c r="E16" s="298"/>
      <c r="F16" s="298"/>
      <c r="G16" s="298"/>
      <c r="H16" s="298"/>
      <c r="I16" s="298"/>
      <c r="J16" s="298"/>
      <c r="K16" s="298"/>
      <c r="L16" s="298"/>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c r="AW16" s="298"/>
      <c r="AX16" s="298"/>
      <c r="AY16" s="298"/>
      <c r="AZ16" s="298"/>
      <c r="BA16" s="298"/>
      <c r="BB16" s="298"/>
      <c r="BC16" s="298"/>
      <c r="BD16" s="298"/>
      <c r="BE16" s="298"/>
      <c r="BF16" s="298"/>
      <c r="BG16" s="298"/>
      <c r="BH16" s="298"/>
      <c r="BI16" s="298"/>
      <c r="BJ16" s="298"/>
      <c r="BK16" s="298"/>
      <c r="BL16" s="298"/>
      <c r="BM16" s="298"/>
      <c r="BN16" s="299"/>
      <c r="BO16" s="300"/>
    </row>
    <row r="17" spans="2:67" ht="17" thickBot="1" x14ac:dyDescent="0.25">
      <c r="B17" s="293" t="s">
        <v>120</v>
      </c>
      <c r="C17" s="298"/>
      <c r="D17" s="298"/>
      <c r="E17" s="298"/>
      <c r="F17" s="298"/>
      <c r="G17" s="298"/>
      <c r="H17" s="298"/>
      <c r="I17" s="298"/>
      <c r="J17" s="298"/>
      <c r="K17" s="298"/>
      <c r="L17" s="298"/>
      <c r="M17" s="298"/>
      <c r="N17" s="298"/>
      <c r="O17" s="298"/>
      <c r="P17" s="298"/>
      <c r="Q17" s="298"/>
      <c r="R17" s="298"/>
      <c r="S17" s="298"/>
      <c r="T17" s="298"/>
      <c r="U17" s="298"/>
      <c r="V17" s="298"/>
      <c r="W17" s="298"/>
      <c r="X17" s="298"/>
      <c r="Y17" s="298"/>
      <c r="Z17" s="298"/>
      <c r="AA17" s="298"/>
      <c r="AB17" s="298"/>
      <c r="AC17" s="298"/>
      <c r="AD17" s="298"/>
      <c r="AE17" s="298"/>
      <c r="AF17" s="298"/>
      <c r="AG17" s="298"/>
      <c r="AH17" s="298"/>
      <c r="AI17" s="298"/>
      <c r="AJ17" s="298"/>
      <c r="AK17" s="298"/>
      <c r="AL17" s="298"/>
      <c r="AM17" s="298"/>
      <c r="AN17" s="298"/>
      <c r="AO17" s="298"/>
      <c r="AP17" s="298"/>
      <c r="AQ17" s="298"/>
      <c r="AR17" s="298"/>
      <c r="AS17" s="298"/>
      <c r="AT17" s="298"/>
      <c r="AU17" s="298"/>
      <c r="AV17" s="298"/>
      <c r="AW17" s="298"/>
      <c r="AX17" s="298"/>
      <c r="AY17" s="298"/>
      <c r="AZ17" s="298"/>
      <c r="BA17" s="298"/>
      <c r="BB17" s="298"/>
      <c r="BC17" s="298"/>
      <c r="BD17" s="298"/>
      <c r="BE17" s="298"/>
      <c r="BF17" s="298"/>
      <c r="BG17" s="298"/>
      <c r="BH17" s="298"/>
      <c r="BI17" s="298"/>
      <c r="BJ17" s="298"/>
      <c r="BK17" s="298"/>
      <c r="BL17" s="298"/>
      <c r="BM17" s="298"/>
      <c r="BN17" s="299"/>
      <c r="BO17" s="300"/>
    </row>
    <row r="18" spans="2:67" ht="17" thickBot="1" x14ac:dyDescent="0.25">
      <c r="B18" s="294" t="s">
        <v>121</v>
      </c>
      <c r="C18" s="301"/>
      <c r="D18" s="301"/>
      <c r="E18" s="301"/>
      <c r="F18" s="301"/>
      <c r="G18" s="301"/>
      <c r="H18" s="301"/>
      <c r="I18" s="301"/>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1"/>
      <c r="BN18" s="302"/>
      <c r="BO18" s="303"/>
    </row>
    <row r="19" spans="2:67" x14ac:dyDescent="0.2">
      <c r="B19" s="293" t="s">
        <v>122</v>
      </c>
      <c r="C19" s="298"/>
      <c r="D19" s="298"/>
      <c r="E19" s="298"/>
      <c r="F19" s="298"/>
      <c r="G19" s="298"/>
      <c r="H19" s="298"/>
      <c r="I19" s="298"/>
      <c r="J19" s="298"/>
      <c r="K19" s="298"/>
      <c r="L19" s="298"/>
      <c r="M19" s="298"/>
      <c r="N19" s="298"/>
      <c r="O19" s="298"/>
      <c r="P19" s="298"/>
      <c r="Q19" s="298"/>
      <c r="R19" s="298"/>
      <c r="S19" s="298"/>
      <c r="T19" s="298"/>
      <c r="U19" s="298"/>
      <c r="V19" s="298"/>
      <c r="W19" s="298"/>
      <c r="X19" s="298"/>
      <c r="Y19" s="298"/>
      <c r="Z19" s="298"/>
      <c r="AA19" s="298"/>
      <c r="AB19" s="298"/>
      <c r="AC19" s="298"/>
      <c r="AD19" s="298"/>
      <c r="AE19" s="298"/>
      <c r="AF19" s="298"/>
      <c r="AG19" s="298"/>
      <c r="AH19" s="298"/>
      <c r="AI19" s="298"/>
      <c r="AJ19" s="298"/>
      <c r="AK19" s="298"/>
      <c r="AL19" s="298"/>
      <c r="AM19" s="298"/>
      <c r="AN19" s="298"/>
      <c r="AO19" s="298"/>
      <c r="AP19" s="298"/>
      <c r="AQ19" s="298"/>
      <c r="AR19" s="298"/>
      <c r="AS19" s="298"/>
      <c r="AT19" s="298"/>
      <c r="AU19" s="298"/>
      <c r="AV19" s="298"/>
      <c r="AW19" s="298"/>
      <c r="AX19" s="298"/>
      <c r="AY19" s="298"/>
      <c r="AZ19" s="298"/>
      <c r="BA19" s="298"/>
      <c r="BB19" s="298"/>
      <c r="BC19" s="298"/>
      <c r="BD19" s="298"/>
      <c r="BE19" s="298"/>
      <c r="BF19" s="298"/>
      <c r="BG19" s="298"/>
      <c r="BH19" s="298"/>
      <c r="BI19" s="298"/>
      <c r="BJ19" s="298"/>
      <c r="BK19" s="298"/>
      <c r="BL19" s="298"/>
      <c r="BM19" s="298"/>
      <c r="BN19" s="299"/>
      <c r="BO19" s="300"/>
    </row>
    <row r="20" spans="2:67" x14ac:dyDescent="0.2">
      <c r="B20" s="293" t="s">
        <v>123</v>
      </c>
      <c r="C20" s="298"/>
      <c r="D20" s="298"/>
      <c r="E20" s="298"/>
      <c r="F20" s="298"/>
      <c r="G20" s="298"/>
      <c r="H20" s="298"/>
      <c r="I20" s="298"/>
      <c r="J20" s="298"/>
      <c r="K20" s="298"/>
      <c r="L20" s="298"/>
      <c r="M20" s="298"/>
      <c r="N20" s="298"/>
      <c r="O20" s="298"/>
      <c r="P20" s="298"/>
      <c r="Q20" s="298"/>
      <c r="R20" s="298"/>
      <c r="S20" s="298"/>
      <c r="T20" s="298"/>
      <c r="U20" s="298"/>
      <c r="V20" s="298"/>
      <c r="W20" s="298"/>
      <c r="X20" s="298"/>
      <c r="Y20" s="298"/>
      <c r="Z20" s="298"/>
      <c r="AA20" s="298"/>
      <c r="AB20" s="298"/>
      <c r="AC20" s="298"/>
      <c r="AD20" s="298"/>
      <c r="AE20" s="298"/>
      <c r="AF20" s="298"/>
      <c r="AG20" s="298"/>
      <c r="AH20" s="298"/>
      <c r="AI20" s="298"/>
      <c r="AJ20" s="298"/>
      <c r="AK20" s="298"/>
      <c r="AL20" s="298"/>
      <c r="AM20" s="298"/>
      <c r="AN20" s="298"/>
      <c r="AO20" s="298"/>
      <c r="AP20" s="298"/>
      <c r="AQ20" s="298"/>
      <c r="AR20" s="298"/>
      <c r="AS20" s="298"/>
      <c r="AT20" s="298"/>
      <c r="AU20" s="298"/>
      <c r="AV20" s="298"/>
      <c r="AW20" s="298"/>
      <c r="AX20" s="298"/>
      <c r="AY20" s="298"/>
      <c r="AZ20" s="298"/>
      <c r="BA20" s="298"/>
      <c r="BB20" s="298"/>
      <c r="BC20" s="298"/>
      <c r="BD20" s="298"/>
      <c r="BE20" s="298"/>
      <c r="BF20" s="298"/>
      <c r="BG20" s="298"/>
      <c r="BH20" s="298"/>
      <c r="BI20" s="298"/>
      <c r="BJ20" s="298"/>
      <c r="BK20" s="298"/>
      <c r="BL20" s="298"/>
      <c r="BM20" s="298"/>
      <c r="BN20" s="299"/>
      <c r="BO20" s="300"/>
    </row>
    <row r="21" spans="2:67" x14ac:dyDescent="0.2">
      <c r="B21" s="293" t="s">
        <v>124</v>
      </c>
      <c r="C21" s="298"/>
      <c r="D21" s="298"/>
      <c r="E21" s="298"/>
      <c r="F21" s="298"/>
      <c r="G21" s="298"/>
      <c r="H21" s="298"/>
      <c r="I21" s="298"/>
      <c r="J21" s="298"/>
      <c r="K21" s="298"/>
      <c r="L21" s="298"/>
      <c r="M21" s="298"/>
      <c r="N21" s="298"/>
      <c r="O21" s="298"/>
      <c r="P21" s="298"/>
      <c r="Q21" s="298"/>
      <c r="R21" s="298"/>
      <c r="S21" s="298"/>
      <c r="T21" s="298"/>
      <c r="U21" s="298"/>
      <c r="V21" s="298"/>
      <c r="W21" s="298"/>
      <c r="X21" s="298"/>
      <c r="Y21" s="298"/>
      <c r="Z21" s="298"/>
      <c r="AA21" s="298"/>
      <c r="AB21" s="298"/>
      <c r="AC21" s="298"/>
      <c r="AD21" s="298"/>
      <c r="AE21" s="298"/>
      <c r="AF21" s="298"/>
      <c r="AG21" s="298"/>
      <c r="AH21" s="298"/>
      <c r="AI21" s="298"/>
      <c r="AJ21" s="298"/>
      <c r="AK21" s="298"/>
      <c r="AL21" s="298"/>
      <c r="AM21" s="298"/>
      <c r="AN21" s="298"/>
      <c r="AO21" s="298"/>
      <c r="AP21" s="298"/>
      <c r="AQ21" s="298"/>
      <c r="AR21" s="298"/>
      <c r="AS21" s="298"/>
      <c r="AT21" s="298"/>
      <c r="AU21" s="298"/>
      <c r="AV21" s="298"/>
      <c r="AW21" s="298"/>
      <c r="AX21" s="298"/>
      <c r="AY21" s="298"/>
      <c r="AZ21" s="298"/>
      <c r="BA21" s="298"/>
      <c r="BB21" s="298"/>
      <c r="BC21" s="298"/>
      <c r="BD21" s="298"/>
      <c r="BE21" s="298"/>
      <c r="BF21" s="298"/>
      <c r="BG21" s="298"/>
      <c r="BH21" s="298"/>
      <c r="BI21" s="298"/>
      <c r="BJ21" s="298"/>
      <c r="BK21" s="298"/>
      <c r="BL21" s="298"/>
      <c r="BM21" s="298"/>
      <c r="BN21" s="299"/>
      <c r="BO21" s="300"/>
    </row>
    <row r="22" spans="2:67" x14ac:dyDescent="0.2">
      <c r="B22" s="293" t="s">
        <v>125</v>
      </c>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8"/>
      <c r="AA22" s="298"/>
      <c r="AB22" s="298"/>
      <c r="AC22" s="298"/>
      <c r="AD22" s="298"/>
      <c r="AE22" s="298"/>
      <c r="AF22" s="298"/>
      <c r="AG22" s="298"/>
      <c r="AH22" s="298"/>
      <c r="AI22" s="298"/>
      <c r="AJ22" s="298"/>
      <c r="AK22" s="298"/>
      <c r="AL22" s="298"/>
      <c r="AM22" s="298"/>
      <c r="AN22" s="298"/>
      <c r="AO22" s="298"/>
      <c r="AP22" s="298"/>
      <c r="AQ22" s="298"/>
      <c r="AR22" s="298"/>
      <c r="AS22" s="298"/>
      <c r="AT22" s="298"/>
      <c r="AU22" s="298"/>
      <c r="AV22" s="298"/>
      <c r="AW22" s="298"/>
      <c r="AX22" s="298"/>
      <c r="AY22" s="298"/>
      <c r="AZ22" s="298"/>
      <c r="BA22" s="298"/>
      <c r="BB22" s="298"/>
      <c r="BC22" s="298"/>
      <c r="BD22" s="298"/>
      <c r="BE22" s="298"/>
      <c r="BF22" s="298"/>
      <c r="BG22" s="298"/>
      <c r="BH22" s="298"/>
      <c r="BI22" s="298"/>
      <c r="BJ22" s="298"/>
      <c r="BK22" s="298"/>
      <c r="BL22" s="298"/>
      <c r="BM22" s="298"/>
      <c r="BN22" s="299"/>
      <c r="BO22" s="300"/>
    </row>
    <row r="23" spans="2:67" x14ac:dyDescent="0.2">
      <c r="B23" s="293" t="s">
        <v>126</v>
      </c>
      <c r="C23" s="298"/>
      <c r="D23" s="298"/>
      <c r="E23" s="298"/>
      <c r="F23" s="298"/>
      <c r="G23" s="298"/>
      <c r="H23" s="298"/>
      <c r="I23" s="298"/>
      <c r="J23" s="298"/>
      <c r="K23" s="298"/>
      <c r="L23" s="298"/>
      <c r="M23" s="298"/>
      <c r="N23" s="298"/>
      <c r="O23" s="298"/>
      <c r="P23" s="298"/>
      <c r="Q23" s="298"/>
      <c r="R23" s="298"/>
      <c r="S23" s="298"/>
      <c r="T23" s="298"/>
      <c r="U23" s="298"/>
      <c r="V23" s="298"/>
      <c r="W23" s="298"/>
      <c r="X23" s="298"/>
      <c r="Y23" s="298"/>
      <c r="Z23" s="298"/>
      <c r="AA23" s="298"/>
      <c r="AB23" s="298"/>
      <c r="AC23" s="298"/>
      <c r="AD23" s="298"/>
      <c r="AE23" s="298"/>
      <c r="AF23" s="298"/>
      <c r="AG23" s="298"/>
      <c r="AH23" s="298"/>
      <c r="AI23" s="298"/>
      <c r="AJ23" s="298"/>
      <c r="AK23" s="298"/>
      <c r="AL23" s="298"/>
      <c r="AM23" s="298"/>
      <c r="AN23" s="298"/>
      <c r="AO23" s="298"/>
      <c r="AP23" s="298"/>
      <c r="AQ23" s="298"/>
      <c r="AR23" s="298"/>
      <c r="AS23" s="298"/>
      <c r="AT23" s="298"/>
      <c r="AU23" s="298"/>
      <c r="AV23" s="298"/>
      <c r="AW23" s="298"/>
      <c r="AX23" s="298"/>
      <c r="AY23" s="298"/>
      <c r="AZ23" s="298"/>
      <c r="BA23" s="298"/>
      <c r="BB23" s="298"/>
      <c r="BC23" s="298"/>
      <c r="BD23" s="298"/>
      <c r="BE23" s="298"/>
      <c r="BF23" s="298"/>
      <c r="BG23" s="298"/>
      <c r="BH23" s="298"/>
      <c r="BI23" s="298"/>
      <c r="BJ23" s="298"/>
      <c r="BK23" s="298"/>
      <c r="BL23" s="298"/>
      <c r="BM23" s="298"/>
      <c r="BN23" s="299"/>
      <c r="BO23" s="300"/>
    </row>
    <row r="24" spans="2:67" x14ac:dyDescent="0.2">
      <c r="B24" s="295" t="s">
        <v>127</v>
      </c>
      <c r="C24" s="304"/>
      <c r="D24" s="304"/>
      <c r="E24" s="304"/>
      <c r="F24" s="304"/>
      <c r="G24" s="304"/>
      <c r="H24" s="304"/>
      <c r="I24" s="304"/>
      <c r="J24" s="304"/>
      <c r="K24" s="304"/>
      <c r="L24" s="304"/>
      <c r="M24" s="304"/>
      <c r="N24" s="304"/>
      <c r="O24" s="304"/>
      <c r="P24" s="304"/>
      <c r="Q24" s="304"/>
      <c r="R24" s="304"/>
      <c r="S24" s="304"/>
      <c r="T24" s="304"/>
      <c r="U24" s="304"/>
      <c r="V24" s="304"/>
      <c r="W24" s="304"/>
      <c r="X24" s="304"/>
      <c r="Y24" s="304"/>
      <c r="Z24" s="304"/>
      <c r="AA24" s="304"/>
      <c r="AB24" s="304"/>
      <c r="AC24" s="304"/>
      <c r="AD24" s="304"/>
      <c r="AE24" s="304"/>
      <c r="AF24" s="304"/>
      <c r="AG24" s="304"/>
      <c r="AH24" s="304"/>
      <c r="AI24" s="304"/>
      <c r="AJ24" s="304"/>
      <c r="AK24" s="304"/>
      <c r="AL24" s="304"/>
      <c r="AM24" s="304"/>
      <c r="AN24" s="304"/>
      <c r="AO24" s="304"/>
      <c r="AP24" s="304"/>
      <c r="AQ24" s="304"/>
      <c r="AR24" s="304"/>
      <c r="AS24" s="304"/>
      <c r="AT24" s="304"/>
      <c r="AU24" s="304"/>
      <c r="AV24" s="304"/>
      <c r="AW24" s="304"/>
      <c r="AX24" s="304"/>
      <c r="AY24" s="304"/>
      <c r="AZ24" s="304"/>
      <c r="BA24" s="304"/>
      <c r="BB24" s="304"/>
      <c r="BC24" s="304"/>
      <c r="BD24" s="304"/>
      <c r="BE24" s="304"/>
      <c r="BF24" s="304"/>
      <c r="BG24" s="304"/>
      <c r="BH24" s="304"/>
      <c r="BI24" s="304"/>
      <c r="BJ24" s="304"/>
      <c r="BK24" s="304"/>
      <c r="BL24" s="304"/>
      <c r="BM24" s="304"/>
      <c r="BN24" s="305"/>
      <c r="BO24" s="306"/>
    </row>
    <row r="25" spans="2:67" x14ac:dyDescent="0.2">
      <c r="B25" s="293" t="s">
        <v>128</v>
      </c>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8"/>
      <c r="AA25" s="298"/>
      <c r="AB25" s="298"/>
      <c r="AC25" s="298"/>
      <c r="AD25" s="298"/>
      <c r="AE25" s="298"/>
      <c r="AF25" s="298"/>
      <c r="AG25" s="298"/>
      <c r="AH25" s="298"/>
      <c r="AI25" s="298"/>
      <c r="AJ25" s="298"/>
      <c r="AK25" s="298"/>
      <c r="AL25" s="298"/>
      <c r="AM25" s="298"/>
      <c r="AN25" s="298"/>
      <c r="AO25" s="298"/>
      <c r="AP25" s="298"/>
      <c r="AQ25" s="298"/>
      <c r="AR25" s="298"/>
      <c r="AS25" s="298"/>
      <c r="AT25" s="298"/>
      <c r="AU25" s="298"/>
      <c r="AV25" s="298"/>
      <c r="AW25" s="298"/>
      <c r="AX25" s="298"/>
      <c r="AY25" s="298"/>
      <c r="AZ25" s="298"/>
      <c r="BA25" s="298"/>
      <c r="BB25" s="298"/>
      <c r="BC25" s="298"/>
      <c r="BD25" s="298"/>
      <c r="BE25" s="298"/>
      <c r="BF25" s="298"/>
      <c r="BG25" s="298"/>
      <c r="BH25" s="298"/>
      <c r="BI25" s="298"/>
      <c r="BJ25" s="298"/>
      <c r="BK25" s="298"/>
      <c r="BL25" s="298"/>
      <c r="BM25" s="298"/>
      <c r="BN25" s="299"/>
      <c r="BO25" s="300"/>
    </row>
    <row r="26" spans="2:67" x14ac:dyDescent="0.2">
      <c r="B26" s="293" t="s">
        <v>129</v>
      </c>
      <c r="C26" s="298"/>
      <c r="D26" s="298"/>
      <c r="E26" s="298"/>
      <c r="F26" s="298"/>
      <c r="G26" s="298"/>
      <c r="H26" s="298"/>
      <c r="I26" s="298"/>
      <c r="J26" s="298"/>
      <c r="K26" s="298"/>
      <c r="L26" s="298"/>
      <c r="M26" s="298"/>
      <c r="N26" s="298"/>
      <c r="O26" s="298"/>
      <c r="P26" s="298"/>
      <c r="Q26" s="298"/>
      <c r="R26" s="298"/>
      <c r="S26" s="298"/>
      <c r="T26" s="298"/>
      <c r="U26" s="298"/>
      <c r="V26" s="298"/>
      <c r="W26" s="298"/>
      <c r="X26" s="298"/>
      <c r="Y26" s="298"/>
      <c r="Z26" s="298"/>
      <c r="AA26" s="298"/>
      <c r="AB26" s="298"/>
      <c r="AC26" s="298"/>
      <c r="AD26" s="298"/>
      <c r="AE26" s="298"/>
      <c r="AF26" s="298"/>
      <c r="AG26" s="298"/>
      <c r="AH26" s="298"/>
      <c r="AI26" s="298"/>
      <c r="AJ26" s="298"/>
      <c r="AK26" s="298"/>
      <c r="AL26" s="298"/>
      <c r="AM26" s="298"/>
      <c r="AN26" s="298"/>
      <c r="AO26" s="298"/>
      <c r="AP26" s="298"/>
      <c r="AQ26" s="298"/>
      <c r="AR26" s="298"/>
      <c r="AS26" s="298"/>
      <c r="AT26" s="298"/>
      <c r="AU26" s="298"/>
      <c r="AV26" s="298"/>
      <c r="AW26" s="298"/>
      <c r="AX26" s="298"/>
      <c r="AY26" s="298"/>
      <c r="AZ26" s="298"/>
      <c r="BA26" s="298"/>
      <c r="BB26" s="298"/>
      <c r="BC26" s="298"/>
      <c r="BD26" s="298"/>
      <c r="BE26" s="298"/>
      <c r="BF26" s="298"/>
      <c r="BG26" s="298"/>
      <c r="BH26" s="298"/>
      <c r="BI26" s="298"/>
      <c r="BJ26" s="298"/>
      <c r="BK26" s="298"/>
      <c r="BL26" s="298"/>
      <c r="BM26" s="298"/>
      <c r="BN26" s="299"/>
      <c r="BO26" s="300"/>
    </row>
    <row r="27" spans="2:67" x14ac:dyDescent="0.2">
      <c r="B27" s="293" t="s">
        <v>130</v>
      </c>
      <c r="C27" s="298"/>
      <c r="D27" s="298"/>
      <c r="E27" s="298"/>
      <c r="F27" s="298"/>
      <c r="G27" s="298"/>
      <c r="H27" s="298"/>
      <c r="I27" s="298"/>
      <c r="J27" s="298"/>
      <c r="K27" s="298"/>
      <c r="L27" s="298"/>
      <c r="M27" s="298"/>
      <c r="N27" s="298"/>
      <c r="O27" s="298"/>
      <c r="P27" s="298"/>
      <c r="Q27" s="298"/>
      <c r="R27" s="298"/>
      <c r="S27" s="298"/>
      <c r="T27" s="298"/>
      <c r="U27" s="298"/>
      <c r="V27" s="298"/>
      <c r="W27" s="298"/>
      <c r="X27" s="298"/>
      <c r="Y27" s="298"/>
      <c r="Z27" s="298"/>
      <c r="AA27" s="298"/>
      <c r="AB27" s="298"/>
      <c r="AC27" s="298"/>
      <c r="AD27" s="298"/>
      <c r="AE27" s="298"/>
      <c r="AF27" s="298"/>
      <c r="AG27" s="298"/>
      <c r="AH27" s="298"/>
      <c r="AI27" s="298"/>
      <c r="AJ27" s="298"/>
      <c r="AK27" s="298"/>
      <c r="AL27" s="298"/>
      <c r="AM27" s="298"/>
      <c r="AN27" s="298"/>
      <c r="AO27" s="298"/>
      <c r="AP27" s="298"/>
      <c r="AQ27" s="298"/>
      <c r="AR27" s="298"/>
      <c r="AS27" s="298"/>
      <c r="AT27" s="298"/>
      <c r="AU27" s="298"/>
      <c r="AV27" s="298"/>
      <c r="AW27" s="298"/>
      <c r="AX27" s="298"/>
      <c r="AY27" s="298"/>
      <c r="AZ27" s="298"/>
      <c r="BA27" s="298"/>
      <c r="BB27" s="298"/>
      <c r="BC27" s="298"/>
      <c r="BD27" s="298"/>
      <c r="BE27" s="298"/>
      <c r="BF27" s="298"/>
      <c r="BG27" s="298"/>
      <c r="BH27" s="298"/>
      <c r="BI27" s="298"/>
      <c r="BJ27" s="298"/>
      <c r="BK27" s="298"/>
      <c r="BL27" s="298"/>
      <c r="BM27" s="298"/>
      <c r="BN27" s="299"/>
      <c r="BO27" s="300"/>
    </row>
    <row r="28" spans="2:67" x14ac:dyDescent="0.2">
      <c r="B28" s="293" t="s">
        <v>255</v>
      </c>
      <c r="C28" s="298"/>
      <c r="D28" s="298"/>
      <c r="E28" s="298"/>
      <c r="F28" s="298"/>
      <c r="G28" s="298"/>
      <c r="H28" s="298"/>
      <c r="I28" s="298"/>
      <c r="J28" s="298"/>
      <c r="K28" s="298"/>
      <c r="L28" s="298"/>
      <c r="M28" s="298"/>
      <c r="N28" s="298"/>
      <c r="O28" s="298"/>
      <c r="P28" s="298"/>
      <c r="Q28" s="298"/>
      <c r="R28" s="298"/>
      <c r="S28" s="298"/>
      <c r="T28" s="298"/>
      <c r="U28" s="298"/>
      <c r="V28" s="298"/>
      <c r="W28" s="298"/>
      <c r="X28" s="298"/>
      <c r="Y28" s="298"/>
      <c r="Z28" s="298"/>
      <c r="AA28" s="298"/>
      <c r="AB28" s="298"/>
      <c r="AC28" s="298"/>
      <c r="AD28" s="298"/>
      <c r="AE28" s="298"/>
      <c r="AF28" s="298"/>
      <c r="AG28" s="298"/>
      <c r="AH28" s="298"/>
      <c r="AI28" s="298"/>
      <c r="AJ28" s="298"/>
      <c r="AK28" s="298"/>
      <c r="AL28" s="298"/>
      <c r="AM28" s="298"/>
      <c r="AN28" s="298"/>
      <c r="AO28" s="298"/>
      <c r="AP28" s="298"/>
      <c r="AQ28" s="298"/>
      <c r="AR28" s="298"/>
      <c r="AS28" s="298"/>
      <c r="AT28" s="298"/>
      <c r="AU28" s="298"/>
      <c r="AV28" s="298"/>
      <c r="AW28" s="298"/>
      <c r="AX28" s="298"/>
      <c r="AY28" s="298"/>
      <c r="AZ28" s="298"/>
      <c r="BA28" s="298"/>
      <c r="BB28" s="298"/>
      <c r="BC28" s="298"/>
      <c r="BD28" s="298"/>
      <c r="BE28" s="298"/>
      <c r="BF28" s="298"/>
      <c r="BG28" s="298"/>
      <c r="BH28" s="298"/>
      <c r="BI28" s="298"/>
      <c r="BJ28" s="298"/>
      <c r="BK28" s="298"/>
      <c r="BL28" s="298"/>
      <c r="BM28" s="298"/>
      <c r="BN28" s="299"/>
      <c r="BO28" s="300"/>
    </row>
    <row r="29" spans="2:67" x14ac:dyDescent="0.2">
      <c r="B29" s="293" t="s">
        <v>256</v>
      </c>
      <c r="C29" s="298"/>
      <c r="D29" s="298"/>
      <c r="E29" s="298"/>
      <c r="F29" s="298"/>
      <c r="G29" s="298"/>
      <c r="H29" s="298"/>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8"/>
      <c r="AQ29" s="298"/>
      <c r="AR29" s="298"/>
      <c r="AS29" s="298"/>
      <c r="AT29" s="298"/>
      <c r="AU29" s="298"/>
      <c r="AV29" s="298"/>
      <c r="AW29" s="298"/>
      <c r="AX29" s="298"/>
      <c r="AY29" s="298"/>
      <c r="AZ29" s="298"/>
      <c r="BA29" s="298"/>
      <c r="BB29" s="298"/>
      <c r="BC29" s="298"/>
      <c r="BD29" s="298"/>
      <c r="BE29" s="298"/>
      <c r="BF29" s="298"/>
      <c r="BG29" s="298"/>
      <c r="BH29" s="298"/>
      <c r="BI29" s="298"/>
      <c r="BJ29" s="298"/>
      <c r="BK29" s="298"/>
      <c r="BL29" s="298"/>
      <c r="BM29" s="298"/>
      <c r="BN29" s="299"/>
      <c r="BO29" s="300"/>
    </row>
    <row r="30" spans="2:67" x14ac:dyDescent="0.2">
      <c r="B30" s="293" t="s">
        <v>257</v>
      </c>
      <c r="C30" s="298"/>
      <c r="D30" s="298"/>
      <c r="E30" s="298"/>
      <c r="F30" s="298"/>
      <c r="G30" s="298"/>
      <c r="H30" s="298"/>
      <c r="I30" s="298"/>
      <c r="J30" s="298"/>
      <c r="K30" s="298"/>
      <c r="L30" s="298"/>
      <c r="M30" s="298"/>
      <c r="N30" s="298"/>
      <c r="O30" s="298"/>
      <c r="P30" s="298"/>
      <c r="Q30" s="298"/>
      <c r="R30" s="298"/>
      <c r="S30" s="298"/>
      <c r="T30" s="298"/>
      <c r="U30" s="298"/>
      <c r="V30" s="298"/>
      <c r="W30" s="298"/>
      <c r="X30" s="298"/>
      <c r="Y30" s="298"/>
      <c r="Z30" s="298"/>
      <c r="AA30" s="298"/>
      <c r="AB30" s="298"/>
      <c r="AC30" s="298"/>
      <c r="AD30" s="298"/>
      <c r="AE30" s="298"/>
      <c r="AF30" s="298"/>
      <c r="AG30" s="298"/>
      <c r="AH30" s="298"/>
      <c r="AI30" s="298"/>
      <c r="AJ30" s="298"/>
      <c r="AK30" s="298"/>
      <c r="AL30" s="298"/>
      <c r="AM30" s="298"/>
      <c r="AN30" s="298"/>
      <c r="AO30" s="298"/>
      <c r="AP30" s="298"/>
      <c r="AQ30" s="298"/>
      <c r="AR30" s="298"/>
      <c r="AS30" s="298"/>
      <c r="AT30" s="298"/>
      <c r="AU30" s="298"/>
      <c r="AV30" s="298"/>
      <c r="AW30" s="298"/>
      <c r="AX30" s="298"/>
      <c r="AY30" s="298"/>
      <c r="AZ30" s="298"/>
      <c r="BA30" s="298"/>
      <c r="BB30" s="298"/>
      <c r="BC30" s="298"/>
      <c r="BD30" s="298"/>
      <c r="BE30" s="298"/>
      <c r="BF30" s="298"/>
      <c r="BG30" s="298"/>
      <c r="BH30" s="298"/>
      <c r="BI30" s="298"/>
      <c r="BJ30" s="298"/>
      <c r="BK30" s="298"/>
      <c r="BL30" s="298"/>
      <c r="BM30" s="298"/>
      <c r="BN30" s="299"/>
      <c r="BO30" s="300"/>
    </row>
    <row r="31" spans="2:67" x14ac:dyDescent="0.2">
      <c r="B31" s="293" t="s">
        <v>258</v>
      </c>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c r="AA31" s="298"/>
      <c r="AB31" s="298"/>
      <c r="AC31" s="298"/>
      <c r="AD31" s="298"/>
      <c r="AE31" s="298"/>
      <c r="AF31" s="298"/>
      <c r="AG31" s="298"/>
      <c r="AH31" s="298"/>
      <c r="AI31" s="298"/>
      <c r="AJ31" s="298"/>
      <c r="AK31" s="298"/>
      <c r="AL31" s="298"/>
      <c r="AM31" s="298"/>
      <c r="AN31" s="298"/>
      <c r="AO31" s="298"/>
      <c r="AP31" s="298"/>
      <c r="AQ31" s="298"/>
      <c r="AR31" s="298"/>
      <c r="AS31" s="298"/>
      <c r="AT31" s="298"/>
      <c r="AU31" s="298"/>
      <c r="AV31" s="298"/>
      <c r="AW31" s="298"/>
      <c r="AX31" s="298"/>
      <c r="AY31" s="298"/>
      <c r="AZ31" s="298"/>
      <c r="BA31" s="298"/>
      <c r="BB31" s="298"/>
      <c r="BC31" s="298"/>
      <c r="BD31" s="298"/>
      <c r="BE31" s="298"/>
      <c r="BF31" s="298"/>
      <c r="BG31" s="298"/>
      <c r="BH31" s="298"/>
      <c r="BI31" s="298"/>
      <c r="BJ31" s="298"/>
      <c r="BK31" s="298"/>
      <c r="BL31" s="298"/>
      <c r="BM31" s="298"/>
      <c r="BN31" s="299"/>
      <c r="BO31" s="300"/>
    </row>
    <row r="32" spans="2:67" x14ac:dyDescent="0.2">
      <c r="B32" s="293" t="s">
        <v>259</v>
      </c>
      <c r="C32" s="298"/>
      <c r="D32" s="298"/>
      <c r="E32" s="298"/>
      <c r="F32" s="298"/>
      <c r="G32" s="298"/>
      <c r="H32" s="298"/>
      <c r="I32" s="298"/>
      <c r="J32" s="298"/>
      <c r="K32" s="298"/>
      <c r="L32" s="298"/>
      <c r="M32" s="298"/>
      <c r="N32" s="298"/>
      <c r="O32" s="298"/>
      <c r="P32" s="298"/>
      <c r="Q32" s="298"/>
      <c r="R32" s="298"/>
      <c r="S32" s="298"/>
      <c r="T32" s="298"/>
      <c r="U32" s="298"/>
      <c r="V32" s="298"/>
      <c r="W32" s="298"/>
      <c r="X32" s="298"/>
      <c r="Y32" s="298"/>
      <c r="Z32" s="298"/>
      <c r="AA32" s="298"/>
      <c r="AB32" s="298"/>
      <c r="AC32" s="298"/>
      <c r="AD32" s="298"/>
      <c r="AE32" s="298"/>
      <c r="AF32" s="298"/>
      <c r="AG32" s="298"/>
      <c r="AH32" s="298"/>
      <c r="AI32" s="298"/>
      <c r="AJ32" s="298"/>
      <c r="AK32" s="298"/>
      <c r="AL32" s="298"/>
      <c r="AM32" s="298"/>
      <c r="AN32" s="298"/>
      <c r="AO32" s="298"/>
      <c r="AP32" s="298"/>
      <c r="AQ32" s="298"/>
      <c r="AR32" s="298"/>
      <c r="AS32" s="298"/>
      <c r="AT32" s="298"/>
      <c r="AU32" s="298"/>
      <c r="AV32" s="298"/>
      <c r="AW32" s="298"/>
      <c r="AX32" s="298"/>
      <c r="AY32" s="298"/>
      <c r="AZ32" s="298"/>
      <c r="BA32" s="298"/>
      <c r="BB32" s="298"/>
      <c r="BC32" s="298"/>
      <c r="BD32" s="298"/>
      <c r="BE32" s="298"/>
      <c r="BF32" s="298"/>
      <c r="BG32" s="298"/>
      <c r="BH32" s="298"/>
      <c r="BI32" s="298"/>
      <c r="BJ32" s="298"/>
      <c r="BK32" s="298"/>
      <c r="BL32" s="298"/>
      <c r="BM32" s="298"/>
      <c r="BN32" s="299"/>
      <c r="BO32" s="300"/>
    </row>
    <row r="33" spans="2:67" x14ac:dyDescent="0.2">
      <c r="B33" s="293" t="s">
        <v>260</v>
      </c>
      <c r="C33" s="298"/>
      <c r="D33" s="298"/>
      <c r="E33" s="298"/>
      <c r="F33" s="298"/>
      <c r="G33" s="298"/>
      <c r="H33" s="298"/>
      <c r="I33" s="298"/>
      <c r="J33" s="298"/>
      <c r="K33" s="298"/>
      <c r="L33" s="298"/>
      <c r="M33" s="298"/>
      <c r="N33" s="298"/>
      <c r="O33" s="298"/>
      <c r="P33" s="298"/>
      <c r="Q33" s="298"/>
      <c r="R33" s="298"/>
      <c r="S33" s="298"/>
      <c r="T33" s="298"/>
      <c r="U33" s="298"/>
      <c r="V33" s="298"/>
      <c r="W33" s="298"/>
      <c r="X33" s="298"/>
      <c r="Y33" s="298"/>
      <c r="Z33" s="298"/>
      <c r="AA33" s="298"/>
      <c r="AB33" s="298"/>
      <c r="AC33" s="298"/>
      <c r="AD33" s="298"/>
      <c r="AE33" s="298"/>
      <c r="AF33" s="298"/>
      <c r="AG33" s="298"/>
      <c r="AH33" s="298"/>
      <c r="AI33" s="298"/>
      <c r="AJ33" s="298"/>
      <c r="AK33" s="298"/>
      <c r="AL33" s="298"/>
      <c r="AM33" s="298"/>
      <c r="AN33" s="298"/>
      <c r="AO33" s="298"/>
      <c r="AP33" s="298"/>
      <c r="AQ33" s="298"/>
      <c r="AR33" s="298"/>
      <c r="AS33" s="298"/>
      <c r="AT33" s="298"/>
      <c r="AU33" s="298"/>
      <c r="AV33" s="298"/>
      <c r="AW33" s="298"/>
      <c r="AX33" s="298"/>
      <c r="AY33" s="298"/>
      <c r="AZ33" s="298"/>
      <c r="BA33" s="298"/>
      <c r="BB33" s="298"/>
      <c r="BC33" s="298"/>
      <c r="BD33" s="298"/>
      <c r="BE33" s="298"/>
      <c r="BF33" s="298"/>
      <c r="BG33" s="298"/>
      <c r="BH33" s="298"/>
      <c r="BI33" s="298"/>
      <c r="BJ33" s="298"/>
      <c r="BK33" s="298"/>
      <c r="BL33" s="298"/>
      <c r="BM33" s="298"/>
      <c r="BN33" s="299"/>
      <c r="BO33" s="300"/>
    </row>
    <row r="34" spans="2:67" x14ac:dyDescent="0.2">
      <c r="B34" s="293" t="s">
        <v>131</v>
      </c>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c r="AA34" s="298"/>
      <c r="AB34" s="298"/>
      <c r="AC34" s="298"/>
      <c r="AD34" s="298"/>
      <c r="AE34" s="298"/>
      <c r="AF34" s="298"/>
      <c r="AG34" s="298"/>
      <c r="AH34" s="298"/>
      <c r="AI34" s="298"/>
      <c r="AJ34" s="298"/>
      <c r="AK34" s="298"/>
      <c r="AL34" s="298"/>
      <c r="AM34" s="298"/>
      <c r="AN34" s="298"/>
      <c r="AO34" s="298"/>
      <c r="AP34" s="298"/>
      <c r="AQ34" s="298"/>
      <c r="AR34" s="298"/>
      <c r="AS34" s="298"/>
      <c r="AT34" s="298"/>
      <c r="AU34" s="298"/>
      <c r="AV34" s="298"/>
      <c r="AW34" s="298"/>
      <c r="AX34" s="298"/>
      <c r="AY34" s="298"/>
      <c r="AZ34" s="298"/>
      <c r="BA34" s="298"/>
      <c r="BB34" s="298"/>
      <c r="BC34" s="298"/>
      <c r="BD34" s="298"/>
      <c r="BE34" s="298"/>
      <c r="BF34" s="298"/>
      <c r="BG34" s="298"/>
      <c r="BH34" s="298"/>
      <c r="BI34" s="298"/>
      <c r="BJ34" s="298"/>
      <c r="BK34" s="298"/>
      <c r="BL34" s="298"/>
      <c r="BM34" s="298"/>
      <c r="BN34" s="299"/>
      <c r="BO34" s="300"/>
    </row>
    <row r="35" spans="2:67" x14ac:dyDescent="0.2">
      <c r="B35" s="293" t="s">
        <v>261</v>
      </c>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8"/>
      <c r="AA35" s="298"/>
      <c r="AB35" s="298"/>
      <c r="AC35" s="298"/>
      <c r="AD35" s="298"/>
      <c r="AE35" s="298"/>
      <c r="AF35" s="298"/>
      <c r="AG35" s="298"/>
      <c r="AH35" s="298"/>
      <c r="AI35" s="298"/>
      <c r="AJ35" s="298"/>
      <c r="AK35" s="298"/>
      <c r="AL35" s="298"/>
      <c r="AM35" s="298"/>
      <c r="AN35" s="298"/>
      <c r="AO35" s="298"/>
      <c r="AP35" s="298"/>
      <c r="AQ35" s="298"/>
      <c r="AR35" s="298"/>
      <c r="AS35" s="298"/>
      <c r="AT35" s="298"/>
      <c r="AU35" s="298"/>
      <c r="AV35" s="298"/>
      <c r="AW35" s="298"/>
      <c r="AX35" s="298"/>
      <c r="AY35" s="298"/>
      <c r="AZ35" s="298"/>
      <c r="BA35" s="298"/>
      <c r="BB35" s="298"/>
      <c r="BC35" s="298"/>
      <c r="BD35" s="298"/>
      <c r="BE35" s="298"/>
      <c r="BF35" s="298"/>
      <c r="BG35" s="298"/>
      <c r="BH35" s="298"/>
      <c r="BI35" s="298"/>
      <c r="BJ35" s="298"/>
      <c r="BK35" s="298"/>
      <c r="BL35" s="298"/>
      <c r="BM35" s="298"/>
      <c r="BN35" s="299"/>
      <c r="BO35" s="300"/>
    </row>
    <row r="36" spans="2:67" x14ac:dyDescent="0.2">
      <c r="B36" s="293" t="s">
        <v>262</v>
      </c>
      <c r="C36" s="298"/>
      <c r="D36" s="298"/>
      <c r="E36" s="298"/>
      <c r="F36" s="298"/>
      <c r="G36" s="298"/>
      <c r="H36" s="298"/>
      <c r="I36" s="298"/>
      <c r="J36" s="298"/>
      <c r="K36" s="298"/>
      <c r="L36" s="298"/>
      <c r="M36" s="298"/>
      <c r="N36" s="298"/>
      <c r="O36" s="298"/>
      <c r="P36" s="298"/>
      <c r="Q36" s="298"/>
      <c r="R36" s="298"/>
      <c r="S36" s="298"/>
      <c r="T36" s="298"/>
      <c r="U36" s="298"/>
      <c r="V36" s="298"/>
      <c r="W36" s="298"/>
      <c r="X36" s="298"/>
      <c r="Y36" s="298"/>
      <c r="Z36" s="298"/>
      <c r="AA36" s="298"/>
      <c r="AB36" s="298"/>
      <c r="AC36" s="298"/>
      <c r="AD36" s="298"/>
      <c r="AE36" s="298"/>
      <c r="AF36" s="298"/>
      <c r="AG36" s="298"/>
      <c r="AH36" s="298"/>
      <c r="AI36" s="298"/>
      <c r="AJ36" s="298"/>
      <c r="AK36" s="298"/>
      <c r="AL36" s="298"/>
      <c r="AM36" s="298"/>
      <c r="AN36" s="298"/>
      <c r="AO36" s="298"/>
      <c r="AP36" s="298"/>
      <c r="AQ36" s="298"/>
      <c r="AR36" s="298"/>
      <c r="AS36" s="298"/>
      <c r="AT36" s="298"/>
      <c r="AU36" s="298"/>
      <c r="AV36" s="298"/>
      <c r="AW36" s="298"/>
      <c r="AX36" s="298"/>
      <c r="AY36" s="298"/>
      <c r="AZ36" s="298"/>
      <c r="BA36" s="298"/>
      <c r="BB36" s="298"/>
      <c r="BC36" s="298"/>
      <c r="BD36" s="298"/>
      <c r="BE36" s="298"/>
      <c r="BF36" s="298"/>
      <c r="BG36" s="298"/>
      <c r="BH36" s="298"/>
      <c r="BI36" s="298"/>
      <c r="BJ36" s="298"/>
      <c r="BK36" s="298"/>
      <c r="BL36" s="298"/>
      <c r="BM36" s="298"/>
      <c r="BN36" s="299"/>
      <c r="BO36" s="300"/>
    </row>
    <row r="37" spans="2:67" x14ac:dyDescent="0.2">
      <c r="B37" s="293" t="s">
        <v>132</v>
      </c>
      <c r="C37" s="298"/>
      <c r="D37" s="298"/>
      <c r="E37" s="298"/>
      <c r="F37" s="298"/>
      <c r="G37" s="298"/>
      <c r="H37" s="298"/>
      <c r="I37" s="298"/>
      <c r="J37" s="298"/>
      <c r="K37" s="298"/>
      <c r="L37" s="298"/>
      <c r="M37" s="298"/>
      <c r="N37" s="298"/>
      <c r="O37" s="298"/>
      <c r="P37" s="298"/>
      <c r="Q37" s="298"/>
      <c r="R37" s="298"/>
      <c r="S37" s="298"/>
      <c r="T37" s="298"/>
      <c r="U37" s="298"/>
      <c r="V37" s="298"/>
      <c r="W37" s="298"/>
      <c r="X37" s="298"/>
      <c r="Y37" s="298"/>
      <c r="Z37" s="298"/>
      <c r="AA37" s="298"/>
      <c r="AB37" s="298"/>
      <c r="AC37" s="298"/>
      <c r="AD37" s="298"/>
      <c r="AE37" s="298"/>
      <c r="AF37" s="298"/>
      <c r="AG37" s="298"/>
      <c r="AH37" s="298"/>
      <c r="AI37" s="298"/>
      <c r="AJ37" s="298"/>
      <c r="AK37" s="298"/>
      <c r="AL37" s="298"/>
      <c r="AM37" s="298"/>
      <c r="AN37" s="298"/>
      <c r="AO37" s="298"/>
      <c r="AP37" s="298"/>
      <c r="AQ37" s="298"/>
      <c r="AR37" s="298"/>
      <c r="AS37" s="298"/>
      <c r="AT37" s="298"/>
      <c r="AU37" s="298"/>
      <c r="AV37" s="298"/>
      <c r="AW37" s="298"/>
      <c r="AX37" s="298"/>
      <c r="AY37" s="298"/>
      <c r="AZ37" s="298"/>
      <c r="BA37" s="298"/>
      <c r="BB37" s="298"/>
      <c r="BC37" s="298"/>
      <c r="BD37" s="298"/>
      <c r="BE37" s="298"/>
      <c r="BF37" s="298"/>
      <c r="BG37" s="298"/>
      <c r="BH37" s="298"/>
      <c r="BI37" s="298"/>
      <c r="BJ37" s="298"/>
      <c r="BK37" s="298"/>
      <c r="BL37" s="298"/>
      <c r="BM37" s="298"/>
      <c r="BN37" s="299"/>
      <c r="BO37" s="300"/>
    </row>
    <row r="38" spans="2:67" x14ac:dyDescent="0.2">
      <c r="B38" s="293" t="s">
        <v>133</v>
      </c>
      <c r="C38" s="298"/>
      <c r="D38" s="298"/>
      <c r="E38" s="298"/>
      <c r="F38" s="298"/>
      <c r="G38" s="298"/>
      <c r="H38" s="298"/>
      <c r="I38" s="298"/>
      <c r="J38" s="298"/>
      <c r="K38" s="298"/>
      <c r="L38" s="298"/>
      <c r="M38" s="298"/>
      <c r="N38" s="298"/>
      <c r="O38" s="298"/>
      <c r="P38" s="298"/>
      <c r="Q38" s="298"/>
      <c r="R38" s="298"/>
      <c r="S38" s="298"/>
      <c r="T38" s="298"/>
      <c r="U38" s="298"/>
      <c r="V38" s="298"/>
      <c r="W38" s="298"/>
      <c r="X38" s="298"/>
      <c r="Y38" s="298"/>
      <c r="Z38" s="298"/>
      <c r="AA38" s="298"/>
      <c r="AB38" s="298"/>
      <c r="AC38" s="298"/>
      <c r="AD38" s="298"/>
      <c r="AE38" s="298"/>
      <c r="AF38" s="298"/>
      <c r="AG38" s="298"/>
      <c r="AH38" s="298"/>
      <c r="AI38" s="298"/>
      <c r="AJ38" s="298"/>
      <c r="AK38" s="298"/>
      <c r="AL38" s="298"/>
      <c r="AM38" s="298"/>
      <c r="AN38" s="298"/>
      <c r="AO38" s="298"/>
      <c r="AP38" s="298"/>
      <c r="AQ38" s="298"/>
      <c r="AR38" s="298"/>
      <c r="AS38" s="298"/>
      <c r="AT38" s="298"/>
      <c r="AU38" s="298"/>
      <c r="AV38" s="298"/>
      <c r="AW38" s="298"/>
      <c r="AX38" s="298"/>
      <c r="AY38" s="298"/>
      <c r="AZ38" s="298"/>
      <c r="BA38" s="298"/>
      <c r="BB38" s="298"/>
      <c r="BC38" s="298"/>
      <c r="BD38" s="298"/>
      <c r="BE38" s="298"/>
      <c r="BF38" s="298"/>
      <c r="BG38" s="298"/>
      <c r="BH38" s="298"/>
      <c r="BI38" s="298"/>
      <c r="BJ38" s="298"/>
      <c r="BK38" s="298"/>
      <c r="BL38" s="298"/>
      <c r="BM38" s="298"/>
      <c r="BN38" s="299"/>
      <c r="BO38" s="300"/>
    </row>
    <row r="39" spans="2:67" ht="17" thickBot="1" x14ac:dyDescent="0.25">
      <c r="B39" s="293" t="s">
        <v>134</v>
      </c>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8"/>
      <c r="AA39" s="298"/>
      <c r="AB39" s="298"/>
      <c r="AC39" s="298"/>
      <c r="AD39" s="298"/>
      <c r="AE39" s="298"/>
      <c r="AF39" s="298"/>
      <c r="AG39" s="298"/>
      <c r="AH39" s="298"/>
      <c r="AI39" s="298"/>
      <c r="AJ39" s="298"/>
      <c r="AK39" s="298"/>
      <c r="AL39" s="298"/>
      <c r="AM39" s="298"/>
      <c r="AN39" s="298"/>
      <c r="AO39" s="298"/>
      <c r="AP39" s="298"/>
      <c r="AQ39" s="298"/>
      <c r="AR39" s="298"/>
      <c r="AS39" s="298"/>
      <c r="AT39" s="298"/>
      <c r="AU39" s="298"/>
      <c r="AV39" s="298"/>
      <c r="AW39" s="298"/>
      <c r="AX39" s="298"/>
      <c r="AY39" s="298"/>
      <c r="AZ39" s="298"/>
      <c r="BA39" s="298"/>
      <c r="BB39" s="298"/>
      <c r="BC39" s="298"/>
      <c r="BD39" s="298"/>
      <c r="BE39" s="298"/>
      <c r="BF39" s="298"/>
      <c r="BG39" s="298"/>
      <c r="BH39" s="298"/>
      <c r="BI39" s="298"/>
      <c r="BJ39" s="298"/>
      <c r="BK39" s="298"/>
      <c r="BL39" s="298"/>
      <c r="BM39" s="298"/>
      <c r="BN39" s="299"/>
      <c r="BO39" s="300"/>
    </row>
    <row r="40" spans="2:67" ht="17" thickBot="1" x14ac:dyDescent="0.25">
      <c r="B40" s="294" t="s">
        <v>135</v>
      </c>
      <c r="C40" s="301"/>
      <c r="D40" s="301"/>
      <c r="E40" s="301"/>
      <c r="F40" s="301"/>
      <c r="G40" s="301"/>
      <c r="H40" s="301"/>
      <c r="I40" s="301"/>
      <c r="J40" s="301"/>
      <c r="K40" s="301"/>
      <c r="L40" s="301"/>
      <c r="M40" s="301"/>
      <c r="N40" s="301"/>
      <c r="O40" s="301"/>
      <c r="P40" s="301"/>
      <c r="Q40" s="301"/>
      <c r="R40" s="301"/>
      <c r="S40" s="301"/>
      <c r="T40" s="301"/>
      <c r="U40" s="301"/>
      <c r="V40" s="301"/>
      <c r="W40" s="301"/>
      <c r="X40" s="301"/>
      <c r="Y40" s="301"/>
      <c r="Z40" s="301"/>
      <c r="AA40" s="301"/>
      <c r="AB40" s="301"/>
      <c r="AC40" s="301"/>
      <c r="AD40" s="301"/>
      <c r="AE40" s="301"/>
      <c r="AF40" s="301"/>
      <c r="AG40" s="301"/>
      <c r="AH40" s="301"/>
      <c r="AI40" s="301"/>
      <c r="AJ40" s="301"/>
      <c r="AK40" s="301"/>
      <c r="AL40" s="301"/>
      <c r="AM40" s="301"/>
      <c r="AN40" s="301"/>
      <c r="AO40" s="301"/>
      <c r="AP40" s="301"/>
      <c r="AQ40" s="301"/>
      <c r="AR40" s="301"/>
      <c r="AS40" s="301"/>
      <c r="AT40" s="301"/>
      <c r="AU40" s="301"/>
      <c r="AV40" s="301"/>
      <c r="AW40" s="301"/>
      <c r="AX40" s="301"/>
      <c r="AY40" s="301"/>
      <c r="AZ40" s="301"/>
      <c r="BA40" s="301"/>
      <c r="BB40" s="301"/>
      <c r="BC40" s="301"/>
      <c r="BD40" s="301"/>
      <c r="BE40" s="301"/>
      <c r="BF40" s="301"/>
      <c r="BG40" s="301"/>
      <c r="BH40" s="301"/>
      <c r="BI40" s="301"/>
      <c r="BJ40" s="301"/>
      <c r="BK40" s="301"/>
      <c r="BL40" s="301"/>
      <c r="BM40" s="301"/>
      <c r="BN40" s="302"/>
      <c r="BO40" s="303"/>
    </row>
    <row r="41" spans="2:67" x14ac:dyDescent="0.2">
      <c r="B41" s="293" t="s">
        <v>136</v>
      </c>
      <c r="C41" s="298"/>
      <c r="D41" s="298"/>
      <c r="E41" s="298"/>
      <c r="F41" s="298"/>
      <c r="G41" s="298"/>
      <c r="H41" s="298"/>
      <c r="I41" s="298"/>
      <c r="J41" s="298"/>
      <c r="K41" s="298"/>
      <c r="L41" s="298"/>
      <c r="M41" s="298"/>
      <c r="N41" s="298"/>
      <c r="O41" s="298"/>
      <c r="P41" s="298"/>
      <c r="Q41" s="298"/>
      <c r="R41" s="298"/>
      <c r="S41" s="298"/>
      <c r="T41" s="298"/>
      <c r="U41" s="298"/>
      <c r="V41" s="298"/>
      <c r="W41" s="298"/>
      <c r="X41" s="298"/>
      <c r="Y41" s="298"/>
      <c r="Z41" s="298"/>
      <c r="AA41" s="298"/>
      <c r="AB41" s="298"/>
      <c r="AC41" s="298"/>
      <c r="AD41" s="298"/>
      <c r="AE41" s="298"/>
      <c r="AF41" s="298"/>
      <c r="AG41" s="298"/>
      <c r="AH41" s="298"/>
      <c r="AI41" s="298"/>
      <c r="AJ41" s="298"/>
      <c r="AK41" s="298"/>
      <c r="AL41" s="298"/>
      <c r="AM41" s="298"/>
      <c r="AN41" s="298"/>
      <c r="AO41" s="298"/>
      <c r="AP41" s="298"/>
      <c r="AQ41" s="298"/>
      <c r="AR41" s="298"/>
      <c r="AS41" s="298"/>
      <c r="AT41" s="298"/>
      <c r="AU41" s="298"/>
      <c r="AV41" s="298"/>
      <c r="AW41" s="298"/>
      <c r="AX41" s="298"/>
      <c r="AY41" s="298"/>
      <c r="AZ41" s="298"/>
      <c r="BA41" s="298"/>
      <c r="BB41" s="298"/>
      <c r="BC41" s="298"/>
      <c r="BD41" s="298"/>
      <c r="BE41" s="298"/>
      <c r="BF41" s="298"/>
      <c r="BG41" s="298"/>
      <c r="BH41" s="298"/>
      <c r="BI41" s="298"/>
      <c r="BJ41" s="298"/>
      <c r="BK41" s="298"/>
      <c r="BL41" s="298"/>
      <c r="BM41" s="298"/>
      <c r="BN41" s="299"/>
      <c r="BO41" s="300"/>
    </row>
    <row r="42" spans="2:67" x14ac:dyDescent="0.2">
      <c r="B42" s="293" t="s">
        <v>137</v>
      </c>
      <c r="C42" s="298"/>
      <c r="D42" s="298"/>
      <c r="E42" s="298"/>
      <c r="F42" s="298"/>
      <c r="G42" s="298"/>
      <c r="H42" s="298"/>
      <c r="I42" s="298"/>
      <c r="J42" s="298"/>
      <c r="K42" s="298"/>
      <c r="L42" s="298"/>
      <c r="M42" s="298"/>
      <c r="N42" s="298"/>
      <c r="O42" s="298"/>
      <c r="P42" s="298"/>
      <c r="Q42" s="298"/>
      <c r="R42" s="298"/>
      <c r="S42" s="298"/>
      <c r="T42" s="298"/>
      <c r="U42" s="298"/>
      <c r="V42" s="298"/>
      <c r="W42" s="298"/>
      <c r="X42" s="298"/>
      <c r="Y42" s="298"/>
      <c r="Z42" s="298"/>
      <c r="AA42" s="298"/>
      <c r="AB42" s="298"/>
      <c r="AC42" s="298"/>
      <c r="AD42" s="298"/>
      <c r="AE42" s="298"/>
      <c r="AF42" s="298"/>
      <c r="AG42" s="298"/>
      <c r="AH42" s="298"/>
      <c r="AI42" s="298"/>
      <c r="AJ42" s="298"/>
      <c r="AK42" s="298"/>
      <c r="AL42" s="298"/>
      <c r="AM42" s="298"/>
      <c r="AN42" s="298"/>
      <c r="AO42" s="298"/>
      <c r="AP42" s="298"/>
      <c r="AQ42" s="298"/>
      <c r="AR42" s="298"/>
      <c r="AS42" s="298"/>
      <c r="AT42" s="298"/>
      <c r="AU42" s="298"/>
      <c r="AV42" s="298"/>
      <c r="AW42" s="298"/>
      <c r="AX42" s="298"/>
      <c r="AY42" s="298"/>
      <c r="AZ42" s="298"/>
      <c r="BA42" s="298"/>
      <c r="BB42" s="298"/>
      <c r="BC42" s="298"/>
      <c r="BD42" s="298"/>
      <c r="BE42" s="298"/>
      <c r="BF42" s="298"/>
      <c r="BG42" s="298"/>
      <c r="BH42" s="298"/>
      <c r="BI42" s="298"/>
      <c r="BJ42" s="298"/>
      <c r="BK42" s="298"/>
      <c r="BL42" s="298"/>
      <c r="BM42" s="298"/>
      <c r="BN42" s="299"/>
      <c r="BO42" s="300"/>
    </row>
    <row r="43" spans="2:67" x14ac:dyDescent="0.2">
      <c r="B43" s="293" t="s">
        <v>263</v>
      </c>
      <c r="C43" s="298"/>
      <c r="D43" s="298"/>
      <c r="E43" s="298"/>
      <c r="F43" s="298"/>
      <c r="G43" s="298"/>
      <c r="H43" s="298"/>
      <c r="I43" s="298"/>
      <c r="J43" s="298"/>
      <c r="K43" s="298"/>
      <c r="L43" s="298"/>
      <c r="M43" s="298"/>
      <c r="N43" s="298"/>
      <c r="O43" s="298"/>
      <c r="P43" s="298"/>
      <c r="Q43" s="298"/>
      <c r="R43" s="298"/>
      <c r="S43" s="298"/>
      <c r="T43" s="298"/>
      <c r="U43" s="298"/>
      <c r="V43" s="298"/>
      <c r="W43" s="298"/>
      <c r="X43" s="298"/>
      <c r="Y43" s="298"/>
      <c r="Z43" s="298"/>
      <c r="AA43" s="298"/>
      <c r="AB43" s="298"/>
      <c r="AC43" s="298"/>
      <c r="AD43" s="298"/>
      <c r="AE43" s="298"/>
      <c r="AF43" s="298"/>
      <c r="AG43" s="298"/>
      <c r="AH43" s="298"/>
      <c r="AI43" s="298"/>
      <c r="AJ43" s="298"/>
      <c r="AK43" s="298"/>
      <c r="AL43" s="298"/>
      <c r="AM43" s="298"/>
      <c r="AN43" s="298"/>
      <c r="AO43" s="298"/>
      <c r="AP43" s="298"/>
      <c r="AQ43" s="298"/>
      <c r="AR43" s="298"/>
      <c r="AS43" s="298"/>
      <c r="AT43" s="298"/>
      <c r="AU43" s="298"/>
      <c r="AV43" s="298"/>
      <c r="AW43" s="298"/>
      <c r="AX43" s="298"/>
      <c r="AY43" s="298"/>
      <c r="AZ43" s="298"/>
      <c r="BA43" s="298"/>
      <c r="BB43" s="298"/>
      <c r="BC43" s="298"/>
      <c r="BD43" s="298"/>
      <c r="BE43" s="298"/>
      <c r="BF43" s="298"/>
      <c r="BG43" s="298"/>
      <c r="BH43" s="298"/>
      <c r="BI43" s="298"/>
      <c r="BJ43" s="298"/>
      <c r="BK43" s="298"/>
      <c r="BL43" s="298"/>
      <c r="BM43" s="298"/>
      <c r="BN43" s="299"/>
      <c r="BO43" s="300"/>
    </row>
    <row r="44" spans="2:67" x14ac:dyDescent="0.2">
      <c r="B44" s="293" t="s">
        <v>264</v>
      </c>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c r="AA44" s="298"/>
      <c r="AB44" s="298"/>
      <c r="AC44" s="298"/>
      <c r="AD44" s="298"/>
      <c r="AE44" s="298"/>
      <c r="AF44" s="298"/>
      <c r="AG44" s="298"/>
      <c r="AH44" s="298"/>
      <c r="AI44" s="298"/>
      <c r="AJ44" s="298"/>
      <c r="AK44" s="298"/>
      <c r="AL44" s="298"/>
      <c r="AM44" s="298"/>
      <c r="AN44" s="298"/>
      <c r="AO44" s="298"/>
      <c r="AP44" s="298"/>
      <c r="AQ44" s="298"/>
      <c r="AR44" s="298"/>
      <c r="AS44" s="298"/>
      <c r="AT44" s="298"/>
      <c r="AU44" s="298"/>
      <c r="AV44" s="298"/>
      <c r="AW44" s="298"/>
      <c r="AX44" s="298"/>
      <c r="AY44" s="298"/>
      <c r="AZ44" s="298"/>
      <c r="BA44" s="298"/>
      <c r="BB44" s="298"/>
      <c r="BC44" s="298"/>
      <c r="BD44" s="298"/>
      <c r="BE44" s="298"/>
      <c r="BF44" s="298"/>
      <c r="BG44" s="298"/>
      <c r="BH44" s="298"/>
      <c r="BI44" s="298"/>
      <c r="BJ44" s="298"/>
      <c r="BK44" s="298"/>
      <c r="BL44" s="298"/>
      <c r="BM44" s="298"/>
      <c r="BN44" s="299"/>
      <c r="BO44" s="300"/>
    </row>
    <row r="45" spans="2:67" x14ac:dyDescent="0.2">
      <c r="B45" s="293" t="s">
        <v>138</v>
      </c>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8"/>
      <c r="AA45" s="298"/>
      <c r="AB45" s="298"/>
      <c r="AC45" s="298"/>
      <c r="AD45" s="298"/>
      <c r="AE45" s="298"/>
      <c r="AF45" s="298"/>
      <c r="AG45" s="298"/>
      <c r="AH45" s="298"/>
      <c r="AI45" s="298"/>
      <c r="AJ45" s="298"/>
      <c r="AK45" s="298"/>
      <c r="AL45" s="298"/>
      <c r="AM45" s="298"/>
      <c r="AN45" s="298"/>
      <c r="AO45" s="298"/>
      <c r="AP45" s="298"/>
      <c r="AQ45" s="298"/>
      <c r="AR45" s="298"/>
      <c r="AS45" s="298"/>
      <c r="AT45" s="298"/>
      <c r="AU45" s="298"/>
      <c r="AV45" s="298"/>
      <c r="AW45" s="298"/>
      <c r="AX45" s="298"/>
      <c r="AY45" s="298"/>
      <c r="AZ45" s="298"/>
      <c r="BA45" s="298"/>
      <c r="BB45" s="298"/>
      <c r="BC45" s="298"/>
      <c r="BD45" s="298"/>
      <c r="BE45" s="298"/>
      <c r="BF45" s="298"/>
      <c r="BG45" s="298"/>
      <c r="BH45" s="298"/>
      <c r="BI45" s="298"/>
      <c r="BJ45" s="298"/>
      <c r="BK45" s="298"/>
      <c r="BL45" s="298"/>
      <c r="BM45" s="298"/>
      <c r="BN45" s="299"/>
      <c r="BO45" s="300"/>
    </row>
    <row r="46" spans="2:67" x14ac:dyDescent="0.2">
      <c r="B46" s="293" t="s">
        <v>265</v>
      </c>
      <c r="C46" s="298"/>
      <c r="D46" s="298"/>
      <c r="E46" s="298"/>
      <c r="F46" s="298"/>
      <c r="G46" s="298"/>
      <c r="H46" s="298"/>
      <c r="I46" s="298"/>
      <c r="J46" s="298"/>
      <c r="K46" s="298"/>
      <c r="L46" s="298"/>
      <c r="M46" s="298"/>
      <c r="N46" s="298"/>
      <c r="O46" s="298"/>
      <c r="P46" s="298"/>
      <c r="Q46" s="298"/>
      <c r="R46" s="298"/>
      <c r="S46" s="298"/>
      <c r="T46" s="298"/>
      <c r="U46" s="298"/>
      <c r="V46" s="298"/>
      <c r="W46" s="298"/>
      <c r="X46" s="298"/>
      <c r="Y46" s="298"/>
      <c r="Z46" s="298"/>
      <c r="AA46" s="298"/>
      <c r="AB46" s="298"/>
      <c r="AC46" s="298"/>
      <c r="AD46" s="298"/>
      <c r="AE46" s="298"/>
      <c r="AF46" s="298"/>
      <c r="AG46" s="298"/>
      <c r="AH46" s="298"/>
      <c r="AI46" s="298"/>
      <c r="AJ46" s="298"/>
      <c r="AK46" s="298"/>
      <c r="AL46" s="298"/>
      <c r="AM46" s="298"/>
      <c r="AN46" s="298"/>
      <c r="AO46" s="298"/>
      <c r="AP46" s="298"/>
      <c r="AQ46" s="298"/>
      <c r="AR46" s="298"/>
      <c r="AS46" s="298"/>
      <c r="AT46" s="298"/>
      <c r="AU46" s="298"/>
      <c r="AV46" s="298"/>
      <c r="AW46" s="298"/>
      <c r="AX46" s="298"/>
      <c r="AY46" s="298"/>
      <c r="AZ46" s="298"/>
      <c r="BA46" s="298"/>
      <c r="BB46" s="298"/>
      <c r="BC46" s="298"/>
      <c r="BD46" s="298"/>
      <c r="BE46" s="298"/>
      <c r="BF46" s="298"/>
      <c r="BG46" s="298"/>
      <c r="BH46" s="298"/>
      <c r="BI46" s="298"/>
      <c r="BJ46" s="298"/>
      <c r="BK46" s="298"/>
      <c r="BL46" s="298"/>
      <c r="BM46" s="298"/>
      <c r="BN46" s="299"/>
      <c r="BO46" s="300"/>
    </row>
    <row r="47" spans="2:67" x14ac:dyDescent="0.2">
      <c r="B47" s="293" t="s">
        <v>266</v>
      </c>
      <c r="C47" s="298"/>
      <c r="D47" s="298"/>
      <c r="E47" s="298"/>
      <c r="F47" s="298"/>
      <c r="G47" s="298"/>
      <c r="H47" s="298"/>
      <c r="I47" s="298"/>
      <c r="J47" s="298"/>
      <c r="K47" s="298"/>
      <c r="L47" s="298"/>
      <c r="M47" s="298"/>
      <c r="N47" s="298"/>
      <c r="O47" s="298"/>
      <c r="P47" s="298"/>
      <c r="Q47" s="298"/>
      <c r="R47" s="298"/>
      <c r="S47" s="298"/>
      <c r="T47" s="298"/>
      <c r="U47" s="298"/>
      <c r="V47" s="298"/>
      <c r="W47" s="298"/>
      <c r="X47" s="298"/>
      <c r="Y47" s="298"/>
      <c r="Z47" s="298"/>
      <c r="AA47" s="298"/>
      <c r="AB47" s="298"/>
      <c r="AC47" s="298"/>
      <c r="AD47" s="298"/>
      <c r="AE47" s="298"/>
      <c r="AF47" s="298"/>
      <c r="AG47" s="298"/>
      <c r="AH47" s="298"/>
      <c r="AI47" s="298"/>
      <c r="AJ47" s="298"/>
      <c r="AK47" s="298"/>
      <c r="AL47" s="298"/>
      <c r="AM47" s="298"/>
      <c r="AN47" s="298"/>
      <c r="AO47" s="298"/>
      <c r="AP47" s="298"/>
      <c r="AQ47" s="298"/>
      <c r="AR47" s="298"/>
      <c r="AS47" s="298"/>
      <c r="AT47" s="298"/>
      <c r="AU47" s="298"/>
      <c r="AV47" s="298"/>
      <c r="AW47" s="298"/>
      <c r="AX47" s="298"/>
      <c r="AY47" s="298"/>
      <c r="AZ47" s="298"/>
      <c r="BA47" s="298"/>
      <c r="BB47" s="298"/>
      <c r="BC47" s="298"/>
      <c r="BD47" s="298"/>
      <c r="BE47" s="298"/>
      <c r="BF47" s="298"/>
      <c r="BG47" s="298"/>
      <c r="BH47" s="298"/>
      <c r="BI47" s="298"/>
      <c r="BJ47" s="298"/>
      <c r="BK47" s="298"/>
      <c r="BL47" s="298"/>
      <c r="BM47" s="298"/>
      <c r="BN47" s="299"/>
      <c r="BO47" s="300"/>
    </row>
    <row r="48" spans="2:67" x14ac:dyDescent="0.2">
      <c r="B48" s="293" t="s">
        <v>267</v>
      </c>
      <c r="C48" s="298"/>
      <c r="D48" s="298"/>
      <c r="E48" s="298"/>
      <c r="F48" s="298"/>
      <c r="G48" s="298"/>
      <c r="H48" s="298"/>
      <c r="I48" s="298"/>
      <c r="J48" s="298"/>
      <c r="K48" s="298"/>
      <c r="L48" s="298"/>
      <c r="M48" s="298"/>
      <c r="N48" s="298"/>
      <c r="O48" s="298"/>
      <c r="P48" s="298"/>
      <c r="Q48" s="298"/>
      <c r="R48" s="298"/>
      <c r="S48" s="298"/>
      <c r="T48" s="298"/>
      <c r="U48" s="298"/>
      <c r="V48" s="298"/>
      <c r="W48" s="298"/>
      <c r="X48" s="298"/>
      <c r="Y48" s="298"/>
      <c r="Z48" s="298"/>
      <c r="AA48" s="298"/>
      <c r="AB48" s="298"/>
      <c r="AC48" s="298"/>
      <c r="AD48" s="298"/>
      <c r="AE48" s="298"/>
      <c r="AF48" s="298"/>
      <c r="AG48" s="298"/>
      <c r="AH48" s="298"/>
      <c r="AI48" s="298"/>
      <c r="AJ48" s="298"/>
      <c r="AK48" s="298"/>
      <c r="AL48" s="298"/>
      <c r="AM48" s="298"/>
      <c r="AN48" s="298"/>
      <c r="AO48" s="298"/>
      <c r="AP48" s="298"/>
      <c r="AQ48" s="298"/>
      <c r="AR48" s="298"/>
      <c r="AS48" s="298"/>
      <c r="AT48" s="298"/>
      <c r="AU48" s="298"/>
      <c r="AV48" s="298"/>
      <c r="AW48" s="298"/>
      <c r="AX48" s="298"/>
      <c r="AY48" s="298"/>
      <c r="AZ48" s="298"/>
      <c r="BA48" s="298"/>
      <c r="BB48" s="298"/>
      <c r="BC48" s="298"/>
      <c r="BD48" s="298"/>
      <c r="BE48" s="298"/>
      <c r="BF48" s="298"/>
      <c r="BG48" s="298"/>
      <c r="BH48" s="298"/>
      <c r="BI48" s="298"/>
      <c r="BJ48" s="298"/>
      <c r="BK48" s="298"/>
      <c r="BL48" s="298"/>
      <c r="BM48" s="298"/>
      <c r="BN48" s="299"/>
      <c r="BO48" s="300"/>
    </row>
    <row r="49" spans="2:67" x14ac:dyDescent="0.2">
      <c r="B49" s="293" t="s">
        <v>268</v>
      </c>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298"/>
      <c r="AZ49" s="298"/>
      <c r="BA49" s="298"/>
      <c r="BB49" s="298"/>
      <c r="BC49" s="298"/>
      <c r="BD49" s="298"/>
      <c r="BE49" s="298"/>
      <c r="BF49" s="298"/>
      <c r="BG49" s="298"/>
      <c r="BH49" s="298"/>
      <c r="BI49" s="298"/>
      <c r="BJ49" s="298"/>
      <c r="BK49" s="298"/>
      <c r="BL49" s="298"/>
      <c r="BM49" s="298"/>
      <c r="BN49" s="299"/>
      <c r="BO49" s="300"/>
    </row>
    <row r="50" spans="2:67" x14ac:dyDescent="0.2">
      <c r="B50" s="293" t="s">
        <v>269</v>
      </c>
      <c r="C50" s="298"/>
      <c r="D50" s="298"/>
      <c r="E50" s="298"/>
      <c r="F50" s="298"/>
      <c r="G50" s="298"/>
      <c r="H50" s="298"/>
      <c r="I50" s="298"/>
      <c r="J50" s="298"/>
      <c r="K50" s="298"/>
      <c r="L50" s="298"/>
      <c r="M50" s="298"/>
      <c r="N50" s="298"/>
      <c r="O50" s="298"/>
      <c r="P50" s="298"/>
      <c r="Q50" s="298"/>
      <c r="R50" s="298"/>
      <c r="S50" s="298"/>
      <c r="T50" s="298"/>
      <c r="U50" s="298"/>
      <c r="V50" s="298"/>
      <c r="W50" s="298"/>
      <c r="X50" s="298"/>
      <c r="Y50" s="298"/>
      <c r="Z50" s="298"/>
      <c r="AA50" s="298"/>
      <c r="AB50" s="298"/>
      <c r="AC50" s="298"/>
      <c r="AD50" s="298"/>
      <c r="AE50" s="298"/>
      <c r="AF50" s="298"/>
      <c r="AG50" s="298"/>
      <c r="AH50" s="298"/>
      <c r="AI50" s="298"/>
      <c r="AJ50" s="298"/>
      <c r="AK50" s="298"/>
      <c r="AL50" s="298"/>
      <c r="AM50" s="298"/>
      <c r="AN50" s="298"/>
      <c r="AO50" s="298"/>
      <c r="AP50" s="298"/>
      <c r="AQ50" s="298"/>
      <c r="AR50" s="298"/>
      <c r="AS50" s="298"/>
      <c r="AT50" s="298"/>
      <c r="AU50" s="298"/>
      <c r="AV50" s="298"/>
      <c r="AW50" s="298"/>
      <c r="AX50" s="298"/>
      <c r="AY50" s="298"/>
      <c r="AZ50" s="298"/>
      <c r="BA50" s="298"/>
      <c r="BB50" s="298"/>
      <c r="BC50" s="298"/>
      <c r="BD50" s="298"/>
      <c r="BE50" s="298"/>
      <c r="BF50" s="298"/>
      <c r="BG50" s="298"/>
      <c r="BH50" s="298"/>
      <c r="BI50" s="298"/>
      <c r="BJ50" s="298"/>
      <c r="BK50" s="298"/>
      <c r="BL50" s="298"/>
      <c r="BM50" s="298"/>
      <c r="BN50" s="299"/>
      <c r="BO50" s="300"/>
    </row>
    <row r="51" spans="2:67" x14ac:dyDescent="0.2">
      <c r="B51" s="293" t="s">
        <v>139</v>
      </c>
      <c r="C51" s="298"/>
      <c r="D51" s="298"/>
      <c r="E51" s="298"/>
      <c r="F51" s="298"/>
      <c r="G51" s="298"/>
      <c r="H51" s="298"/>
      <c r="I51" s="298"/>
      <c r="J51" s="298"/>
      <c r="K51" s="298"/>
      <c r="L51" s="298"/>
      <c r="M51" s="298"/>
      <c r="N51" s="298"/>
      <c r="O51" s="298"/>
      <c r="P51" s="298"/>
      <c r="Q51" s="298"/>
      <c r="R51" s="298"/>
      <c r="S51" s="298"/>
      <c r="T51" s="298"/>
      <c r="U51" s="298"/>
      <c r="V51" s="298"/>
      <c r="W51" s="298"/>
      <c r="X51" s="298"/>
      <c r="Y51" s="298"/>
      <c r="Z51" s="298"/>
      <c r="AA51" s="298"/>
      <c r="AB51" s="298"/>
      <c r="AC51" s="298"/>
      <c r="AD51" s="298"/>
      <c r="AE51" s="298"/>
      <c r="AF51" s="298"/>
      <c r="AG51" s="298"/>
      <c r="AH51" s="298"/>
      <c r="AI51" s="298"/>
      <c r="AJ51" s="298"/>
      <c r="AK51" s="298"/>
      <c r="AL51" s="298"/>
      <c r="AM51" s="298"/>
      <c r="AN51" s="298"/>
      <c r="AO51" s="298"/>
      <c r="AP51" s="298"/>
      <c r="AQ51" s="298"/>
      <c r="AR51" s="298"/>
      <c r="AS51" s="298"/>
      <c r="AT51" s="298"/>
      <c r="AU51" s="298"/>
      <c r="AV51" s="298"/>
      <c r="AW51" s="298"/>
      <c r="AX51" s="298"/>
      <c r="AY51" s="298"/>
      <c r="AZ51" s="298"/>
      <c r="BA51" s="298"/>
      <c r="BB51" s="298"/>
      <c r="BC51" s="298"/>
      <c r="BD51" s="298"/>
      <c r="BE51" s="298"/>
      <c r="BF51" s="298"/>
      <c r="BG51" s="298"/>
      <c r="BH51" s="298"/>
      <c r="BI51" s="298"/>
      <c r="BJ51" s="298"/>
      <c r="BK51" s="298"/>
      <c r="BL51" s="298"/>
      <c r="BM51" s="298"/>
      <c r="BN51" s="299"/>
      <c r="BO51" s="300"/>
    </row>
    <row r="52" spans="2:67" x14ac:dyDescent="0.2">
      <c r="B52" s="293" t="s">
        <v>270</v>
      </c>
      <c r="C52" s="298"/>
      <c r="D52" s="298"/>
      <c r="E52" s="298"/>
      <c r="F52" s="298"/>
      <c r="G52" s="298"/>
      <c r="H52" s="298"/>
      <c r="I52" s="298"/>
      <c r="J52" s="298"/>
      <c r="K52" s="298"/>
      <c r="L52" s="298"/>
      <c r="M52" s="298"/>
      <c r="N52" s="298"/>
      <c r="O52" s="298"/>
      <c r="P52" s="298"/>
      <c r="Q52" s="298"/>
      <c r="R52" s="298"/>
      <c r="S52" s="298"/>
      <c r="T52" s="298"/>
      <c r="U52" s="298"/>
      <c r="V52" s="298"/>
      <c r="W52" s="298"/>
      <c r="X52" s="298"/>
      <c r="Y52" s="298"/>
      <c r="Z52" s="298"/>
      <c r="AA52" s="298"/>
      <c r="AB52" s="298"/>
      <c r="AC52" s="298"/>
      <c r="AD52" s="298"/>
      <c r="AE52" s="298"/>
      <c r="AF52" s="298"/>
      <c r="AG52" s="298"/>
      <c r="AH52" s="298"/>
      <c r="AI52" s="298"/>
      <c r="AJ52" s="298"/>
      <c r="AK52" s="298"/>
      <c r="AL52" s="298"/>
      <c r="AM52" s="298"/>
      <c r="AN52" s="298"/>
      <c r="AO52" s="298"/>
      <c r="AP52" s="298"/>
      <c r="AQ52" s="298"/>
      <c r="AR52" s="298"/>
      <c r="AS52" s="298"/>
      <c r="AT52" s="298"/>
      <c r="AU52" s="298"/>
      <c r="AV52" s="298"/>
      <c r="AW52" s="298"/>
      <c r="AX52" s="298"/>
      <c r="AY52" s="298"/>
      <c r="AZ52" s="298"/>
      <c r="BA52" s="298"/>
      <c r="BB52" s="298"/>
      <c r="BC52" s="298"/>
      <c r="BD52" s="298"/>
      <c r="BE52" s="298"/>
      <c r="BF52" s="298"/>
      <c r="BG52" s="298"/>
      <c r="BH52" s="298"/>
      <c r="BI52" s="298"/>
      <c r="BJ52" s="298"/>
      <c r="BK52" s="298"/>
      <c r="BL52" s="298"/>
      <c r="BM52" s="298"/>
      <c r="BN52" s="299"/>
      <c r="BO52" s="300"/>
    </row>
    <row r="53" spans="2:67" x14ac:dyDescent="0.2">
      <c r="B53" s="293" t="s">
        <v>140</v>
      </c>
      <c r="C53" s="298"/>
      <c r="D53" s="298"/>
      <c r="E53" s="298"/>
      <c r="F53" s="298"/>
      <c r="G53" s="298"/>
      <c r="H53" s="298"/>
      <c r="I53" s="298"/>
      <c r="J53" s="298"/>
      <c r="K53" s="298"/>
      <c r="L53" s="298"/>
      <c r="M53" s="298"/>
      <c r="N53" s="298"/>
      <c r="O53" s="298"/>
      <c r="P53" s="298"/>
      <c r="Q53" s="298"/>
      <c r="R53" s="298"/>
      <c r="S53" s="298"/>
      <c r="T53" s="298"/>
      <c r="U53" s="298"/>
      <c r="V53" s="298"/>
      <c r="W53" s="298"/>
      <c r="X53" s="298"/>
      <c r="Y53" s="298"/>
      <c r="Z53" s="298"/>
      <c r="AA53" s="298"/>
      <c r="AB53" s="298"/>
      <c r="AC53" s="298"/>
      <c r="AD53" s="298"/>
      <c r="AE53" s="298"/>
      <c r="AF53" s="298"/>
      <c r="AG53" s="298"/>
      <c r="AH53" s="298"/>
      <c r="AI53" s="298"/>
      <c r="AJ53" s="298"/>
      <c r="AK53" s="298"/>
      <c r="AL53" s="298"/>
      <c r="AM53" s="298"/>
      <c r="AN53" s="298"/>
      <c r="AO53" s="298"/>
      <c r="AP53" s="298"/>
      <c r="AQ53" s="298"/>
      <c r="AR53" s="298"/>
      <c r="AS53" s="298"/>
      <c r="AT53" s="298"/>
      <c r="AU53" s="298"/>
      <c r="AV53" s="298"/>
      <c r="AW53" s="298"/>
      <c r="AX53" s="298"/>
      <c r="AY53" s="298"/>
      <c r="AZ53" s="298"/>
      <c r="BA53" s="298"/>
      <c r="BB53" s="298"/>
      <c r="BC53" s="298"/>
      <c r="BD53" s="298"/>
      <c r="BE53" s="298"/>
      <c r="BF53" s="298"/>
      <c r="BG53" s="298"/>
      <c r="BH53" s="298"/>
      <c r="BI53" s="298"/>
      <c r="BJ53" s="298"/>
      <c r="BK53" s="298"/>
      <c r="BL53" s="298"/>
      <c r="BM53" s="298"/>
      <c r="BN53" s="299"/>
      <c r="BO53" s="300"/>
    </row>
    <row r="54" spans="2:67" x14ac:dyDescent="0.2">
      <c r="B54" s="293" t="s">
        <v>141</v>
      </c>
      <c r="C54" s="298"/>
      <c r="D54" s="298"/>
      <c r="E54" s="298"/>
      <c r="F54" s="298"/>
      <c r="G54" s="298"/>
      <c r="H54" s="298"/>
      <c r="I54" s="298"/>
      <c r="J54" s="298"/>
      <c r="K54" s="298"/>
      <c r="L54" s="298"/>
      <c r="M54" s="298"/>
      <c r="N54" s="298"/>
      <c r="O54" s="298"/>
      <c r="P54" s="298"/>
      <c r="Q54" s="298"/>
      <c r="R54" s="298"/>
      <c r="S54" s="298"/>
      <c r="T54" s="298"/>
      <c r="U54" s="298"/>
      <c r="V54" s="298"/>
      <c r="W54" s="298"/>
      <c r="X54" s="298"/>
      <c r="Y54" s="298"/>
      <c r="Z54" s="298"/>
      <c r="AA54" s="298"/>
      <c r="AB54" s="298"/>
      <c r="AC54" s="298"/>
      <c r="AD54" s="298"/>
      <c r="AE54" s="298"/>
      <c r="AF54" s="298"/>
      <c r="AG54" s="298"/>
      <c r="AH54" s="298"/>
      <c r="AI54" s="298"/>
      <c r="AJ54" s="298"/>
      <c r="AK54" s="298"/>
      <c r="AL54" s="298"/>
      <c r="AM54" s="298"/>
      <c r="AN54" s="298"/>
      <c r="AO54" s="298"/>
      <c r="AP54" s="298"/>
      <c r="AQ54" s="298"/>
      <c r="AR54" s="298"/>
      <c r="AS54" s="298"/>
      <c r="AT54" s="298"/>
      <c r="AU54" s="298"/>
      <c r="AV54" s="298"/>
      <c r="AW54" s="298"/>
      <c r="AX54" s="298"/>
      <c r="AY54" s="298"/>
      <c r="AZ54" s="298"/>
      <c r="BA54" s="298"/>
      <c r="BB54" s="298"/>
      <c r="BC54" s="298"/>
      <c r="BD54" s="298"/>
      <c r="BE54" s="298"/>
      <c r="BF54" s="298"/>
      <c r="BG54" s="298"/>
      <c r="BH54" s="298"/>
      <c r="BI54" s="298"/>
      <c r="BJ54" s="298"/>
      <c r="BK54" s="298"/>
      <c r="BL54" s="298"/>
      <c r="BM54" s="298"/>
      <c r="BN54" s="299"/>
      <c r="BO54" s="300"/>
    </row>
    <row r="55" spans="2:67" x14ac:dyDescent="0.2">
      <c r="B55" s="293" t="s">
        <v>142</v>
      </c>
      <c r="C55" s="298"/>
      <c r="D55" s="298"/>
      <c r="E55" s="298"/>
      <c r="F55" s="298"/>
      <c r="G55" s="298"/>
      <c r="H55" s="298"/>
      <c r="I55" s="298"/>
      <c r="J55" s="298"/>
      <c r="K55" s="298"/>
      <c r="L55" s="298"/>
      <c r="M55" s="298"/>
      <c r="N55" s="298"/>
      <c r="O55" s="298"/>
      <c r="P55" s="298"/>
      <c r="Q55" s="298"/>
      <c r="R55" s="298"/>
      <c r="S55" s="298"/>
      <c r="T55" s="298"/>
      <c r="U55" s="298"/>
      <c r="V55" s="298"/>
      <c r="W55" s="298"/>
      <c r="X55" s="298"/>
      <c r="Y55" s="298"/>
      <c r="Z55" s="298"/>
      <c r="AA55" s="298"/>
      <c r="AB55" s="298"/>
      <c r="AC55" s="298"/>
      <c r="AD55" s="298"/>
      <c r="AE55" s="298"/>
      <c r="AF55" s="298"/>
      <c r="AG55" s="298"/>
      <c r="AH55" s="298"/>
      <c r="AI55" s="298"/>
      <c r="AJ55" s="298"/>
      <c r="AK55" s="298"/>
      <c r="AL55" s="298"/>
      <c r="AM55" s="298"/>
      <c r="AN55" s="298"/>
      <c r="AO55" s="298"/>
      <c r="AP55" s="298"/>
      <c r="AQ55" s="298"/>
      <c r="AR55" s="298"/>
      <c r="AS55" s="298"/>
      <c r="AT55" s="298"/>
      <c r="AU55" s="298"/>
      <c r="AV55" s="298"/>
      <c r="AW55" s="298"/>
      <c r="AX55" s="298"/>
      <c r="AY55" s="298"/>
      <c r="AZ55" s="298"/>
      <c r="BA55" s="298"/>
      <c r="BB55" s="298"/>
      <c r="BC55" s="298"/>
      <c r="BD55" s="298"/>
      <c r="BE55" s="298"/>
      <c r="BF55" s="298"/>
      <c r="BG55" s="298"/>
      <c r="BH55" s="298"/>
      <c r="BI55" s="298"/>
      <c r="BJ55" s="298"/>
      <c r="BK55" s="298"/>
      <c r="BL55" s="298"/>
      <c r="BM55" s="298"/>
      <c r="BN55" s="299"/>
      <c r="BO55" s="300"/>
    </row>
    <row r="56" spans="2:67" x14ac:dyDescent="0.2">
      <c r="B56" s="293" t="s">
        <v>133</v>
      </c>
      <c r="C56" s="298"/>
      <c r="D56" s="298"/>
      <c r="E56" s="298"/>
      <c r="F56" s="298"/>
      <c r="G56" s="298"/>
      <c r="H56" s="298"/>
      <c r="I56" s="298"/>
      <c r="J56" s="298"/>
      <c r="K56" s="298"/>
      <c r="L56" s="298"/>
      <c r="M56" s="298"/>
      <c r="N56" s="298"/>
      <c r="O56" s="298"/>
      <c r="P56" s="298"/>
      <c r="Q56" s="298"/>
      <c r="R56" s="298"/>
      <c r="S56" s="298"/>
      <c r="T56" s="298"/>
      <c r="U56" s="298"/>
      <c r="V56" s="298"/>
      <c r="W56" s="298"/>
      <c r="X56" s="298"/>
      <c r="Y56" s="298"/>
      <c r="Z56" s="298"/>
      <c r="AA56" s="298"/>
      <c r="AB56" s="298"/>
      <c r="AC56" s="298"/>
      <c r="AD56" s="298"/>
      <c r="AE56" s="298"/>
      <c r="AF56" s="298"/>
      <c r="AG56" s="298"/>
      <c r="AH56" s="298"/>
      <c r="AI56" s="298"/>
      <c r="AJ56" s="298"/>
      <c r="AK56" s="298"/>
      <c r="AL56" s="298"/>
      <c r="AM56" s="298"/>
      <c r="AN56" s="298"/>
      <c r="AO56" s="298"/>
      <c r="AP56" s="298"/>
      <c r="AQ56" s="298"/>
      <c r="AR56" s="298"/>
      <c r="AS56" s="298"/>
      <c r="AT56" s="298"/>
      <c r="AU56" s="298"/>
      <c r="AV56" s="298"/>
      <c r="AW56" s="298"/>
      <c r="AX56" s="298"/>
      <c r="AY56" s="298"/>
      <c r="AZ56" s="298"/>
      <c r="BA56" s="298"/>
      <c r="BB56" s="298"/>
      <c r="BC56" s="298"/>
      <c r="BD56" s="298"/>
      <c r="BE56" s="298"/>
      <c r="BF56" s="298"/>
      <c r="BG56" s="298"/>
      <c r="BH56" s="298"/>
      <c r="BI56" s="298"/>
      <c r="BJ56" s="298"/>
      <c r="BK56" s="298"/>
      <c r="BL56" s="298"/>
      <c r="BM56" s="298"/>
      <c r="BN56" s="299"/>
      <c r="BO56" s="300"/>
    </row>
    <row r="57" spans="2:67" x14ac:dyDescent="0.2">
      <c r="B57" s="293" t="s">
        <v>143</v>
      </c>
      <c r="C57" s="298"/>
      <c r="D57" s="298"/>
      <c r="E57" s="298"/>
      <c r="F57" s="298"/>
      <c r="G57" s="298"/>
      <c r="H57" s="298"/>
      <c r="I57" s="298"/>
      <c r="J57" s="298"/>
      <c r="K57" s="298"/>
      <c r="L57" s="298"/>
      <c r="M57" s="298"/>
      <c r="N57" s="298"/>
      <c r="O57" s="298"/>
      <c r="P57" s="298"/>
      <c r="Q57" s="298"/>
      <c r="R57" s="298"/>
      <c r="S57" s="298"/>
      <c r="T57" s="298"/>
      <c r="U57" s="298"/>
      <c r="V57" s="298"/>
      <c r="W57" s="298"/>
      <c r="X57" s="298"/>
      <c r="Y57" s="298"/>
      <c r="Z57" s="298"/>
      <c r="AA57" s="298"/>
      <c r="AB57" s="298"/>
      <c r="AC57" s="298"/>
      <c r="AD57" s="298"/>
      <c r="AE57" s="298"/>
      <c r="AF57" s="298"/>
      <c r="AG57" s="298"/>
      <c r="AH57" s="298"/>
      <c r="AI57" s="298"/>
      <c r="AJ57" s="298"/>
      <c r="AK57" s="298"/>
      <c r="AL57" s="298"/>
      <c r="AM57" s="298"/>
      <c r="AN57" s="298"/>
      <c r="AO57" s="298"/>
      <c r="AP57" s="298"/>
      <c r="AQ57" s="298"/>
      <c r="AR57" s="298"/>
      <c r="AS57" s="298"/>
      <c r="AT57" s="298"/>
      <c r="AU57" s="298"/>
      <c r="AV57" s="298"/>
      <c r="AW57" s="298"/>
      <c r="AX57" s="298"/>
      <c r="AY57" s="298"/>
      <c r="AZ57" s="298"/>
      <c r="BA57" s="298"/>
      <c r="BB57" s="298"/>
      <c r="BC57" s="298"/>
      <c r="BD57" s="298"/>
      <c r="BE57" s="298"/>
      <c r="BF57" s="298"/>
      <c r="BG57" s="298"/>
      <c r="BH57" s="298"/>
      <c r="BI57" s="298"/>
      <c r="BJ57" s="298"/>
      <c r="BK57" s="298"/>
      <c r="BL57" s="298"/>
      <c r="BM57" s="298"/>
      <c r="BN57" s="299"/>
      <c r="BO57" s="300"/>
    </row>
    <row r="58" spans="2:67" ht="17" thickBot="1" x14ac:dyDescent="0.25">
      <c r="B58" s="293" t="s">
        <v>144</v>
      </c>
      <c r="C58" s="298"/>
      <c r="D58" s="298"/>
      <c r="E58" s="298"/>
      <c r="F58" s="298"/>
      <c r="G58" s="298"/>
      <c r="H58" s="298"/>
      <c r="I58" s="298"/>
      <c r="J58" s="298"/>
      <c r="K58" s="298"/>
      <c r="L58" s="298"/>
      <c r="M58" s="298"/>
      <c r="N58" s="298"/>
      <c r="O58" s="298"/>
      <c r="P58" s="298"/>
      <c r="Q58" s="298"/>
      <c r="R58" s="298"/>
      <c r="S58" s="298"/>
      <c r="T58" s="298"/>
      <c r="U58" s="298"/>
      <c r="V58" s="298"/>
      <c r="W58" s="298"/>
      <c r="X58" s="298"/>
      <c r="Y58" s="298"/>
      <c r="Z58" s="298"/>
      <c r="AA58" s="298"/>
      <c r="AB58" s="298"/>
      <c r="AC58" s="298"/>
      <c r="AD58" s="298"/>
      <c r="AE58" s="298"/>
      <c r="AF58" s="298"/>
      <c r="AG58" s="298"/>
      <c r="AH58" s="298"/>
      <c r="AI58" s="298"/>
      <c r="AJ58" s="298"/>
      <c r="AK58" s="298"/>
      <c r="AL58" s="298"/>
      <c r="AM58" s="298"/>
      <c r="AN58" s="298"/>
      <c r="AO58" s="298"/>
      <c r="AP58" s="298"/>
      <c r="AQ58" s="298"/>
      <c r="AR58" s="298"/>
      <c r="AS58" s="298"/>
      <c r="AT58" s="298"/>
      <c r="AU58" s="298"/>
      <c r="AV58" s="298"/>
      <c r="AW58" s="298"/>
      <c r="AX58" s="298"/>
      <c r="AY58" s="298"/>
      <c r="AZ58" s="298"/>
      <c r="BA58" s="298"/>
      <c r="BB58" s="298"/>
      <c r="BC58" s="298"/>
      <c r="BD58" s="298"/>
      <c r="BE58" s="298"/>
      <c r="BF58" s="298"/>
      <c r="BG58" s="298"/>
      <c r="BH58" s="298"/>
      <c r="BI58" s="298"/>
      <c r="BJ58" s="298"/>
      <c r="BK58" s="298"/>
      <c r="BL58" s="298"/>
      <c r="BM58" s="298"/>
      <c r="BN58" s="299"/>
      <c r="BO58" s="300"/>
    </row>
    <row r="59" spans="2:67" ht="17" thickBot="1" x14ac:dyDescent="0.25">
      <c r="B59" s="294" t="s">
        <v>145</v>
      </c>
      <c r="C59" s="301"/>
      <c r="D59" s="301"/>
      <c r="E59" s="301"/>
      <c r="F59" s="301"/>
      <c r="G59" s="301"/>
      <c r="H59" s="301"/>
      <c r="I59" s="301"/>
      <c r="J59" s="301"/>
      <c r="K59" s="301"/>
      <c r="L59" s="301"/>
      <c r="M59" s="301"/>
      <c r="N59" s="301"/>
      <c r="O59" s="301"/>
      <c r="P59" s="301"/>
      <c r="Q59" s="301"/>
      <c r="R59" s="301"/>
      <c r="S59" s="301"/>
      <c r="T59" s="301"/>
      <c r="U59" s="301"/>
      <c r="V59" s="301"/>
      <c r="W59" s="301"/>
      <c r="X59" s="301"/>
      <c r="Y59" s="301"/>
      <c r="Z59" s="301"/>
      <c r="AA59" s="301"/>
      <c r="AB59" s="301"/>
      <c r="AC59" s="301"/>
      <c r="AD59" s="301"/>
      <c r="AE59" s="301"/>
      <c r="AF59" s="301"/>
      <c r="AG59" s="301"/>
      <c r="AH59" s="301"/>
      <c r="AI59" s="301"/>
      <c r="AJ59" s="301"/>
      <c r="AK59" s="301"/>
      <c r="AL59" s="301"/>
      <c r="AM59" s="301"/>
      <c r="AN59" s="301"/>
      <c r="AO59" s="301"/>
      <c r="AP59" s="301"/>
      <c r="AQ59" s="301"/>
      <c r="AR59" s="301"/>
      <c r="AS59" s="301"/>
      <c r="AT59" s="301"/>
      <c r="AU59" s="301"/>
      <c r="AV59" s="301"/>
      <c r="AW59" s="301"/>
      <c r="AX59" s="301"/>
      <c r="AY59" s="301"/>
      <c r="AZ59" s="301"/>
      <c r="BA59" s="301"/>
      <c r="BB59" s="301"/>
      <c r="BC59" s="301"/>
      <c r="BD59" s="301"/>
      <c r="BE59" s="301"/>
      <c r="BF59" s="301"/>
      <c r="BG59" s="301"/>
      <c r="BH59" s="301"/>
      <c r="BI59" s="301"/>
      <c r="BJ59" s="301"/>
      <c r="BK59" s="301"/>
      <c r="BL59" s="301"/>
      <c r="BM59" s="301"/>
      <c r="BN59" s="302"/>
      <c r="BO59" s="303"/>
    </row>
    <row r="60" spans="2:67" ht="17" thickBot="1" x14ac:dyDescent="0.25">
      <c r="B60" s="294" t="s">
        <v>28</v>
      </c>
      <c r="C60" s="301"/>
      <c r="D60" s="301"/>
      <c r="E60" s="301"/>
      <c r="F60" s="301"/>
      <c r="G60" s="301"/>
      <c r="H60" s="301"/>
      <c r="I60" s="301"/>
      <c r="J60" s="301"/>
      <c r="K60" s="301"/>
      <c r="L60" s="301"/>
      <c r="M60" s="301"/>
      <c r="N60" s="301"/>
      <c r="O60" s="301"/>
      <c r="P60" s="301"/>
      <c r="Q60" s="301"/>
      <c r="R60" s="301"/>
      <c r="S60" s="301"/>
      <c r="T60" s="301"/>
      <c r="U60" s="301"/>
      <c r="V60" s="301"/>
      <c r="W60" s="301"/>
      <c r="X60" s="301"/>
      <c r="Y60" s="301"/>
      <c r="Z60" s="301"/>
      <c r="AA60" s="301"/>
      <c r="AB60" s="301"/>
      <c r="AC60" s="301"/>
      <c r="AD60" s="301"/>
      <c r="AE60" s="301"/>
      <c r="AF60" s="301"/>
      <c r="AG60" s="301"/>
      <c r="AH60" s="301"/>
      <c r="AI60" s="301"/>
      <c r="AJ60" s="301"/>
      <c r="AK60" s="301"/>
      <c r="AL60" s="301"/>
      <c r="AM60" s="301"/>
      <c r="AN60" s="301"/>
      <c r="AO60" s="301"/>
      <c r="AP60" s="301"/>
      <c r="AQ60" s="301"/>
      <c r="AR60" s="301"/>
      <c r="AS60" s="301"/>
      <c r="AT60" s="301"/>
      <c r="AU60" s="301"/>
      <c r="AV60" s="301"/>
      <c r="AW60" s="301"/>
      <c r="AX60" s="301"/>
      <c r="AY60" s="301"/>
      <c r="AZ60" s="301"/>
      <c r="BA60" s="301"/>
      <c r="BB60" s="301"/>
      <c r="BC60" s="301"/>
      <c r="BD60" s="301"/>
      <c r="BE60" s="301"/>
      <c r="BF60" s="301"/>
      <c r="BG60" s="301"/>
      <c r="BH60" s="301"/>
      <c r="BI60" s="301"/>
      <c r="BJ60" s="301"/>
      <c r="BK60" s="301"/>
      <c r="BL60" s="301"/>
      <c r="BM60" s="301"/>
      <c r="BN60" s="302"/>
      <c r="BO60" s="303"/>
    </row>
    <row r="61" spans="2:67" x14ac:dyDescent="0.2">
      <c r="B61" s="293" t="s">
        <v>146</v>
      </c>
      <c r="C61" s="298"/>
      <c r="D61" s="298"/>
      <c r="E61" s="298"/>
      <c r="F61" s="298"/>
      <c r="G61" s="298"/>
      <c r="H61" s="298"/>
      <c r="I61" s="298"/>
      <c r="J61" s="298"/>
      <c r="K61" s="298"/>
      <c r="L61" s="298"/>
      <c r="M61" s="298"/>
      <c r="N61" s="298"/>
      <c r="O61" s="298"/>
      <c r="P61" s="298"/>
      <c r="Q61" s="298"/>
      <c r="R61" s="298"/>
      <c r="S61" s="298"/>
      <c r="T61" s="298"/>
      <c r="U61" s="298"/>
      <c r="V61" s="298"/>
      <c r="W61" s="298"/>
      <c r="X61" s="298"/>
      <c r="Y61" s="298"/>
      <c r="Z61" s="298"/>
      <c r="AA61" s="298"/>
      <c r="AB61" s="298"/>
      <c r="AC61" s="298"/>
      <c r="AD61" s="298"/>
      <c r="AE61" s="298"/>
      <c r="AF61" s="298"/>
      <c r="AG61" s="298"/>
      <c r="AH61" s="298"/>
      <c r="AI61" s="298"/>
      <c r="AJ61" s="298"/>
      <c r="AK61" s="298"/>
      <c r="AL61" s="298"/>
      <c r="AM61" s="298"/>
      <c r="AN61" s="298"/>
      <c r="AO61" s="298"/>
      <c r="AP61" s="298"/>
      <c r="AQ61" s="298"/>
      <c r="AR61" s="298"/>
      <c r="AS61" s="298"/>
      <c r="AT61" s="298"/>
      <c r="AU61" s="298"/>
      <c r="AV61" s="298"/>
      <c r="AW61" s="298"/>
      <c r="AX61" s="298"/>
      <c r="AY61" s="298"/>
      <c r="AZ61" s="298"/>
      <c r="BA61" s="298"/>
      <c r="BB61" s="298"/>
      <c r="BC61" s="298"/>
      <c r="BD61" s="298"/>
      <c r="BE61" s="298"/>
      <c r="BF61" s="298"/>
      <c r="BG61" s="298"/>
      <c r="BH61" s="298"/>
      <c r="BI61" s="298"/>
      <c r="BJ61" s="298"/>
      <c r="BK61" s="298"/>
      <c r="BL61" s="298"/>
      <c r="BM61" s="298"/>
      <c r="BN61" s="299"/>
      <c r="BO61" s="300"/>
    </row>
    <row r="62" spans="2:67" x14ac:dyDescent="0.2">
      <c r="B62" s="293" t="s">
        <v>147</v>
      </c>
      <c r="C62" s="298"/>
      <c r="D62" s="298"/>
      <c r="E62" s="298"/>
      <c r="F62" s="298"/>
      <c r="G62" s="298"/>
      <c r="H62" s="298"/>
      <c r="I62" s="298"/>
      <c r="J62" s="298"/>
      <c r="K62" s="298"/>
      <c r="L62" s="298"/>
      <c r="M62" s="298"/>
      <c r="N62" s="298"/>
      <c r="O62" s="298"/>
      <c r="P62" s="298"/>
      <c r="Q62" s="298"/>
      <c r="R62" s="298"/>
      <c r="S62" s="298"/>
      <c r="T62" s="298"/>
      <c r="U62" s="298"/>
      <c r="V62" s="298"/>
      <c r="W62" s="298"/>
      <c r="X62" s="298"/>
      <c r="Y62" s="298"/>
      <c r="Z62" s="298"/>
      <c r="AA62" s="298"/>
      <c r="AB62" s="298"/>
      <c r="AC62" s="298"/>
      <c r="AD62" s="298"/>
      <c r="AE62" s="298"/>
      <c r="AF62" s="298"/>
      <c r="AG62" s="298"/>
      <c r="AH62" s="298"/>
      <c r="AI62" s="298"/>
      <c r="AJ62" s="298"/>
      <c r="AK62" s="298"/>
      <c r="AL62" s="298"/>
      <c r="AM62" s="298"/>
      <c r="AN62" s="298"/>
      <c r="AO62" s="298"/>
      <c r="AP62" s="298"/>
      <c r="AQ62" s="298"/>
      <c r="AR62" s="298"/>
      <c r="AS62" s="298"/>
      <c r="AT62" s="298"/>
      <c r="AU62" s="298"/>
      <c r="AV62" s="298"/>
      <c r="AW62" s="298"/>
      <c r="AX62" s="298"/>
      <c r="AY62" s="298"/>
      <c r="AZ62" s="298"/>
      <c r="BA62" s="298"/>
      <c r="BB62" s="298"/>
      <c r="BC62" s="298"/>
      <c r="BD62" s="298"/>
      <c r="BE62" s="298"/>
      <c r="BF62" s="298"/>
      <c r="BG62" s="298"/>
      <c r="BH62" s="298"/>
      <c r="BI62" s="298"/>
      <c r="BJ62" s="298"/>
      <c r="BK62" s="298"/>
      <c r="BL62" s="298"/>
      <c r="BM62" s="298"/>
      <c r="BN62" s="299"/>
      <c r="BO62" s="300"/>
    </row>
    <row r="63" spans="2:67" x14ac:dyDescent="0.2">
      <c r="B63" s="293" t="s">
        <v>148</v>
      </c>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8"/>
      <c r="AC63" s="298"/>
      <c r="AD63" s="298"/>
      <c r="AE63" s="298"/>
      <c r="AF63" s="298"/>
      <c r="AG63" s="298"/>
      <c r="AH63" s="298"/>
      <c r="AI63" s="298"/>
      <c r="AJ63" s="298"/>
      <c r="AK63" s="298"/>
      <c r="AL63" s="298"/>
      <c r="AM63" s="298"/>
      <c r="AN63" s="298"/>
      <c r="AO63" s="298"/>
      <c r="AP63" s="298"/>
      <c r="AQ63" s="298"/>
      <c r="AR63" s="298"/>
      <c r="AS63" s="298"/>
      <c r="AT63" s="298"/>
      <c r="AU63" s="298"/>
      <c r="AV63" s="298"/>
      <c r="AW63" s="298"/>
      <c r="AX63" s="298"/>
      <c r="AY63" s="298"/>
      <c r="AZ63" s="298"/>
      <c r="BA63" s="298"/>
      <c r="BB63" s="298"/>
      <c r="BC63" s="298"/>
      <c r="BD63" s="298"/>
      <c r="BE63" s="298"/>
      <c r="BF63" s="298"/>
      <c r="BG63" s="298"/>
      <c r="BH63" s="298"/>
      <c r="BI63" s="298"/>
      <c r="BJ63" s="298"/>
      <c r="BK63" s="298"/>
      <c r="BL63" s="298"/>
      <c r="BM63" s="298"/>
      <c r="BN63" s="299"/>
      <c r="BO63" s="300"/>
    </row>
    <row r="64" spans="2:67" x14ac:dyDescent="0.2">
      <c r="B64" s="293" t="s">
        <v>149</v>
      </c>
      <c r="C64" s="298"/>
      <c r="D64" s="298"/>
      <c r="E64" s="298"/>
      <c r="F64" s="298"/>
      <c r="G64" s="298"/>
      <c r="H64" s="298"/>
      <c r="I64" s="298"/>
      <c r="J64" s="298"/>
      <c r="K64" s="298"/>
      <c r="L64" s="298"/>
      <c r="M64" s="298"/>
      <c r="N64" s="298"/>
      <c r="O64" s="298"/>
      <c r="P64" s="298"/>
      <c r="Q64" s="298"/>
      <c r="R64" s="298"/>
      <c r="S64" s="298"/>
      <c r="T64" s="298"/>
      <c r="U64" s="298"/>
      <c r="V64" s="298"/>
      <c r="W64" s="298"/>
      <c r="X64" s="298"/>
      <c r="Y64" s="298"/>
      <c r="Z64" s="298"/>
      <c r="AA64" s="298"/>
      <c r="AB64" s="298"/>
      <c r="AC64" s="298"/>
      <c r="AD64" s="298"/>
      <c r="AE64" s="298"/>
      <c r="AF64" s="298"/>
      <c r="AG64" s="298"/>
      <c r="AH64" s="298"/>
      <c r="AI64" s="298"/>
      <c r="AJ64" s="298"/>
      <c r="AK64" s="298"/>
      <c r="AL64" s="298"/>
      <c r="AM64" s="298"/>
      <c r="AN64" s="298"/>
      <c r="AO64" s="298"/>
      <c r="AP64" s="298"/>
      <c r="AQ64" s="298"/>
      <c r="AR64" s="298"/>
      <c r="AS64" s="298"/>
      <c r="AT64" s="298"/>
      <c r="AU64" s="298"/>
      <c r="AV64" s="298"/>
      <c r="AW64" s="298"/>
      <c r="AX64" s="298"/>
      <c r="AY64" s="298"/>
      <c r="AZ64" s="298"/>
      <c r="BA64" s="298"/>
      <c r="BB64" s="298"/>
      <c r="BC64" s="298"/>
      <c r="BD64" s="298"/>
      <c r="BE64" s="298"/>
      <c r="BF64" s="298"/>
      <c r="BG64" s="298"/>
      <c r="BH64" s="298"/>
      <c r="BI64" s="298"/>
      <c r="BJ64" s="298"/>
      <c r="BK64" s="298"/>
      <c r="BL64" s="298"/>
      <c r="BM64" s="298"/>
      <c r="BN64" s="299"/>
      <c r="BO64" s="300"/>
    </row>
    <row r="65" spans="2:71" x14ac:dyDescent="0.2">
      <c r="B65" s="293" t="s">
        <v>150</v>
      </c>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8"/>
      <c r="AC65" s="298"/>
      <c r="AD65" s="298"/>
      <c r="AE65" s="298"/>
      <c r="AF65" s="298"/>
      <c r="AG65" s="298"/>
      <c r="AH65" s="298"/>
      <c r="AI65" s="298"/>
      <c r="AJ65" s="298"/>
      <c r="AK65" s="298"/>
      <c r="AL65" s="298"/>
      <c r="AM65" s="298"/>
      <c r="AN65" s="298"/>
      <c r="AO65" s="298"/>
      <c r="AP65" s="298"/>
      <c r="AQ65" s="298"/>
      <c r="AR65" s="298"/>
      <c r="AS65" s="298"/>
      <c r="AT65" s="298"/>
      <c r="AU65" s="298"/>
      <c r="AV65" s="298"/>
      <c r="AW65" s="298"/>
      <c r="AX65" s="298"/>
      <c r="AY65" s="298"/>
      <c r="AZ65" s="298"/>
      <c r="BA65" s="298"/>
      <c r="BB65" s="298"/>
      <c r="BC65" s="298"/>
      <c r="BD65" s="298"/>
      <c r="BE65" s="298"/>
      <c r="BF65" s="298"/>
      <c r="BG65" s="298"/>
      <c r="BH65" s="298"/>
      <c r="BI65" s="298"/>
      <c r="BJ65" s="298"/>
      <c r="BK65" s="298"/>
      <c r="BL65" s="298"/>
      <c r="BM65" s="298"/>
      <c r="BN65" s="299"/>
      <c r="BO65" s="300"/>
    </row>
    <row r="66" spans="2:71" x14ac:dyDescent="0.2">
      <c r="B66" s="293" t="s">
        <v>151</v>
      </c>
      <c r="C66" s="298"/>
      <c r="D66" s="298"/>
      <c r="E66" s="298"/>
      <c r="F66" s="298"/>
      <c r="G66" s="298"/>
      <c r="H66" s="298"/>
      <c r="I66" s="298"/>
      <c r="J66" s="298"/>
      <c r="K66" s="298"/>
      <c r="L66" s="298"/>
      <c r="M66" s="298"/>
      <c r="N66" s="298"/>
      <c r="O66" s="298"/>
      <c r="P66" s="298"/>
      <c r="Q66" s="298"/>
      <c r="R66" s="298"/>
      <c r="S66" s="298"/>
      <c r="T66" s="298"/>
      <c r="U66" s="298"/>
      <c r="V66" s="298"/>
      <c r="W66" s="298"/>
      <c r="X66" s="298"/>
      <c r="Y66" s="298"/>
      <c r="Z66" s="298"/>
      <c r="AA66" s="298"/>
      <c r="AB66" s="298"/>
      <c r="AC66" s="298"/>
      <c r="AD66" s="298"/>
      <c r="AE66" s="298"/>
      <c r="AF66" s="298"/>
      <c r="AG66" s="298"/>
      <c r="AH66" s="298"/>
      <c r="AI66" s="298"/>
      <c r="AJ66" s="298"/>
      <c r="AK66" s="298"/>
      <c r="AL66" s="298"/>
      <c r="AM66" s="298"/>
      <c r="AN66" s="298"/>
      <c r="AO66" s="298"/>
      <c r="AP66" s="298"/>
      <c r="AQ66" s="298"/>
      <c r="AR66" s="298"/>
      <c r="AS66" s="298"/>
      <c r="AT66" s="298"/>
      <c r="AU66" s="298"/>
      <c r="AV66" s="298"/>
      <c r="AW66" s="298"/>
      <c r="AX66" s="298"/>
      <c r="AY66" s="298"/>
      <c r="AZ66" s="298"/>
      <c r="BA66" s="298"/>
      <c r="BB66" s="298"/>
      <c r="BC66" s="298"/>
      <c r="BD66" s="298"/>
      <c r="BE66" s="298"/>
      <c r="BF66" s="298"/>
      <c r="BG66" s="298"/>
      <c r="BH66" s="298"/>
      <c r="BI66" s="298"/>
      <c r="BJ66" s="298"/>
      <c r="BK66" s="298"/>
      <c r="BL66" s="298"/>
      <c r="BM66" s="298"/>
      <c r="BN66" s="299"/>
      <c r="BO66" s="300"/>
    </row>
    <row r="67" spans="2:71" x14ac:dyDescent="0.2">
      <c r="B67" s="293" t="s">
        <v>152</v>
      </c>
      <c r="C67" s="298"/>
      <c r="D67" s="298"/>
      <c r="E67" s="298"/>
      <c r="F67" s="298"/>
      <c r="G67" s="298"/>
      <c r="H67" s="298"/>
      <c r="I67" s="298"/>
      <c r="J67" s="298"/>
      <c r="K67" s="298"/>
      <c r="L67" s="298"/>
      <c r="M67" s="298"/>
      <c r="N67" s="298"/>
      <c r="O67" s="298"/>
      <c r="P67" s="298"/>
      <c r="Q67" s="298"/>
      <c r="R67" s="298"/>
      <c r="S67" s="298"/>
      <c r="T67" s="298"/>
      <c r="U67" s="298"/>
      <c r="V67" s="298"/>
      <c r="W67" s="298"/>
      <c r="X67" s="298"/>
      <c r="Y67" s="298"/>
      <c r="Z67" s="298"/>
      <c r="AA67" s="298"/>
      <c r="AB67" s="298"/>
      <c r="AC67" s="298"/>
      <c r="AD67" s="298"/>
      <c r="AE67" s="298"/>
      <c r="AF67" s="298"/>
      <c r="AG67" s="298"/>
      <c r="AH67" s="298"/>
      <c r="AI67" s="298"/>
      <c r="AJ67" s="298"/>
      <c r="AK67" s="298"/>
      <c r="AL67" s="298"/>
      <c r="AM67" s="298"/>
      <c r="AN67" s="298"/>
      <c r="AO67" s="298"/>
      <c r="AP67" s="298"/>
      <c r="AQ67" s="298"/>
      <c r="AR67" s="298"/>
      <c r="AS67" s="298"/>
      <c r="AT67" s="298"/>
      <c r="AU67" s="298"/>
      <c r="AV67" s="298"/>
      <c r="AW67" s="298"/>
      <c r="AX67" s="298"/>
      <c r="AY67" s="298"/>
      <c r="AZ67" s="298"/>
      <c r="BA67" s="298"/>
      <c r="BB67" s="298"/>
      <c r="BC67" s="298"/>
      <c r="BD67" s="298"/>
      <c r="BE67" s="298"/>
      <c r="BF67" s="298"/>
      <c r="BG67" s="298"/>
      <c r="BH67" s="298"/>
      <c r="BI67" s="298"/>
      <c r="BJ67" s="298"/>
      <c r="BK67" s="298"/>
      <c r="BL67" s="298"/>
      <c r="BM67" s="298"/>
      <c r="BN67" s="299"/>
      <c r="BO67" s="300"/>
    </row>
    <row r="68" spans="2:71" x14ac:dyDescent="0.2">
      <c r="B68" s="293" t="s">
        <v>153</v>
      </c>
      <c r="C68" s="298"/>
      <c r="D68" s="298"/>
      <c r="E68" s="298"/>
      <c r="F68" s="298"/>
      <c r="G68" s="298"/>
      <c r="H68" s="298"/>
      <c r="I68" s="298"/>
      <c r="J68" s="298"/>
      <c r="K68" s="298"/>
      <c r="L68" s="298"/>
      <c r="M68" s="298"/>
      <c r="N68" s="298"/>
      <c r="O68" s="298"/>
      <c r="P68" s="298"/>
      <c r="Q68" s="298"/>
      <c r="R68" s="298"/>
      <c r="S68" s="298"/>
      <c r="T68" s="298"/>
      <c r="U68" s="298"/>
      <c r="V68" s="298"/>
      <c r="W68" s="298"/>
      <c r="X68" s="298"/>
      <c r="Y68" s="298"/>
      <c r="Z68" s="298"/>
      <c r="AA68" s="298"/>
      <c r="AB68" s="298"/>
      <c r="AC68" s="298"/>
      <c r="AD68" s="298"/>
      <c r="AE68" s="298"/>
      <c r="AF68" s="298"/>
      <c r="AG68" s="298"/>
      <c r="AH68" s="298"/>
      <c r="AI68" s="298"/>
      <c r="AJ68" s="298"/>
      <c r="AK68" s="298"/>
      <c r="AL68" s="298"/>
      <c r="AM68" s="298"/>
      <c r="AN68" s="298"/>
      <c r="AO68" s="298"/>
      <c r="AP68" s="298"/>
      <c r="AQ68" s="298"/>
      <c r="AR68" s="298"/>
      <c r="AS68" s="298"/>
      <c r="AT68" s="298"/>
      <c r="AU68" s="298"/>
      <c r="AV68" s="298"/>
      <c r="AW68" s="298"/>
      <c r="AX68" s="298"/>
      <c r="AY68" s="298"/>
      <c r="AZ68" s="298"/>
      <c r="BA68" s="298"/>
      <c r="BB68" s="298"/>
      <c r="BC68" s="298"/>
      <c r="BD68" s="298"/>
      <c r="BE68" s="298"/>
      <c r="BF68" s="298"/>
      <c r="BG68" s="298"/>
      <c r="BH68" s="298"/>
      <c r="BI68" s="298"/>
      <c r="BJ68" s="298"/>
      <c r="BK68" s="298"/>
      <c r="BL68" s="298"/>
      <c r="BM68" s="298"/>
      <c r="BN68" s="299"/>
      <c r="BO68" s="300"/>
    </row>
    <row r="69" spans="2:71" x14ac:dyDescent="0.2">
      <c r="B69" s="293" t="s">
        <v>154</v>
      </c>
      <c r="C69" s="298"/>
      <c r="D69" s="298"/>
      <c r="E69" s="298"/>
      <c r="F69" s="298"/>
      <c r="G69" s="298"/>
      <c r="H69" s="298"/>
      <c r="I69" s="298"/>
      <c r="J69" s="298"/>
      <c r="K69" s="298"/>
      <c r="L69" s="298"/>
      <c r="M69" s="298"/>
      <c r="N69" s="298"/>
      <c r="O69" s="298"/>
      <c r="P69" s="298"/>
      <c r="Q69" s="298"/>
      <c r="R69" s="298"/>
      <c r="S69" s="298"/>
      <c r="T69" s="298"/>
      <c r="U69" s="298"/>
      <c r="V69" s="298"/>
      <c r="W69" s="298"/>
      <c r="X69" s="298"/>
      <c r="Y69" s="298"/>
      <c r="Z69" s="298"/>
      <c r="AA69" s="298"/>
      <c r="AB69" s="298"/>
      <c r="AC69" s="298"/>
      <c r="AD69" s="298"/>
      <c r="AE69" s="298"/>
      <c r="AF69" s="298"/>
      <c r="AG69" s="298"/>
      <c r="AH69" s="298"/>
      <c r="AI69" s="298"/>
      <c r="AJ69" s="298"/>
      <c r="AK69" s="298"/>
      <c r="AL69" s="298"/>
      <c r="AM69" s="298"/>
      <c r="AN69" s="298"/>
      <c r="AO69" s="298"/>
      <c r="AP69" s="298"/>
      <c r="AQ69" s="298"/>
      <c r="AR69" s="298"/>
      <c r="AS69" s="298"/>
      <c r="AT69" s="298"/>
      <c r="AU69" s="298"/>
      <c r="AV69" s="298"/>
      <c r="AW69" s="298"/>
      <c r="AX69" s="298"/>
      <c r="AY69" s="298"/>
      <c r="AZ69" s="298"/>
      <c r="BA69" s="298"/>
      <c r="BB69" s="298"/>
      <c r="BC69" s="298"/>
      <c r="BD69" s="298"/>
      <c r="BE69" s="298"/>
      <c r="BF69" s="298"/>
      <c r="BG69" s="298"/>
      <c r="BH69" s="298"/>
      <c r="BI69" s="298"/>
      <c r="BJ69" s="298"/>
      <c r="BK69" s="298"/>
      <c r="BL69" s="298"/>
      <c r="BM69" s="298"/>
      <c r="BN69" s="299"/>
      <c r="BO69" s="300"/>
    </row>
    <row r="70" spans="2:71" x14ac:dyDescent="0.2">
      <c r="B70" s="293" t="s">
        <v>155</v>
      </c>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c r="AA70" s="298"/>
      <c r="AB70" s="298"/>
      <c r="AC70" s="298"/>
      <c r="AD70" s="298"/>
      <c r="AE70" s="298"/>
      <c r="AF70" s="298"/>
      <c r="AG70" s="298"/>
      <c r="AH70" s="298"/>
      <c r="AI70" s="298"/>
      <c r="AJ70" s="298"/>
      <c r="AK70" s="298"/>
      <c r="AL70" s="298"/>
      <c r="AM70" s="298"/>
      <c r="AN70" s="298"/>
      <c r="AO70" s="298"/>
      <c r="AP70" s="298"/>
      <c r="AQ70" s="298"/>
      <c r="AR70" s="298"/>
      <c r="AS70" s="298"/>
      <c r="AT70" s="298"/>
      <c r="AU70" s="298"/>
      <c r="AV70" s="298"/>
      <c r="AW70" s="298"/>
      <c r="AX70" s="298"/>
      <c r="AY70" s="298"/>
      <c r="AZ70" s="298"/>
      <c r="BA70" s="298"/>
      <c r="BB70" s="298"/>
      <c r="BC70" s="298"/>
      <c r="BD70" s="298"/>
      <c r="BE70" s="298"/>
      <c r="BF70" s="298"/>
      <c r="BG70" s="298"/>
      <c r="BH70" s="298"/>
      <c r="BI70" s="298"/>
      <c r="BJ70" s="298"/>
      <c r="BK70" s="298"/>
      <c r="BL70" s="298"/>
      <c r="BM70" s="298"/>
      <c r="BN70" s="299"/>
      <c r="BO70" s="300"/>
    </row>
    <row r="71" spans="2:71" x14ac:dyDescent="0.2">
      <c r="B71" s="293" t="s">
        <v>156</v>
      </c>
      <c r="C71" s="298"/>
      <c r="D71" s="298"/>
      <c r="E71" s="298"/>
      <c r="F71" s="298"/>
      <c r="G71" s="298"/>
      <c r="H71" s="298"/>
      <c r="I71" s="298"/>
      <c r="J71" s="298"/>
      <c r="K71" s="298"/>
      <c r="L71" s="298"/>
      <c r="M71" s="298"/>
      <c r="N71" s="298"/>
      <c r="O71" s="298"/>
      <c r="P71" s="298"/>
      <c r="Q71" s="298"/>
      <c r="R71" s="298"/>
      <c r="S71" s="298"/>
      <c r="T71" s="298"/>
      <c r="U71" s="298"/>
      <c r="V71" s="298"/>
      <c r="W71" s="298"/>
      <c r="X71" s="298"/>
      <c r="Y71" s="298"/>
      <c r="Z71" s="298"/>
      <c r="AA71" s="298"/>
      <c r="AB71" s="298"/>
      <c r="AC71" s="298"/>
      <c r="AD71" s="298"/>
      <c r="AE71" s="298"/>
      <c r="AF71" s="298"/>
      <c r="AG71" s="298"/>
      <c r="AH71" s="298"/>
      <c r="AI71" s="298"/>
      <c r="AJ71" s="298"/>
      <c r="AK71" s="298"/>
      <c r="AL71" s="298"/>
      <c r="AM71" s="298"/>
      <c r="AN71" s="298"/>
      <c r="AO71" s="298"/>
      <c r="AP71" s="298"/>
      <c r="AQ71" s="298"/>
      <c r="AR71" s="298"/>
      <c r="AS71" s="298"/>
      <c r="AT71" s="298"/>
      <c r="AU71" s="298"/>
      <c r="AV71" s="298"/>
      <c r="AW71" s="298"/>
      <c r="AX71" s="298"/>
      <c r="AY71" s="298"/>
      <c r="AZ71" s="298"/>
      <c r="BA71" s="298"/>
      <c r="BB71" s="298"/>
      <c r="BC71" s="298"/>
      <c r="BD71" s="298"/>
      <c r="BE71" s="298"/>
      <c r="BF71" s="298"/>
      <c r="BG71" s="298"/>
      <c r="BH71" s="298"/>
      <c r="BI71" s="298"/>
      <c r="BJ71" s="298"/>
      <c r="BK71" s="298"/>
      <c r="BL71" s="298"/>
      <c r="BM71" s="298"/>
      <c r="BN71" s="299"/>
      <c r="BO71" s="300"/>
    </row>
    <row r="72" spans="2:71" x14ac:dyDescent="0.2">
      <c r="B72" s="293" t="s">
        <v>157</v>
      </c>
      <c r="C72" s="298"/>
      <c r="D72" s="298"/>
      <c r="E72" s="298"/>
      <c r="F72" s="298"/>
      <c r="G72" s="298"/>
      <c r="H72" s="298"/>
      <c r="I72" s="298"/>
      <c r="J72" s="298"/>
      <c r="K72" s="298"/>
      <c r="L72" s="298"/>
      <c r="M72" s="298"/>
      <c r="N72" s="298"/>
      <c r="O72" s="298"/>
      <c r="P72" s="298"/>
      <c r="Q72" s="298"/>
      <c r="R72" s="298"/>
      <c r="S72" s="298"/>
      <c r="T72" s="298"/>
      <c r="U72" s="298"/>
      <c r="V72" s="298"/>
      <c r="W72" s="298"/>
      <c r="X72" s="298"/>
      <c r="Y72" s="298"/>
      <c r="Z72" s="298"/>
      <c r="AA72" s="298"/>
      <c r="AB72" s="298"/>
      <c r="AC72" s="298"/>
      <c r="AD72" s="298"/>
      <c r="AE72" s="298"/>
      <c r="AF72" s="298"/>
      <c r="AG72" s="298"/>
      <c r="AH72" s="298"/>
      <c r="AI72" s="298"/>
      <c r="AJ72" s="298"/>
      <c r="AK72" s="298"/>
      <c r="AL72" s="298"/>
      <c r="AM72" s="298"/>
      <c r="AN72" s="298"/>
      <c r="AO72" s="298"/>
      <c r="AP72" s="298"/>
      <c r="AQ72" s="298"/>
      <c r="AR72" s="298"/>
      <c r="AS72" s="298"/>
      <c r="AT72" s="298"/>
      <c r="AU72" s="298"/>
      <c r="AV72" s="298"/>
      <c r="AW72" s="298"/>
      <c r="AX72" s="298"/>
      <c r="AY72" s="298"/>
      <c r="AZ72" s="298"/>
      <c r="BA72" s="298"/>
      <c r="BB72" s="298"/>
      <c r="BC72" s="298"/>
      <c r="BD72" s="298"/>
      <c r="BE72" s="298"/>
      <c r="BF72" s="298"/>
      <c r="BG72" s="298"/>
      <c r="BH72" s="298"/>
      <c r="BI72" s="298"/>
      <c r="BJ72" s="298"/>
      <c r="BK72" s="298"/>
      <c r="BL72" s="298"/>
      <c r="BM72" s="298"/>
      <c r="BN72" s="299"/>
      <c r="BO72" s="300"/>
    </row>
    <row r="73" spans="2:71" ht="17" thickBot="1" x14ac:dyDescent="0.25">
      <c r="B73" s="293" t="s">
        <v>158</v>
      </c>
      <c r="C73" s="298"/>
      <c r="D73" s="298"/>
      <c r="E73" s="298"/>
      <c r="F73" s="298"/>
      <c r="G73" s="298"/>
      <c r="H73" s="298"/>
      <c r="I73" s="298"/>
      <c r="J73" s="298"/>
      <c r="K73" s="298"/>
      <c r="L73" s="298"/>
      <c r="M73" s="298"/>
      <c r="N73" s="298"/>
      <c r="O73" s="298"/>
      <c r="P73" s="298"/>
      <c r="Q73" s="298"/>
      <c r="R73" s="298"/>
      <c r="S73" s="298"/>
      <c r="T73" s="298"/>
      <c r="U73" s="298"/>
      <c r="V73" s="298"/>
      <c r="W73" s="298"/>
      <c r="X73" s="298"/>
      <c r="Y73" s="298"/>
      <c r="Z73" s="298"/>
      <c r="AA73" s="298"/>
      <c r="AB73" s="298"/>
      <c r="AC73" s="298"/>
      <c r="AD73" s="298"/>
      <c r="AE73" s="298"/>
      <c r="AF73" s="298"/>
      <c r="AG73" s="298"/>
      <c r="AH73" s="298"/>
      <c r="AI73" s="298"/>
      <c r="AJ73" s="298"/>
      <c r="AK73" s="298"/>
      <c r="AL73" s="298"/>
      <c r="AM73" s="298"/>
      <c r="AN73" s="298"/>
      <c r="AO73" s="298"/>
      <c r="AP73" s="298"/>
      <c r="AQ73" s="298"/>
      <c r="AR73" s="298"/>
      <c r="AS73" s="298"/>
      <c r="AT73" s="298"/>
      <c r="AU73" s="298"/>
      <c r="AV73" s="298"/>
      <c r="AW73" s="298"/>
      <c r="AX73" s="298"/>
      <c r="AY73" s="298"/>
      <c r="AZ73" s="298"/>
      <c r="BA73" s="298"/>
      <c r="BB73" s="298"/>
      <c r="BC73" s="298"/>
      <c r="BD73" s="298"/>
      <c r="BE73" s="298"/>
      <c r="BF73" s="298"/>
      <c r="BG73" s="298"/>
      <c r="BH73" s="298"/>
      <c r="BI73" s="298"/>
      <c r="BJ73" s="298"/>
      <c r="BK73" s="298"/>
      <c r="BL73" s="298"/>
      <c r="BM73" s="298"/>
      <c r="BN73" s="299"/>
      <c r="BO73" s="300"/>
    </row>
    <row r="74" spans="2:71" ht="17" thickBot="1" x14ac:dyDescent="0.25">
      <c r="B74" s="294" t="s">
        <v>159</v>
      </c>
      <c r="C74" s="301"/>
      <c r="D74" s="301"/>
      <c r="E74" s="301"/>
      <c r="F74" s="301"/>
      <c r="G74" s="301"/>
      <c r="H74" s="301"/>
      <c r="I74" s="301"/>
      <c r="J74" s="301"/>
      <c r="K74" s="301"/>
      <c r="L74" s="301"/>
      <c r="M74" s="301"/>
      <c r="N74" s="301"/>
      <c r="O74" s="301"/>
      <c r="P74" s="301"/>
      <c r="Q74" s="301"/>
      <c r="R74" s="301"/>
      <c r="S74" s="301"/>
      <c r="T74" s="301"/>
      <c r="U74" s="301"/>
      <c r="V74" s="301"/>
      <c r="W74" s="301"/>
      <c r="X74" s="301"/>
      <c r="Y74" s="301"/>
      <c r="Z74" s="301"/>
      <c r="AA74" s="301"/>
      <c r="AB74" s="301"/>
      <c r="AC74" s="301"/>
      <c r="AD74" s="301"/>
      <c r="AE74" s="301"/>
      <c r="AF74" s="301"/>
      <c r="AG74" s="301"/>
      <c r="AH74" s="301"/>
      <c r="AI74" s="301"/>
      <c r="AJ74" s="301"/>
      <c r="AK74" s="301"/>
      <c r="AL74" s="301"/>
      <c r="AM74" s="301"/>
      <c r="AN74" s="301"/>
      <c r="AO74" s="301"/>
      <c r="AP74" s="301"/>
      <c r="AQ74" s="301"/>
      <c r="AR74" s="301"/>
      <c r="AS74" s="301"/>
      <c r="AT74" s="301"/>
      <c r="AU74" s="301"/>
      <c r="AV74" s="301"/>
      <c r="AW74" s="301"/>
      <c r="AX74" s="301"/>
      <c r="AY74" s="301"/>
      <c r="AZ74" s="301"/>
      <c r="BA74" s="301"/>
      <c r="BB74" s="301"/>
      <c r="BC74" s="301"/>
      <c r="BD74" s="301"/>
      <c r="BE74" s="301"/>
      <c r="BF74" s="301"/>
      <c r="BG74" s="301"/>
      <c r="BH74" s="301"/>
      <c r="BI74" s="301"/>
      <c r="BJ74" s="301"/>
      <c r="BK74" s="301"/>
      <c r="BL74" s="301"/>
      <c r="BM74" s="301"/>
      <c r="BN74" s="302"/>
      <c r="BO74" s="303"/>
      <c r="BP74" s="296"/>
      <c r="BS74" s="296"/>
    </row>
    <row r="75" spans="2:71" x14ac:dyDescent="0.2">
      <c r="B75" s="293" t="s">
        <v>160</v>
      </c>
      <c r="C75" s="298"/>
      <c r="D75" s="298"/>
      <c r="E75" s="298"/>
      <c r="F75" s="298"/>
      <c r="G75" s="298"/>
      <c r="H75" s="298"/>
      <c r="I75" s="298"/>
      <c r="J75" s="298"/>
      <c r="K75" s="298"/>
      <c r="L75" s="298"/>
      <c r="M75" s="298"/>
      <c r="N75" s="298"/>
      <c r="O75" s="298"/>
      <c r="P75" s="298"/>
      <c r="Q75" s="298"/>
      <c r="R75" s="298"/>
      <c r="S75" s="298"/>
      <c r="T75" s="298"/>
      <c r="U75" s="298"/>
      <c r="V75" s="298"/>
      <c r="W75" s="298"/>
      <c r="X75" s="298"/>
      <c r="Y75" s="298"/>
      <c r="Z75" s="298"/>
      <c r="AA75" s="298"/>
      <c r="AB75" s="298"/>
      <c r="AC75" s="298"/>
      <c r="AD75" s="298"/>
      <c r="AE75" s="298"/>
      <c r="AF75" s="298"/>
      <c r="AG75" s="298"/>
      <c r="AH75" s="298"/>
      <c r="AI75" s="298"/>
      <c r="AJ75" s="298"/>
      <c r="AK75" s="298"/>
      <c r="AL75" s="298"/>
      <c r="AM75" s="298"/>
      <c r="AN75" s="298"/>
      <c r="AO75" s="298"/>
      <c r="AP75" s="298"/>
      <c r="AQ75" s="298"/>
      <c r="AR75" s="298"/>
      <c r="AS75" s="298"/>
      <c r="AT75" s="298"/>
      <c r="AU75" s="298"/>
      <c r="AV75" s="298"/>
      <c r="AW75" s="298"/>
      <c r="AX75" s="298"/>
      <c r="AY75" s="298"/>
      <c r="AZ75" s="298"/>
      <c r="BA75" s="298"/>
      <c r="BB75" s="298"/>
      <c r="BC75" s="298"/>
      <c r="BD75" s="298"/>
      <c r="BE75" s="298"/>
      <c r="BF75" s="298"/>
      <c r="BG75" s="298"/>
      <c r="BH75" s="298"/>
      <c r="BI75" s="298"/>
      <c r="BJ75" s="298"/>
      <c r="BK75" s="298"/>
      <c r="BL75" s="298"/>
      <c r="BM75" s="298"/>
      <c r="BN75" s="299"/>
      <c r="BO75" s="300"/>
      <c r="BP75" s="296"/>
    </row>
    <row r="76" spans="2:71" x14ac:dyDescent="0.2">
      <c r="B76" s="293" t="s">
        <v>161</v>
      </c>
      <c r="C76" s="298"/>
      <c r="D76" s="298"/>
      <c r="E76" s="298"/>
      <c r="F76" s="298"/>
      <c r="G76" s="298"/>
      <c r="H76" s="298"/>
      <c r="I76" s="298"/>
      <c r="J76" s="298"/>
      <c r="K76" s="298"/>
      <c r="L76" s="298"/>
      <c r="M76" s="298"/>
      <c r="N76" s="298"/>
      <c r="O76" s="298"/>
      <c r="P76" s="298"/>
      <c r="Q76" s="298"/>
      <c r="R76" s="298"/>
      <c r="S76" s="298"/>
      <c r="T76" s="298"/>
      <c r="U76" s="298"/>
      <c r="V76" s="298"/>
      <c r="W76" s="298"/>
      <c r="X76" s="298"/>
      <c r="Y76" s="298"/>
      <c r="Z76" s="298"/>
      <c r="AA76" s="298"/>
      <c r="AB76" s="298"/>
      <c r="AC76" s="298"/>
      <c r="AD76" s="298"/>
      <c r="AE76" s="298"/>
      <c r="AF76" s="298"/>
      <c r="AG76" s="298"/>
      <c r="AH76" s="298"/>
      <c r="AI76" s="298"/>
      <c r="AJ76" s="298"/>
      <c r="AK76" s="298"/>
      <c r="AL76" s="298"/>
      <c r="AM76" s="298"/>
      <c r="AN76" s="298"/>
      <c r="AO76" s="298"/>
      <c r="AP76" s="298"/>
      <c r="AQ76" s="298"/>
      <c r="AR76" s="298"/>
      <c r="AS76" s="298"/>
      <c r="AT76" s="298"/>
      <c r="AU76" s="298"/>
      <c r="AV76" s="298"/>
      <c r="AW76" s="298"/>
      <c r="AX76" s="298"/>
      <c r="AY76" s="298"/>
      <c r="AZ76" s="298"/>
      <c r="BA76" s="298"/>
      <c r="BB76" s="298"/>
      <c r="BC76" s="298"/>
      <c r="BD76" s="298"/>
      <c r="BE76" s="298"/>
      <c r="BF76" s="298"/>
      <c r="BG76" s="298"/>
      <c r="BH76" s="298"/>
      <c r="BI76" s="298"/>
      <c r="BJ76" s="298"/>
      <c r="BK76" s="298"/>
      <c r="BL76" s="298"/>
      <c r="BM76" s="298"/>
      <c r="BN76" s="299"/>
      <c r="BO76" s="300"/>
      <c r="BP76" s="296"/>
    </row>
    <row r="77" spans="2:71" x14ac:dyDescent="0.2">
      <c r="B77" s="293" t="s">
        <v>162</v>
      </c>
      <c r="C77" s="298"/>
      <c r="D77" s="298"/>
      <c r="E77" s="298"/>
      <c r="F77" s="298"/>
      <c r="G77" s="298"/>
      <c r="H77" s="298"/>
      <c r="I77" s="298"/>
      <c r="J77" s="298"/>
      <c r="K77" s="298"/>
      <c r="L77" s="298"/>
      <c r="M77" s="298"/>
      <c r="N77" s="298"/>
      <c r="O77" s="298"/>
      <c r="P77" s="298"/>
      <c r="Q77" s="298"/>
      <c r="R77" s="298"/>
      <c r="S77" s="298"/>
      <c r="T77" s="298"/>
      <c r="U77" s="298"/>
      <c r="V77" s="298"/>
      <c r="W77" s="298"/>
      <c r="X77" s="298"/>
      <c r="Y77" s="298"/>
      <c r="Z77" s="298"/>
      <c r="AA77" s="298"/>
      <c r="AB77" s="298"/>
      <c r="AC77" s="298"/>
      <c r="AD77" s="298"/>
      <c r="AE77" s="298"/>
      <c r="AF77" s="298"/>
      <c r="AG77" s="298"/>
      <c r="AH77" s="298"/>
      <c r="AI77" s="298"/>
      <c r="AJ77" s="298"/>
      <c r="AK77" s="298"/>
      <c r="AL77" s="298"/>
      <c r="AM77" s="298"/>
      <c r="AN77" s="298"/>
      <c r="AO77" s="298"/>
      <c r="AP77" s="298"/>
      <c r="AQ77" s="298"/>
      <c r="AR77" s="298"/>
      <c r="AS77" s="298"/>
      <c r="AT77" s="298"/>
      <c r="AU77" s="298"/>
      <c r="AV77" s="298"/>
      <c r="AW77" s="298"/>
      <c r="AX77" s="298"/>
      <c r="AY77" s="298"/>
      <c r="AZ77" s="298"/>
      <c r="BA77" s="298"/>
      <c r="BB77" s="298"/>
      <c r="BC77" s="298"/>
      <c r="BD77" s="298"/>
      <c r="BE77" s="298"/>
      <c r="BF77" s="298"/>
      <c r="BG77" s="298"/>
      <c r="BH77" s="298"/>
      <c r="BI77" s="298"/>
      <c r="BJ77" s="298"/>
      <c r="BK77" s="298"/>
      <c r="BL77" s="298"/>
      <c r="BM77" s="298"/>
      <c r="BN77" s="299"/>
      <c r="BO77" s="300"/>
      <c r="BP77" s="296"/>
    </row>
    <row r="78" spans="2:71" x14ac:dyDescent="0.2">
      <c r="B78" s="293" t="s">
        <v>163</v>
      </c>
      <c r="C78" s="298"/>
      <c r="D78" s="298"/>
      <c r="E78" s="298"/>
      <c r="F78" s="298"/>
      <c r="G78" s="298"/>
      <c r="H78" s="298"/>
      <c r="I78" s="298"/>
      <c r="J78" s="298"/>
      <c r="K78" s="298"/>
      <c r="L78" s="298"/>
      <c r="M78" s="298"/>
      <c r="N78" s="298"/>
      <c r="O78" s="298"/>
      <c r="P78" s="298"/>
      <c r="Q78" s="298"/>
      <c r="R78" s="298"/>
      <c r="S78" s="298"/>
      <c r="T78" s="298"/>
      <c r="U78" s="298"/>
      <c r="V78" s="298"/>
      <c r="W78" s="298"/>
      <c r="X78" s="298"/>
      <c r="Y78" s="298"/>
      <c r="Z78" s="298"/>
      <c r="AA78" s="298"/>
      <c r="AB78" s="298"/>
      <c r="AC78" s="298"/>
      <c r="AD78" s="298"/>
      <c r="AE78" s="298"/>
      <c r="AF78" s="298"/>
      <c r="AG78" s="298"/>
      <c r="AH78" s="298"/>
      <c r="AI78" s="298"/>
      <c r="AJ78" s="298"/>
      <c r="AK78" s="298"/>
      <c r="AL78" s="298"/>
      <c r="AM78" s="298"/>
      <c r="AN78" s="298"/>
      <c r="AO78" s="298"/>
      <c r="AP78" s="298"/>
      <c r="AQ78" s="298"/>
      <c r="AR78" s="298"/>
      <c r="AS78" s="298"/>
      <c r="AT78" s="298"/>
      <c r="AU78" s="298"/>
      <c r="AV78" s="298"/>
      <c r="AW78" s="298"/>
      <c r="AX78" s="298"/>
      <c r="AY78" s="298"/>
      <c r="AZ78" s="298"/>
      <c r="BA78" s="298"/>
      <c r="BB78" s="298"/>
      <c r="BC78" s="298"/>
      <c r="BD78" s="298"/>
      <c r="BE78" s="298"/>
      <c r="BF78" s="298"/>
      <c r="BG78" s="298"/>
      <c r="BH78" s="298"/>
      <c r="BI78" s="298"/>
      <c r="BJ78" s="298"/>
      <c r="BK78" s="298"/>
      <c r="BL78" s="298"/>
      <c r="BM78" s="298"/>
      <c r="BN78" s="299"/>
      <c r="BO78" s="300"/>
      <c r="BP78" s="296"/>
    </row>
    <row r="79" spans="2:71" x14ac:dyDescent="0.2">
      <c r="B79" s="293" t="s">
        <v>164</v>
      </c>
      <c r="C79" s="298"/>
      <c r="D79" s="298"/>
      <c r="E79" s="298"/>
      <c r="F79" s="298"/>
      <c r="G79" s="298"/>
      <c r="H79" s="298"/>
      <c r="I79" s="298"/>
      <c r="J79" s="298"/>
      <c r="K79" s="298"/>
      <c r="L79" s="298"/>
      <c r="M79" s="298"/>
      <c r="N79" s="298"/>
      <c r="O79" s="298"/>
      <c r="P79" s="298"/>
      <c r="Q79" s="298"/>
      <c r="R79" s="298"/>
      <c r="S79" s="298"/>
      <c r="T79" s="298"/>
      <c r="U79" s="298"/>
      <c r="V79" s="298"/>
      <c r="W79" s="298"/>
      <c r="X79" s="298"/>
      <c r="Y79" s="298"/>
      <c r="Z79" s="298"/>
      <c r="AA79" s="298"/>
      <c r="AB79" s="298"/>
      <c r="AC79" s="298"/>
      <c r="AD79" s="298"/>
      <c r="AE79" s="298"/>
      <c r="AF79" s="298"/>
      <c r="AG79" s="298"/>
      <c r="AH79" s="298"/>
      <c r="AI79" s="298"/>
      <c r="AJ79" s="298"/>
      <c r="AK79" s="298"/>
      <c r="AL79" s="298"/>
      <c r="AM79" s="298"/>
      <c r="AN79" s="298"/>
      <c r="AO79" s="298"/>
      <c r="AP79" s="298"/>
      <c r="AQ79" s="298"/>
      <c r="AR79" s="298"/>
      <c r="AS79" s="298"/>
      <c r="AT79" s="298"/>
      <c r="AU79" s="298"/>
      <c r="AV79" s="298"/>
      <c r="AW79" s="298"/>
      <c r="AX79" s="298"/>
      <c r="AY79" s="298"/>
      <c r="AZ79" s="298"/>
      <c r="BA79" s="298"/>
      <c r="BB79" s="298"/>
      <c r="BC79" s="298"/>
      <c r="BD79" s="298"/>
      <c r="BE79" s="298"/>
      <c r="BF79" s="298"/>
      <c r="BG79" s="298"/>
      <c r="BH79" s="298"/>
      <c r="BI79" s="298"/>
      <c r="BJ79" s="298"/>
      <c r="BK79" s="298"/>
      <c r="BL79" s="298"/>
      <c r="BM79" s="298"/>
      <c r="BN79" s="299"/>
      <c r="BO79" s="300"/>
      <c r="BP79" s="296"/>
    </row>
    <row r="80" spans="2:71" ht="17" thickBot="1" x14ac:dyDescent="0.25">
      <c r="B80" s="293" t="s">
        <v>165</v>
      </c>
      <c r="C80" s="298"/>
      <c r="D80" s="298"/>
      <c r="E80" s="298"/>
      <c r="F80" s="298"/>
      <c r="G80" s="298"/>
      <c r="H80" s="298"/>
      <c r="I80" s="298"/>
      <c r="J80" s="298"/>
      <c r="K80" s="298"/>
      <c r="L80" s="298"/>
      <c r="M80" s="298"/>
      <c r="N80" s="298"/>
      <c r="O80" s="298"/>
      <c r="P80" s="298"/>
      <c r="Q80" s="298"/>
      <c r="R80" s="298"/>
      <c r="S80" s="298"/>
      <c r="T80" s="298"/>
      <c r="U80" s="298"/>
      <c r="V80" s="298"/>
      <c r="W80" s="298"/>
      <c r="X80" s="298"/>
      <c r="Y80" s="298"/>
      <c r="Z80" s="298"/>
      <c r="AA80" s="298"/>
      <c r="AB80" s="298"/>
      <c r="AC80" s="298"/>
      <c r="AD80" s="298"/>
      <c r="AE80" s="298"/>
      <c r="AF80" s="298"/>
      <c r="AG80" s="298"/>
      <c r="AH80" s="298"/>
      <c r="AI80" s="298"/>
      <c r="AJ80" s="298"/>
      <c r="AK80" s="298"/>
      <c r="AL80" s="298"/>
      <c r="AM80" s="298"/>
      <c r="AN80" s="298"/>
      <c r="AO80" s="298"/>
      <c r="AP80" s="298"/>
      <c r="AQ80" s="298"/>
      <c r="AR80" s="298"/>
      <c r="AS80" s="298"/>
      <c r="AT80" s="298"/>
      <c r="AU80" s="298"/>
      <c r="AV80" s="298"/>
      <c r="AW80" s="298"/>
      <c r="AX80" s="298"/>
      <c r="AY80" s="298"/>
      <c r="AZ80" s="298"/>
      <c r="BA80" s="298"/>
      <c r="BB80" s="298"/>
      <c r="BC80" s="298"/>
      <c r="BD80" s="298"/>
      <c r="BE80" s="298"/>
      <c r="BF80" s="298"/>
      <c r="BG80" s="298"/>
      <c r="BH80" s="298"/>
      <c r="BI80" s="298"/>
      <c r="BJ80" s="298"/>
      <c r="BK80" s="298"/>
      <c r="BL80" s="298"/>
      <c r="BM80" s="298"/>
      <c r="BN80" s="299"/>
      <c r="BO80" s="300"/>
      <c r="BP80" s="296"/>
    </row>
    <row r="81" spans="2:67" ht="17" thickBot="1" x14ac:dyDescent="0.25">
      <c r="B81" s="294" t="s">
        <v>86</v>
      </c>
      <c r="C81" s="301"/>
      <c r="D81" s="301"/>
      <c r="E81" s="301"/>
      <c r="F81" s="301"/>
      <c r="G81" s="301"/>
      <c r="H81" s="301"/>
      <c r="I81" s="301"/>
      <c r="J81" s="301"/>
      <c r="K81" s="301"/>
      <c r="L81" s="301"/>
      <c r="M81" s="301"/>
      <c r="N81" s="301"/>
      <c r="O81" s="301"/>
      <c r="P81" s="301"/>
      <c r="Q81" s="301"/>
      <c r="R81" s="301"/>
      <c r="S81" s="301"/>
      <c r="T81" s="301"/>
      <c r="U81" s="301"/>
      <c r="V81" s="301"/>
      <c r="W81" s="301"/>
      <c r="X81" s="301"/>
      <c r="Y81" s="301"/>
      <c r="Z81" s="301"/>
      <c r="AA81" s="301"/>
      <c r="AB81" s="301"/>
      <c r="AC81" s="301"/>
      <c r="AD81" s="301"/>
      <c r="AE81" s="301"/>
      <c r="AF81" s="301"/>
      <c r="AG81" s="301"/>
      <c r="AH81" s="301"/>
      <c r="AI81" s="301"/>
      <c r="AJ81" s="301"/>
      <c r="AK81" s="301"/>
      <c r="AL81" s="301"/>
      <c r="AM81" s="301"/>
      <c r="AN81" s="301"/>
      <c r="AO81" s="301"/>
      <c r="AP81" s="301"/>
      <c r="AQ81" s="301"/>
      <c r="AR81" s="301"/>
      <c r="AS81" s="301"/>
      <c r="AT81" s="301"/>
      <c r="AU81" s="301"/>
      <c r="AV81" s="301"/>
      <c r="AW81" s="301"/>
      <c r="AX81" s="301"/>
      <c r="AY81" s="301"/>
      <c r="AZ81" s="301"/>
      <c r="BA81" s="301"/>
      <c r="BB81" s="301"/>
      <c r="BC81" s="301"/>
      <c r="BD81" s="301"/>
      <c r="BE81" s="301"/>
      <c r="BF81" s="301"/>
      <c r="BG81" s="301"/>
      <c r="BH81" s="301"/>
      <c r="BI81" s="301"/>
      <c r="BJ81" s="301"/>
      <c r="BK81" s="301"/>
      <c r="BL81" s="301"/>
      <c r="BM81" s="301"/>
      <c r="BN81" s="302"/>
      <c r="BO81" s="303"/>
    </row>
    <row r="82" spans="2:67" x14ac:dyDescent="0.2">
      <c r="B82" s="293" t="s">
        <v>166</v>
      </c>
      <c r="C82" s="298"/>
      <c r="D82" s="298"/>
      <c r="E82" s="298"/>
      <c r="F82" s="298"/>
      <c r="G82" s="298"/>
      <c r="H82" s="298"/>
      <c r="I82" s="298"/>
      <c r="J82" s="298"/>
      <c r="K82" s="298"/>
      <c r="L82" s="298"/>
      <c r="M82" s="298"/>
      <c r="N82" s="298"/>
      <c r="O82" s="298"/>
      <c r="P82" s="298"/>
      <c r="Q82" s="298"/>
      <c r="R82" s="298"/>
      <c r="S82" s="298"/>
      <c r="T82" s="298"/>
      <c r="U82" s="298"/>
      <c r="V82" s="298"/>
      <c r="W82" s="298"/>
      <c r="X82" s="298"/>
      <c r="Y82" s="298"/>
      <c r="Z82" s="298"/>
      <c r="AA82" s="298"/>
      <c r="AB82" s="298"/>
      <c r="AC82" s="298"/>
      <c r="AD82" s="298"/>
      <c r="AE82" s="298"/>
      <c r="AF82" s="298"/>
      <c r="AG82" s="298"/>
      <c r="AH82" s="298"/>
      <c r="AI82" s="298"/>
      <c r="AJ82" s="298"/>
      <c r="AK82" s="298"/>
      <c r="AL82" s="298"/>
      <c r="AM82" s="298"/>
      <c r="AN82" s="298"/>
      <c r="AO82" s="298"/>
      <c r="AP82" s="298"/>
      <c r="AQ82" s="298"/>
      <c r="AR82" s="298"/>
      <c r="AS82" s="298"/>
      <c r="AT82" s="298"/>
      <c r="AU82" s="298"/>
      <c r="AV82" s="298"/>
      <c r="AW82" s="298"/>
      <c r="AX82" s="298"/>
      <c r="AY82" s="298"/>
      <c r="AZ82" s="298"/>
      <c r="BA82" s="298"/>
      <c r="BB82" s="298"/>
      <c r="BC82" s="298"/>
      <c r="BD82" s="298"/>
      <c r="BE82" s="298"/>
      <c r="BF82" s="298"/>
      <c r="BG82" s="298"/>
      <c r="BH82" s="298"/>
      <c r="BI82" s="298"/>
      <c r="BJ82" s="298"/>
      <c r="BK82" s="298"/>
      <c r="BL82" s="298"/>
      <c r="BM82" s="298"/>
      <c r="BN82" s="299"/>
      <c r="BO82" s="300"/>
    </row>
    <row r="83" spans="2:67" x14ac:dyDescent="0.2">
      <c r="B83" s="293" t="s">
        <v>167</v>
      </c>
      <c r="C83" s="298"/>
      <c r="D83" s="298"/>
      <c r="E83" s="298"/>
      <c r="F83" s="298"/>
      <c r="G83" s="298"/>
      <c r="H83" s="298"/>
      <c r="I83" s="298"/>
      <c r="J83" s="298"/>
      <c r="K83" s="298"/>
      <c r="L83" s="298"/>
      <c r="M83" s="298"/>
      <c r="N83" s="298"/>
      <c r="O83" s="298"/>
      <c r="P83" s="298"/>
      <c r="Q83" s="298"/>
      <c r="R83" s="298"/>
      <c r="S83" s="298"/>
      <c r="T83" s="298"/>
      <c r="U83" s="298"/>
      <c r="V83" s="298"/>
      <c r="W83" s="298"/>
      <c r="X83" s="298"/>
      <c r="Y83" s="298"/>
      <c r="Z83" s="298"/>
      <c r="AA83" s="298"/>
      <c r="AB83" s="298"/>
      <c r="AC83" s="298"/>
      <c r="AD83" s="298"/>
      <c r="AE83" s="298"/>
      <c r="AF83" s="298"/>
      <c r="AG83" s="298"/>
      <c r="AH83" s="298"/>
      <c r="AI83" s="298"/>
      <c r="AJ83" s="298"/>
      <c r="AK83" s="298"/>
      <c r="AL83" s="298"/>
      <c r="AM83" s="298"/>
      <c r="AN83" s="298"/>
      <c r="AO83" s="298"/>
      <c r="AP83" s="298"/>
      <c r="AQ83" s="298"/>
      <c r="AR83" s="298"/>
      <c r="AS83" s="298"/>
      <c r="AT83" s="298"/>
      <c r="AU83" s="298"/>
      <c r="AV83" s="298"/>
      <c r="AW83" s="298"/>
      <c r="AX83" s="298"/>
      <c r="AY83" s="298"/>
      <c r="AZ83" s="298"/>
      <c r="BA83" s="298"/>
      <c r="BB83" s="298"/>
      <c r="BC83" s="298"/>
      <c r="BD83" s="298"/>
      <c r="BE83" s="298"/>
      <c r="BF83" s="298"/>
      <c r="BG83" s="298"/>
      <c r="BH83" s="298"/>
      <c r="BI83" s="298"/>
      <c r="BJ83" s="298"/>
      <c r="BK83" s="298"/>
      <c r="BL83" s="298"/>
      <c r="BM83" s="298"/>
      <c r="BN83" s="299"/>
      <c r="BO83" s="300"/>
    </row>
    <row r="84" spans="2:67" x14ac:dyDescent="0.2">
      <c r="B84" s="293" t="s">
        <v>168</v>
      </c>
      <c r="C84" s="298"/>
      <c r="D84" s="298"/>
      <c r="E84" s="298"/>
      <c r="F84" s="298"/>
      <c r="G84" s="298"/>
      <c r="H84" s="298"/>
      <c r="I84" s="298"/>
      <c r="J84" s="298"/>
      <c r="K84" s="298"/>
      <c r="L84" s="298"/>
      <c r="M84" s="298"/>
      <c r="N84" s="298"/>
      <c r="O84" s="298"/>
      <c r="P84" s="298"/>
      <c r="Q84" s="298"/>
      <c r="R84" s="298"/>
      <c r="S84" s="298"/>
      <c r="T84" s="298"/>
      <c r="U84" s="298"/>
      <c r="V84" s="298"/>
      <c r="W84" s="298"/>
      <c r="X84" s="298"/>
      <c r="Y84" s="298"/>
      <c r="Z84" s="298"/>
      <c r="AA84" s="298"/>
      <c r="AB84" s="298"/>
      <c r="AC84" s="298"/>
      <c r="AD84" s="298"/>
      <c r="AE84" s="298"/>
      <c r="AF84" s="298"/>
      <c r="AG84" s="298"/>
      <c r="AH84" s="298"/>
      <c r="AI84" s="298"/>
      <c r="AJ84" s="298"/>
      <c r="AK84" s="298"/>
      <c r="AL84" s="298"/>
      <c r="AM84" s="298"/>
      <c r="AN84" s="298"/>
      <c r="AO84" s="298"/>
      <c r="AP84" s="298"/>
      <c r="AQ84" s="298"/>
      <c r="AR84" s="298"/>
      <c r="AS84" s="298"/>
      <c r="AT84" s="298"/>
      <c r="AU84" s="298"/>
      <c r="AV84" s="298"/>
      <c r="AW84" s="298"/>
      <c r="AX84" s="298"/>
      <c r="AY84" s="298"/>
      <c r="AZ84" s="298"/>
      <c r="BA84" s="298"/>
      <c r="BB84" s="298"/>
      <c r="BC84" s="298"/>
      <c r="BD84" s="298"/>
      <c r="BE84" s="298"/>
      <c r="BF84" s="298"/>
      <c r="BG84" s="298"/>
      <c r="BH84" s="298"/>
      <c r="BI84" s="298"/>
      <c r="BJ84" s="298"/>
      <c r="BK84" s="298"/>
      <c r="BL84" s="298"/>
      <c r="BM84" s="298"/>
      <c r="BN84" s="299"/>
      <c r="BO84" s="300"/>
    </row>
    <row r="85" spans="2:67" x14ac:dyDescent="0.2">
      <c r="B85" s="293" t="s">
        <v>169</v>
      </c>
      <c r="C85" s="298"/>
      <c r="D85" s="298"/>
      <c r="E85" s="298"/>
      <c r="F85" s="298"/>
      <c r="G85" s="298"/>
      <c r="H85" s="298"/>
      <c r="I85" s="298"/>
      <c r="J85" s="298"/>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8"/>
      <c r="AO85" s="298"/>
      <c r="AP85" s="298"/>
      <c r="AQ85" s="298"/>
      <c r="AR85" s="298"/>
      <c r="AS85" s="298"/>
      <c r="AT85" s="298"/>
      <c r="AU85" s="298"/>
      <c r="AV85" s="298"/>
      <c r="AW85" s="298"/>
      <c r="AX85" s="298"/>
      <c r="AY85" s="298"/>
      <c r="AZ85" s="298"/>
      <c r="BA85" s="298"/>
      <c r="BB85" s="298"/>
      <c r="BC85" s="298"/>
      <c r="BD85" s="298"/>
      <c r="BE85" s="298"/>
      <c r="BF85" s="298"/>
      <c r="BG85" s="298"/>
      <c r="BH85" s="298"/>
      <c r="BI85" s="298"/>
      <c r="BJ85" s="298"/>
      <c r="BK85" s="298"/>
      <c r="BL85" s="298"/>
      <c r="BM85" s="298"/>
      <c r="BN85" s="299"/>
      <c r="BO85" s="300"/>
    </row>
    <row r="86" spans="2:67" ht="17" thickBot="1" x14ac:dyDescent="0.25">
      <c r="B86" s="293" t="s">
        <v>170</v>
      </c>
      <c r="C86" s="298"/>
      <c r="D86" s="298"/>
      <c r="E86" s="298"/>
      <c r="F86" s="298"/>
      <c r="G86" s="298"/>
      <c r="H86" s="298"/>
      <c r="I86" s="298"/>
      <c r="J86" s="298"/>
      <c r="K86" s="298"/>
      <c r="L86" s="298"/>
      <c r="M86" s="298"/>
      <c r="N86" s="298"/>
      <c r="O86" s="298"/>
      <c r="P86" s="298"/>
      <c r="Q86" s="298"/>
      <c r="R86" s="298"/>
      <c r="S86" s="298"/>
      <c r="T86" s="298"/>
      <c r="U86" s="298"/>
      <c r="V86" s="298"/>
      <c r="W86" s="298"/>
      <c r="X86" s="298"/>
      <c r="Y86" s="298"/>
      <c r="Z86" s="298"/>
      <c r="AA86" s="298"/>
      <c r="AB86" s="298"/>
      <c r="AC86" s="298"/>
      <c r="AD86" s="298"/>
      <c r="AE86" s="298"/>
      <c r="AF86" s="298"/>
      <c r="AG86" s="298"/>
      <c r="AH86" s="298"/>
      <c r="AI86" s="298"/>
      <c r="AJ86" s="298"/>
      <c r="AK86" s="298"/>
      <c r="AL86" s="298"/>
      <c r="AM86" s="298"/>
      <c r="AN86" s="298"/>
      <c r="AO86" s="298"/>
      <c r="AP86" s="298"/>
      <c r="AQ86" s="298"/>
      <c r="AR86" s="298"/>
      <c r="AS86" s="298"/>
      <c r="AT86" s="298"/>
      <c r="AU86" s="298"/>
      <c r="AV86" s="298"/>
      <c r="AW86" s="298"/>
      <c r="AX86" s="298"/>
      <c r="AY86" s="298"/>
      <c r="AZ86" s="298"/>
      <c r="BA86" s="298"/>
      <c r="BB86" s="298"/>
      <c r="BC86" s="298"/>
      <c r="BD86" s="298"/>
      <c r="BE86" s="298"/>
      <c r="BF86" s="298"/>
      <c r="BG86" s="298"/>
      <c r="BH86" s="298"/>
      <c r="BI86" s="298"/>
      <c r="BJ86" s="298"/>
      <c r="BK86" s="298"/>
      <c r="BL86" s="298"/>
      <c r="BM86" s="298"/>
      <c r="BN86" s="299"/>
      <c r="BO86" s="300"/>
    </row>
    <row r="87" spans="2:67" ht="17" thickBot="1" x14ac:dyDescent="0.25">
      <c r="B87" s="294" t="s">
        <v>171</v>
      </c>
      <c r="C87" s="301"/>
      <c r="D87" s="301"/>
      <c r="E87" s="301"/>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301"/>
      <c r="BF87" s="301"/>
      <c r="BG87" s="301"/>
      <c r="BH87" s="301"/>
      <c r="BI87" s="301"/>
      <c r="BJ87" s="301"/>
      <c r="BK87" s="301"/>
      <c r="BL87" s="301"/>
      <c r="BM87" s="301"/>
      <c r="BN87" s="302"/>
      <c r="BO87" s="303"/>
    </row>
    <row r="88" spans="2:67" x14ac:dyDescent="0.2">
      <c r="B88" s="293" t="s">
        <v>172</v>
      </c>
      <c r="C88" s="298"/>
      <c r="D88" s="298"/>
      <c r="E88" s="298"/>
      <c r="F88" s="298"/>
      <c r="G88" s="298"/>
      <c r="H88" s="298"/>
      <c r="I88" s="298"/>
      <c r="J88" s="298"/>
      <c r="K88" s="298"/>
      <c r="L88" s="298"/>
      <c r="M88" s="298"/>
      <c r="N88" s="298"/>
      <c r="O88" s="298"/>
      <c r="P88" s="298"/>
      <c r="Q88" s="298"/>
      <c r="R88" s="298"/>
      <c r="S88" s="298"/>
      <c r="T88" s="298"/>
      <c r="U88" s="298"/>
      <c r="V88" s="298"/>
      <c r="W88" s="298"/>
      <c r="X88" s="298"/>
      <c r="Y88" s="298"/>
      <c r="Z88" s="298"/>
      <c r="AA88" s="298"/>
      <c r="AB88" s="298"/>
      <c r="AC88" s="298"/>
      <c r="AD88" s="298"/>
      <c r="AE88" s="298"/>
      <c r="AF88" s="298"/>
      <c r="AG88" s="298"/>
      <c r="AH88" s="298"/>
      <c r="AI88" s="298"/>
      <c r="AJ88" s="298"/>
      <c r="AK88" s="298"/>
      <c r="AL88" s="298"/>
      <c r="AM88" s="298"/>
      <c r="AN88" s="298"/>
      <c r="AO88" s="298"/>
      <c r="AP88" s="298"/>
      <c r="AQ88" s="298"/>
      <c r="AR88" s="298"/>
      <c r="AS88" s="298"/>
      <c r="AT88" s="298"/>
      <c r="AU88" s="298"/>
      <c r="AV88" s="298"/>
      <c r="AW88" s="298"/>
      <c r="AX88" s="298"/>
      <c r="AY88" s="298"/>
      <c r="AZ88" s="298"/>
      <c r="BA88" s="298"/>
      <c r="BB88" s="298"/>
      <c r="BC88" s="298"/>
      <c r="BD88" s="298"/>
      <c r="BE88" s="298"/>
      <c r="BF88" s="298"/>
      <c r="BG88" s="298"/>
      <c r="BH88" s="298"/>
      <c r="BI88" s="298"/>
      <c r="BJ88" s="298"/>
      <c r="BK88" s="298"/>
      <c r="BL88" s="298"/>
      <c r="BM88" s="298"/>
      <c r="BN88" s="299"/>
      <c r="BO88" s="300"/>
    </row>
    <row r="89" spans="2:67" x14ac:dyDescent="0.2">
      <c r="B89" s="293" t="s">
        <v>173</v>
      </c>
      <c r="C89" s="298"/>
      <c r="D89" s="298"/>
      <c r="E89" s="298"/>
      <c r="F89" s="298"/>
      <c r="G89" s="298"/>
      <c r="H89" s="298"/>
      <c r="I89" s="298"/>
      <c r="J89" s="298"/>
      <c r="K89" s="298"/>
      <c r="L89" s="298"/>
      <c r="M89" s="298"/>
      <c r="N89" s="298"/>
      <c r="O89" s="298"/>
      <c r="P89" s="298"/>
      <c r="Q89" s="298"/>
      <c r="R89" s="298"/>
      <c r="S89" s="298"/>
      <c r="T89" s="298"/>
      <c r="U89" s="298"/>
      <c r="V89" s="298"/>
      <c r="W89" s="298"/>
      <c r="X89" s="298"/>
      <c r="Y89" s="298"/>
      <c r="Z89" s="298"/>
      <c r="AA89" s="298"/>
      <c r="AB89" s="298"/>
      <c r="AC89" s="298"/>
      <c r="AD89" s="298"/>
      <c r="AE89" s="298"/>
      <c r="AF89" s="298"/>
      <c r="AG89" s="298"/>
      <c r="AH89" s="298"/>
      <c r="AI89" s="298"/>
      <c r="AJ89" s="298"/>
      <c r="AK89" s="298"/>
      <c r="AL89" s="298"/>
      <c r="AM89" s="298"/>
      <c r="AN89" s="298"/>
      <c r="AO89" s="298"/>
      <c r="AP89" s="298"/>
      <c r="AQ89" s="298"/>
      <c r="AR89" s="298"/>
      <c r="AS89" s="298"/>
      <c r="AT89" s="298"/>
      <c r="AU89" s="298"/>
      <c r="AV89" s="298"/>
      <c r="AW89" s="298"/>
      <c r="AX89" s="298"/>
      <c r="AY89" s="298"/>
      <c r="AZ89" s="298"/>
      <c r="BA89" s="298"/>
      <c r="BB89" s="298"/>
      <c r="BC89" s="298"/>
      <c r="BD89" s="298"/>
      <c r="BE89" s="298"/>
      <c r="BF89" s="298"/>
      <c r="BG89" s="298"/>
      <c r="BH89" s="298"/>
      <c r="BI89" s="298"/>
      <c r="BJ89" s="298"/>
      <c r="BK89" s="298"/>
      <c r="BL89" s="298"/>
      <c r="BM89" s="298"/>
      <c r="BN89" s="299"/>
      <c r="BO89" s="300"/>
    </row>
    <row r="90" spans="2:67" x14ac:dyDescent="0.2">
      <c r="B90" s="293" t="s">
        <v>174</v>
      </c>
      <c r="C90" s="298"/>
      <c r="D90" s="298"/>
      <c r="E90" s="298"/>
      <c r="F90" s="298"/>
      <c r="G90" s="298"/>
      <c r="H90" s="298"/>
      <c r="I90" s="298"/>
      <c r="J90" s="298"/>
      <c r="K90" s="298"/>
      <c r="L90" s="298"/>
      <c r="M90" s="298"/>
      <c r="N90" s="298"/>
      <c r="O90" s="298"/>
      <c r="P90" s="298"/>
      <c r="Q90" s="298"/>
      <c r="R90" s="298"/>
      <c r="S90" s="298"/>
      <c r="T90" s="298"/>
      <c r="U90" s="298"/>
      <c r="V90" s="298"/>
      <c r="W90" s="298"/>
      <c r="X90" s="298"/>
      <c r="Y90" s="298"/>
      <c r="Z90" s="298"/>
      <c r="AA90" s="298"/>
      <c r="AB90" s="298"/>
      <c r="AC90" s="298"/>
      <c r="AD90" s="298"/>
      <c r="AE90" s="298"/>
      <c r="AF90" s="298"/>
      <c r="AG90" s="298"/>
      <c r="AH90" s="298"/>
      <c r="AI90" s="298"/>
      <c r="AJ90" s="298"/>
      <c r="AK90" s="298"/>
      <c r="AL90" s="298"/>
      <c r="AM90" s="298"/>
      <c r="AN90" s="298"/>
      <c r="AO90" s="298"/>
      <c r="AP90" s="298"/>
      <c r="AQ90" s="298"/>
      <c r="AR90" s="298"/>
      <c r="AS90" s="298"/>
      <c r="AT90" s="298"/>
      <c r="AU90" s="298"/>
      <c r="AV90" s="298"/>
      <c r="AW90" s="298"/>
      <c r="AX90" s="298"/>
      <c r="AY90" s="298"/>
      <c r="AZ90" s="298"/>
      <c r="BA90" s="298"/>
      <c r="BB90" s="298"/>
      <c r="BC90" s="298"/>
      <c r="BD90" s="298"/>
      <c r="BE90" s="298"/>
      <c r="BF90" s="298"/>
      <c r="BG90" s="298"/>
      <c r="BH90" s="298"/>
      <c r="BI90" s="298"/>
      <c r="BJ90" s="298"/>
      <c r="BK90" s="298"/>
      <c r="BL90" s="298"/>
      <c r="BM90" s="298"/>
      <c r="BN90" s="299"/>
      <c r="BO90" s="300"/>
    </row>
    <row r="91" spans="2:67" ht="17" thickBot="1" x14ac:dyDescent="0.25">
      <c r="B91" s="293" t="s">
        <v>175</v>
      </c>
      <c r="C91" s="298"/>
      <c r="D91" s="298"/>
      <c r="E91" s="298"/>
      <c r="F91" s="298"/>
      <c r="G91" s="298"/>
      <c r="H91" s="298"/>
      <c r="I91" s="298"/>
      <c r="J91" s="298"/>
      <c r="K91" s="298"/>
      <c r="L91" s="298"/>
      <c r="M91" s="298"/>
      <c r="N91" s="298"/>
      <c r="O91" s="298"/>
      <c r="P91" s="298"/>
      <c r="Q91" s="298"/>
      <c r="R91" s="298"/>
      <c r="S91" s="298"/>
      <c r="T91" s="298"/>
      <c r="U91" s="298"/>
      <c r="V91" s="298"/>
      <c r="W91" s="298"/>
      <c r="X91" s="298"/>
      <c r="Y91" s="298"/>
      <c r="Z91" s="298"/>
      <c r="AA91" s="298"/>
      <c r="AB91" s="298"/>
      <c r="AC91" s="298"/>
      <c r="AD91" s="298"/>
      <c r="AE91" s="298"/>
      <c r="AF91" s="298"/>
      <c r="AG91" s="298"/>
      <c r="AH91" s="298"/>
      <c r="AI91" s="298"/>
      <c r="AJ91" s="298"/>
      <c r="AK91" s="298"/>
      <c r="AL91" s="298"/>
      <c r="AM91" s="298"/>
      <c r="AN91" s="298"/>
      <c r="AO91" s="298"/>
      <c r="AP91" s="298"/>
      <c r="AQ91" s="298"/>
      <c r="AR91" s="298"/>
      <c r="AS91" s="298"/>
      <c r="AT91" s="298"/>
      <c r="AU91" s="298"/>
      <c r="AV91" s="298"/>
      <c r="AW91" s="298"/>
      <c r="AX91" s="298"/>
      <c r="AY91" s="298"/>
      <c r="AZ91" s="298"/>
      <c r="BA91" s="298"/>
      <c r="BB91" s="298"/>
      <c r="BC91" s="298"/>
      <c r="BD91" s="298"/>
      <c r="BE91" s="298"/>
      <c r="BF91" s="298"/>
      <c r="BG91" s="298"/>
      <c r="BH91" s="298"/>
      <c r="BI91" s="298"/>
      <c r="BJ91" s="298"/>
      <c r="BK91" s="298"/>
      <c r="BL91" s="298"/>
      <c r="BM91" s="298"/>
      <c r="BN91" s="299"/>
      <c r="BO91" s="300"/>
    </row>
    <row r="92" spans="2:67" ht="17" thickBot="1" x14ac:dyDescent="0.25">
      <c r="B92" s="294" t="s">
        <v>176</v>
      </c>
      <c r="C92" s="301"/>
      <c r="D92" s="301"/>
      <c r="E92" s="301"/>
      <c r="F92" s="301"/>
      <c r="G92" s="301"/>
      <c r="H92" s="301"/>
      <c r="I92" s="301"/>
      <c r="J92" s="301"/>
      <c r="K92" s="301"/>
      <c r="L92" s="301"/>
      <c r="M92" s="301"/>
      <c r="N92" s="301"/>
      <c r="O92" s="301"/>
      <c r="P92" s="301"/>
      <c r="Q92" s="301"/>
      <c r="R92" s="301"/>
      <c r="S92" s="301"/>
      <c r="T92" s="301"/>
      <c r="U92" s="301"/>
      <c r="V92" s="301"/>
      <c r="W92" s="301"/>
      <c r="X92" s="301"/>
      <c r="Y92" s="301"/>
      <c r="Z92" s="301"/>
      <c r="AA92" s="301"/>
      <c r="AB92" s="301"/>
      <c r="AC92" s="301"/>
      <c r="AD92" s="301"/>
      <c r="AE92" s="301"/>
      <c r="AF92" s="301"/>
      <c r="AG92" s="301"/>
      <c r="AH92" s="301"/>
      <c r="AI92" s="301"/>
      <c r="AJ92" s="301"/>
      <c r="AK92" s="301"/>
      <c r="AL92" s="301"/>
      <c r="AM92" s="301"/>
      <c r="AN92" s="301"/>
      <c r="AO92" s="301"/>
      <c r="AP92" s="301"/>
      <c r="AQ92" s="301"/>
      <c r="AR92" s="301"/>
      <c r="AS92" s="301"/>
      <c r="AT92" s="301"/>
      <c r="AU92" s="301"/>
      <c r="AV92" s="301"/>
      <c r="AW92" s="301"/>
      <c r="AX92" s="301"/>
      <c r="AY92" s="301"/>
      <c r="AZ92" s="301"/>
      <c r="BA92" s="301"/>
      <c r="BB92" s="301"/>
      <c r="BC92" s="301"/>
      <c r="BD92" s="301"/>
      <c r="BE92" s="301"/>
      <c r="BF92" s="301"/>
      <c r="BG92" s="301"/>
      <c r="BH92" s="301"/>
      <c r="BI92" s="301"/>
      <c r="BJ92" s="301"/>
      <c r="BK92" s="301"/>
      <c r="BL92" s="301"/>
      <c r="BM92" s="301"/>
      <c r="BN92" s="302"/>
      <c r="BO92" s="303"/>
    </row>
    <row r="93" spans="2:67" x14ac:dyDescent="0.2">
      <c r="B93" s="293" t="s">
        <v>177</v>
      </c>
      <c r="C93" s="298"/>
      <c r="D93" s="298"/>
      <c r="E93" s="298"/>
      <c r="F93" s="298"/>
      <c r="G93" s="298"/>
      <c r="H93" s="298"/>
      <c r="I93" s="298"/>
      <c r="J93" s="298"/>
      <c r="K93" s="298"/>
      <c r="L93" s="298"/>
      <c r="M93" s="298"/>
      <c r="N93" s="298"/>
      <c r="O93" s="298"/>
      <c r="P93" s="298"/>
      <c r="Q93" s="298"/>
      <c r="R93" s="298"/>
      <c r="S93" s="298"/>
      <c r="T93" s="298"/>
      <c r="U93" s="298"/>
      <c r="V93" s="298"/>
      <c r="W93" s="298"/>
      <c r="X93" s="298"/>
      <c r="Y93" s="298"/>
      <c r="Z93" s="298"/>
      <c r="AA93" s="298"/>
      <c r="AB93" s="298"/>
      <c r="AC93" s="298"/>
      <c r="AD93" s="298"/>
      <c r="AE93" s="298"/>
      <c r="AF93" s="298"/>
      <c r="AG93" s="298"/>
      <c r="AH93" s="298"/>
      <c r="AI93" s="298"/>
      <c r="AJ93" s="298"/>
      <c r="AK93" s="298"/>
      <c r="AL93" s="298"/>
      <c r="AM93" s="298"/>
      <c r="AN93" s="298"/>
      <c r="AO93" s="298"/>
      <c r="AP93" s="298"/>
      <c r="AQ93" s="298"/>
      <c r="AR93" s="298"/>
      <c r="AS93" s="298"/>
      <c r="AT93" s="298"/>
      <c r="AU93" s="298"/>
      <c r="AV93" s="298"/>
      <c r="AW93" s="298"/>
      <c r="AX93" s="298"/>
      <c r="AY93" s="298"/>
      <c r="AZ93" s="298"/>
      <c r="BA93" s="298"/>
      <c r="BB93" s="298"/>
      <c r="BC93" s="298"/>
      <c r="BD93" s="298"/>
      <c r="BE93" s="298"/>
      <c r="BF93" s="298"/>
      <c r="BG93" s="298"/>
      <c r="BH93" s="298"/>
      <c r="BI93" s="298"/>
      <c r="BJ93" s="298"/>
      <c r="BK93" s="298"/>
      <c r="BL93" s="298"/>
      <c r="BM93" s="298"/>
      <c r="BN93" s="299"/>
      <c r="BO93" s="300"/>
    </row>
    <row r="94" spans="2:67" x14ac:dyDescent="0.2">
      <c r="B94" s="293" t="s">
        <v>178</v>
      </c>
      <c r="C94" s="298"/>
      <c r="D94" s="298"/>
      <c r="E94" s="298"/>
      <c r="F94" s="298"/>
      <c r="G94" s="298"/>
      <c r="H94" s="298"/>
      <c r="I94" s="298"/>
      <c r="J94" s="298"/>
      <c r="K94" s="298"/>
      <c r="L94" s="298"/>
      <c r="M94" s="298"/>
      <c r="N94" s="298"/>
      <c r="O94" s="298"/>
      <c r="P94" s="298"/>
      <c r="Q94" s="298"/>
      <c r="R94" s="298"/>
      <c r="S94" s="298"/>
      <c r="T94" s="298"/>
      <c r="U94" s="298"/>
      <c r="V94" s="298"/>
      <c r="W94" s="298"/>
      <c r="X94" s="298"/>
      <c r="Y94" s="298"/>
      <c r="Z94" s="298"/>
      <c r="AA94" s="298"/>
      <c r="AB94" s="298"/>
      <c r="AC94" s="298"/>
      <c r="AD94" s="298"/>
      <c r="AE94" s="298"/>
      <c r="AF94" s="298"/>
      <c r="AG94" s="298"/>
      <c r="AH94" s="298"/>
      <c r="AI94" s="298"/>
      <c r="AJ94" s="298"/>
      <c r="AK94" s="298"/>
      <c r="AL94" s="298"/>
      <c r="AM94" s="298"/>
      <c r="AN94" s="298"/>
      <c r="AO94" s="298"/>
      <c r="AP94" s="298"/>
      <c r="AQ94" s="298"/>
      <c r="AR94" s="298"/>
      <c r="AS94" s="298"/>
      <c r="AT94" s="298"/>
      <c r="AU94" s="298"/>
      <c r="AV94" s="298"/>
      <c r="AW94" s="298"/>
      <c r="AX94" s="298"/>
      <c r="AY94" s="298"/>
      <c r="AZ94" s="298"/>
      <c r="BA94" s="298"/>
      <c r="BB94" s="298"/>
      <c r="BC94" s="298"/>
      <c r="BD94" s="298"/>
      <c r="BE94" s="298"/>
      <c r="BF94" s="298"/>
      <c r="BG94" s="298"/>
      <c r="BH94" s="298"/>
      <c r="BI94" s="298"/>
      <c r="BJ94" s="298"/>
      <c r="BK94" s="298"/>
      <c r="BL94" s="298"/>
      <c r="BM94" s="298"/>
      <c r="BN94" s="299"/>
      <c r="BO94" s="300"/>
    </row>
    <row r="95" spans="2:67" x14ac:dyDescent="0.2">
      <c r="B95" s="293" t="s">
        <v>179</v>
      </c>
      <c r="C95" s="298"/>
      <c r="D95" s="298"/>
      <c r="E95" s="298"/>
      <c r="F95" s="298"/>
      <c r="G95" s="298"/>
      <c r="H95" s="298"/>
      <c r="I95" s="298"/>
      <c r="J95" s="298"/>
      <c r="K95" s="298"/>
      <c r="L95" s="298"/>
      <c r="M95" s="298"/>
      <c r="N95" s="298"/>
      <c r="O95" s="298"/>
      <c r="P95" s="298"/>
      <c r="Q95" s="298"/>
      <c r="R95" s="298"/>
      <c r="S95" s="298"/>
      <c r="T95" s="298"/>
      <c r="U95" s="298"/>
      <c r="V95" s="298"/>
      <c r="W95" s="298"/>
      <c r="X95" s="298"/>
      <c r="Y95" s="298"/>
      <c r="Z95" s="298"/>
      <c r="AA95" s="298"/>
      <c r="AB95" s="298"/>
      <c r="AC95" s="298"/>
      <c r="AD95" s="298"/>
      <c r="AE95" s="298"/>
      <c r="AF95" s="298"/>
      <c r="AG95" s="298"/>
      <c r="AH95" s="298"/>
      <c r="AI95" s="298"/>
      <c r="AJ95" s="298"/>
      <c r="AK95" s="298"/>
      <c r="AL95" s="298"/>
      <c r="AM95" s="298"/>
      <c r="AN95" s="298"/>
      <c r="AO95" s="298"/>
      <c r="AP95" s="298"/>
      <c r="AQ95" s="298"/>
      <c r="AR95" s="298"/>
      <c r="AS95" s="298"/>
      <c r="AT95" s="298"/>
      <c r="AU95" s="298"/>
      <c r="AV95" s="298"/>
      <c r="AW95" s="298"/>
      <c r="AX95" s="298"/>
      <c r="AY95" s="298"/>
      <c r="AZ95" s="298"/>
      <c r="BA95" s="298"/>
      <c r="BB95" s="298"/>
      <c r="BC95" s="298"/>
      <c r="BD95" s="298"/>
      <c r="BE95" s="298"/>
      <c r="BF95" s="298"/>
      <c r="BG95" s="298"/>
      <c r="BH95" s="298"/>
      <c r="BI95" s="298"/>
      <c r="BJ95" s="298"/>
      <c r="BK95" s="298"/>
      <c r="BL95" s="298"/>
      <c r="BM95" s="298"/>
      <c r="BN95" s="299"/>
      <c r="BO95" s="300"/>
    </row>
    <row r="96" spans="2:67" ht="17" thickBot="1" x14ac:dyDescent="0.25">
      <c r="B96" s="293" t="s">
        <v>180</v>
      </c>
      <c r="C96" s="298"/>
      <c r="D96" s="298"/>
      <c r="E96" s="298"/>
      <c r="F96" s="298"/>
      <c r="G96" s="298"/>
      <c r="H96" s="298"/>
      <c r="I96" s="298"/>
      <c r="J96" s="298"/>
      <c r="K96" s="298"/>
      <c r="L96" s="298"/>
      <c r="M96" s="298"/>
      <c r="N96" s="298"/>
      <c r="O96" s="298"/>
      <c r="P96" s="298"/>
      <c r="Q96" s="298"/>
      <c r="R96" s="298"/>
      <c r="S96" s="298"/>
      <c r="T96" s="298"/>
      <c r="U96" s="298"/>
      <c r="V96" s="298"/>
      <c r="W96" s="298"/>
      <c r="X96" s="298"/>
      <c r="Y96" s="298"/>
      <c r="Z96" s="298"/>
      <c r="AA96" s="298"/>
      <c r="AB96" s="298"/>
      <c r="AC96" s="298"/>
      <c r="AD96" s="298"/>
      <c r="AE96" s="298"/>
      <c r="AF96" s="298"/>
      <c r="AG96" s="298"/>
      <c r="AH96" s="298"/>
      <c r="AI96" s="298"/>
      <c r="AJ96" s="298"/>
      <c r="AK96" s="298"/>
      <c r="AL96" s="298"/>
      <c r="AM96" s="298"/>
      <c r="AN96" s="298"/>
      <c r="AO96" s="298"/>
      <c r="AP96" s="298"/>
      <c r="AQ96" s="298"/>
      <c r="AR96" s="298"/>
      <c r="AS96" s="298"/>
      <c r="AT96" s="298"/>
      <c r="AU96" s="298"/>
      <c r="AV96" s="298"/>
      <c r="AW96" s="298"/>
      <c r="AX96" s="298"/>
      <c r="AY96" s="298"/>
      <c r="AZ96" s="298"/>
      <c r="BA96" s="298"/>
      <c r="BB96" s="298"/>
      <c r="BC96" s="298"/>
      <c r="BD96" s="298"/>
      <c r="BE96" s="298"/>
      <c r="BF96" s="298"/>
      <c r="BG96" s="298"/>
      <c r="BH96" s="298"/>
      <c r="BI96" s="298"/>
      <c r="BJ96" s="298"/>
      <c r="BK96" s="298"/>
      <c r="BL96" s="298"/>
      <c r="BM96" s="298"/>
      <c r="BN96" s="299"/>
      <c r="BO96" s="300"/>
    </row>
    <row r="97" spans="2:67" ht="17" thickBot="1" x14ac:dyDescent="0.25">
      <c r="B97" s="294" t="s">
        <v>181</v>
      </c>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c r="AK97" s="301"/>
      <c r="AL97" s="301"/>
      <c r="AM97" s="301"/>
      <c r="AN97" s="301"/>
      <c r="AO97" s="301"/>
      <c r="AP97" s="301"/>
      <c r="AQ97" s="301"/>
      <c r="AR97" s="301"/>
      <c r="AS97" s="301"/>
      <c r="AT97" s="301"/>
      <c r="AU97" s="301"/>
      <c r="AV97" s="301"/>
      <c r="AW97" s="301"/>
      <c r="AX97" s="301"/>
      <c r="AY97" s="301"/>
      <c r="AZ97" s="301"/>
      <c r="BA97" s="301"/>
      <c r="BB97" s="301"/>
      <c r="BC97" s="301"/>
      <c r="BD97" s="301"/>
      <c r="BE97" s="301"/>
      <c r="BF97" s="301"/>
      <c r="BG97" s="301"/>
      <c r="BH97" s="301"/>
      <c r="BI97" s="301"/>
      <c r="BJ97" s="301"/>
      <c r="BK97" s="301"/>
      <c r="BL97" s="301"/>
      <c r="BM97" s="301"/>
      <c r="BN97" s="302"/>
      <c r="BO97" s="303"/>
    </row>
    <row r="98" spans="2:67" x14ac:dyDescent="0.2">
      <c r="B98" s="293" t="s">
        <v>182</v>
      </c>
      <c r="C98" s="298"/>
      <c r="D98" s="298"/>
      <c r="E98" s="298"/>
      <c r="F98" s="298"/>
      <c r="G98" s="298"/>
      <c r="H98" s="298"/>
      <c r="I98" s="298"/>
      <c r="J98" s="298"/>
      <c r="K98" s="298"/>
      <c r="L98" s="298"/>
      <c r="M98" s="298"/>
      <c r="N98" s="298"/>
      <c r="O98" s="298"/>
      <c r="P98" s="298"/>
      <c r="Q98" s="298"/>
      <c r="R98" s="298"/>
      <c r="S98" s="298"/>
      <c r="T98" s="298"/>
      <c r="U98" s="298"/>
      <c r="V98" s="298"/>
      <c r="W98" s="298"/>
      <c r="X98" s="298"/>
      <c r="Y98" s="298"/>
      <c r="Z98" s="298"/>
      <c r="AA98" s="298"/>
      <c r="AB98" s="298"/>
      <c r="AC98" s="298"/>
      <c r="AD98" s="298"/>
      <c r="AE98" s="298"/>
      <c r="AF98" s="298"/>
      <c r="AG98" s="298"/>
      <c r="AH98" s="298"/>
      <c r="AI98" s="298"/>
      <c r="AJ98" s="298"/>
      <c r="AK98" s="298"/>
      <c r="AL98" s="298"/>
      <c r="AM98" s="298"/>
      <c r="AN98" s="298"/>
      <c r="AO98" s="298"/>
      <c r="AP98" s="298"/>
      <c r="AQ98" s="298"/>
      <c r="AR98" s="298"/>
      <c r="AS98" s="298"/>
      <c r="AT98" s="298"/>
      <c r="AU98" s="298"/>
      <c r="AV98" s="298"/>
      <c r="AW98" s="298"/>
      <c r="AX98" s="298"/>
      <c r="AY98" s="298"/>
      <c r="AZ98" s="298"/>
      <c r="BA98" s="298"/>
      <c r="BB98" s="298"/>
      <c r="BC98" s="298"/>
      <c r="BD98" s="298"/>
      <c r="BE98" s="298"/>
      <c r="BF98" s="298"/>
      <c r="BG98" s="298"/>
      <c r="BH98" s="298"/>
      <c r="BI98" s="298"/>
      <c r="BJ98" s="298"/>
      <c r="BK98" s="298"/>
      <c r="BL98" s="298"/>
      <c r="BM98" s="298"/>
      <c r="BN98" s="299"/>
      <c r="BO98" s="300"/>
    </row>
    <row r="99" spans="2:67" x14ac:dyDescent="0.2">
      <c r="B99" s="293" t="s">
        <v>183</v>
      </c>
      <c r="C99" s="298"/>
      <c r="D99" s="298"/>
      <c r="E99" s="298"/>
      <c r="F99" s="298"/>
      <c r="G99" s="298"/>
      <c r="H99" s="298"/>
      <c r="I99" s="298"/>
      <c r="J99" s="298"/>
      <c r="K99" s="298"/>
      <c r="L99" s="298"/>
      <c r="M99" s="298"/>
      <c r="N99" s="298"/>
      <c r="O99" s="298"/>
      <c r="P99" s="298"/>
      <c r="Q99" s="298"/>
      <c r="R99" s="298"/>
      <c r="S99" s="298"/>
      <c r="T99" s="298"/>
      <c r="U99" s="298"/>
      <c r="V99" s="298"/>
      <c r="W99" s="298"/>
      <c r="X99" s="298"/>
      <c r="Y99" s="298"/>
      <c r="Z99" s="298"/>
      <c r="AA99" s="298"/>
      <c r="AB99" s="298"/>
      <c r="AC99" s="298"/>
      <c r="AD99" s="298"/>
      <c r="AE99" s="298"/>
      <c r="AF99" s="298"/>
      <c r="AG99" s="298"/>
      <c r="AH99" s="298"/>
      <c r="AI99" s="298"/>
      <c r="AJ99" s="298"/>
      <c r="AK99" s="298"/>
      <c r="AL99" s="298"/>
      <c r="AM99" s="298"/>
      <c r="AN99" s="298"/>
      <c r="AO99" s="298"/>
      <c r="AP99" s="298"/>
      <c r="AQ99" s="298"/>
      <c r="AR99" s="298"/>
      <c r="AS99" s="298"/>
      <c r="AT99" s="298"/>
      <c r="AU99" s="298"/>
      <c r="AV99" s="298"/>
      <c r="AW99" s="298"/>
      <c r="AX99" s="298"/>
      <c r="AY99" s="298"/>
      <c r="AZ99" s="298"/>
      <c r="BA99" s="298"/>
      <c r="BB99" s="298"/>
      <c r="BC99" s="298"/>
      <c r="BD99" s="298"/>
      <c r="BE99" s="298"/>
      <c r="BF99" s="298"/>
      <c r="BG99" s="298"/>
      <c r="BH99" s="298"/>
      <c r="BI99" s="298"/>
      <c r="BJ99" s="298"/>
      <c r="BK99" s="298"/>
      <c r="BL99" s="298"/>
      <c r="BM99" s="298"/>
      <c r="BN99" s="299"/>
      <c r="BO99" s="300"/>
    </row>
    <row r="100" spans="2:67" x14ac:dyDescent="0.2">
      <c r="B100" s="293" t="s">
        <v>184</v>
      </c>
      <c r="C100" s="298"/>
      <c r="D100" s="298"/>
      <c r="E100" s="298"/>
      <c r="F100" s="298"/>
      <c r="G100" s="298"/>
      <c r="H100" s="298"/>
      <c r="I100" s="298"/>
      <c r="J100" s="298"/>
      <c r="K100" s="298"/>
      <c r="L100" s="298"/>
      <c r="M100" s="298"/>
      <c r="N100" s="298"/>
      <c r="O100" s="298"/>
      <c r="P100" s="298"/>
      <c r="Q100" s="298"/>
      <c r="R100" s="298"/>
      <c r="S100" s="298"/>
      <c r="T100" s="298"/>
      <c r="U100" s="298"/>
      <c r="V100" s="298"/>
      <c r="W100" s="298"/>
      <c r="X100" s="298"/>
      <c r="Y100" s="298"/>
      <c r="Z100" s="298"/>
      <c r="AA100" s="298"/>
      <c r="AB100" s="298"/>
      <c r="AC100" s="298"/>
      <c r="AD100" s="298"/>
      <c r="AE100" s="298"/>
      <c r="AF100" s="298"/>
      <c r="AG100" s="298"/>
      <c r="AH100" s="298"/>
      <c r="AI100" s="298"/>
      <c r="AJ100" s="298"/>
      <c r="AK100" s="298"/>
      <c r="AL100" s="298"/>
      <c r="AM100" s="298"/>
      <c r="AN100" s="298"/>
      <c r="AO100" s="298"/>
      <c r="AP100" s="298"/>
      <c r="AQ100" s="298"/>
      <c r="AR100" s="298"/>
      <c r="AS100" s="298"/>
      <c r="AT100" s="298"/>
      <c r="AU100" s="298"/>
      <c r="AV100" s="298"/>
      <c r="AW100" s="298"/>
      <c r="AX100" s="298"/>
      <c r="AY100" s="298"/>
      <c r="AZ100" s="298"/>
      <c r="BA100" s="298"/>
      <c r="BB100" s="298"/>
      <c r="BC100" s="298"/>
      <c r="BD100" s="298"/>
      <c r="BE100" s="298"/>
      <c r="BF100" s="298"/>
      <c r="BG100" s="298"/>
      <c r="BH100" s="298"/>
      <c r="BI100" s="298"/>
      <c r="BJ100" s="298"/>
      <c r="BK100" s="298"/>
      <c r="BL100" s="298"/>
      <c r="BM100" s="298"/>
      <c r="BN100" s="299"/>
      <c r="BO100" s="300"/>
    </row>
    <row r="101" spans="2:67" ht="17" thickBot="1" x14ac:dyDescent="0.25">
      <c r="B101" s="297" t="s">
        <v>185</v>
      </c>
      <c r="C101" s="307"/>
      <c r="D101" s="307"/>
      <c r="E101" s="307"/>
      <c r="F101" s="307"/>
      <c r="G101" s="307"/>
      <c r="H101" s="307"/>
      <c r="I101" s="307"/>
      <c r="J101" s="307"/>
      <c r="K101" s="307"/>
      <c r="L101" s="307"/>
      <c r="M101" s="307"/>
      <c r="N101" s="307"/>
      <c r="O101" s="307"/>
      <c r="P101" s="307"/>
      <c r="Q101" s="307"/>
      <c r="R101" s="307"/>
      <c r="S101" s="307"/>
      <c r="T101" s="307"/>
      <c r="U101" s="307"/>
      <c r="V101" s="307"/>
      <c r="W101" s="307"/>
      <c r="X101" s="307"/>
      <c r="Y101" s="307"/>
      <c r="Z101" s="307"/>
      <c r="AA101" s="307"/>
      <c r="AB101" s="307"/>
      <c r="AC101" s="307"/>
      <c r="AD101" s="307"/>
      <c r="AE101" s="307"/>
      <c r="AF101" s="307"/>
      <c r="AG101" s="307"/>
      <c r="AH101" s="307"/>
      <c r="AI101" s="307"/>
      <c r="AJ101" s="307"/>
      <c r="AK101" s="307"/>
      <c r="AL101" s="307"/>
      <c r="AM101" s="307"/>
      <c r="AN101" s="307"/>
      <c r="AO101" s="307"/>
      <c r="AP101" s="307"/>
      <c r="AQ101" s="307"/>
      <c r="AR101" s="307"/>
      <c r="AS101" s="307"/>
      <c r="AT101" s="307"/>
      <c r="AU101" s="307"/>
      <c r="AV101" s="307"/>
      <c r="AW101" s="307"/>
      <c r="AX101" s="307"/>
      <c r="AY101" s="307"/>
      <c r="AZ101" s="307"/>
      <c r="BA101" s="307"/>
      <c r="BB101" s="307"/>
      <c r="BC101" s="307"/>
      <c r="BD101" s="307"/>
      <c r="BE101" s="307"/>
      <c r="BF101" s="307"/>
      <c r="BG101" s="307"/>
      <c r="BH101" s="307"/>
      <c r="BI101" s="307"/>
      <c r="BJ101" s="307"/>
      <c r="BK101" s="307"/>
      <c r="BL101" s="307"/>
      <c r="BM101" s="307"/>
      <c r="BN101" s="308"/>
      <c r="BO101" s="30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39997558519241921"/>
  </sheetPr>
  <dimension ref="B2:F34"/>
  <sheetViews>
    <sheetView topLeftCell="A2" workbookViewId="0">
      <selection activeCell="I13" sqref="I13"/>
    </sheetView>
  </sheetViews>
  <sheetFormatPr baseColWidth="10" defaultRowHeight="16" x14ac:dyDescent="0.2"/>
  <cols>
    <col min="1" max="1" width="10.83203125" style="1"/>
    <col min="2" max="2" width="26.5" style="1" customWidth="1"/>
    <col min="3" max="3" width="23.83203125" style="1" customWidth="1"/>
    <col min="4" max="4" width="29.5" style="1" customWidth="1"/>
    <col min="5" max="5" width="31.83203125" style="1" customWidth="1"/>
    <col min="6" max="16384" width="10.83203125" style="1"/>
  </cols>
  <sheetData>
    <row r="2" spans="2:6" ht="21" x14ac:dyDescent="0.25">
      <c r="B2" s="2" t="s">
        <v>289</v>
      </c>
    </row>
    <row r="4" spans="2:6" x14ac:dyDescent="0.2">
      <c r="B4" s="3" t="s">
        <v>88</v>
      </c>
      <c r="C4" s="4"/>
      <c r="D4" s="4"/>
      <c r="E4" s="5"/>
      <c r="F4" s="8"/>
    </row>
    <row r="5" spans="2:6" ht="30" customHeight="1" x14ac:dyDescent="0.2">
      <c r="B5" s="372" t="s">
        <v>358</v>
      </c>
      <c r="C5" s="377"/>
      <c r="D5" s="377"/>
      <c r="E5" s="373"/>
      <c r="F5" s="117"/>
    </row>
    <row r="6" spans="2:6" ht="17" thickBot="1" x14ac:dyDescent="0.25"/>
    <row r="7" spans="2:6" x14ac:dyDescent="0.2">
      <c r="B7" s="28" t="s">
        <v>315</v>
      </c>
      <c r="C7" s="46"/>
      <c r="D7" s="157"/>
      <c r="E7" s="30"/>
    </row>
    <row r="8" spans="2:6" x14ac:dyDescent="0.2">
      <c r="B8" s="36"/>
      <c r="C8" s="8"/>
      <c r="D8" s="19"/>
      <c r="E8" s="32"/>
    </row>
    <row r="9" spans="2:6" ht="32" x14ac:dyDescent="0.2">
      <c r="B9" s="36" t="s">
        <v>299</v>
      </c>
      <c r="C9" s="156" t="s">
        <v>288</v>
      </c>
      <c r="D9" s="118" t="s">
        <v>290</v>
      </c>
      <c r="E9" s="158" t="s">
        <v>313</v>
      </c>
      <c r="F9" s="118"/>
    </row>
    <row r="10" spans="2:6" x14ac:dyDescent="0.2">
      <c r="B10" s="203" t="s">
        <v>205</v>
      </c>
      <c r="D10" s="119"/>
      <c r="E10" s="120"/>
      <c r="F10" s="8"/>
    </row>
    <row r="11" spans="2:6" x14ac:dyDescent="0.2">
      <c r="B11" s="161"/>
      <c r="C11" t="s">
        <v>161</v>
      </c>
      <c r="D11" s="137">
        <f>'Fuel Aggregation'!E12</f>
        <v>0</v>
      </c>
      <c r="E11" s="121" t="e">
        <f>D11/SUM($D$11:$D$12)</f>
        <v>#DIV/0!</v>
      </c>
      <c r="F11" s="8"/>
    </row>
    <row r="12" spans="2:6" x14ac:dyDescent="0.2">
      <c r="B12" s="161"/>
      <c r="C12" t="s">
        <v>280</v>
      </c>
      <c r="D12" s="137">
        <f>'Fuel Aggregation'!E11</f>
        <v>0</v>
      </c>
      <c r="E12" s="121" t="e">
        <f>D12/SUM($D$11:$D$12)</f>
        <v>#DIV/0!</v>
      </c>
      <c r="F12" s="8"/>
    </row>
    <row r="13" spans="2:6" x14ac:dyDescent="0.2">
      <c r="B13" s="161"/>
      <c r="C13" s="10"/>
      <c r="D13" s="138"/>
      <c r="E13" s="122"/>
      <c r="F13" s="8"/>
    </row>
    <row r="14" spans="2:6" x14ac:dyDescent="0.2">
      <c r="B14" s="203" t="s">
        <v>204</v>
      </c>
      <c r="D14" s="139"/>
      <c r="E14" s="123"/>
      <c r="F14" s="8"/>
    </row>
    <row r="15" spans="2:6" x14ac:dyDescent="0.2">
      <c r="B15" s="161"/>
      <c r="C15" t="s">
        <v>161</v>
      </c>
      <c r="D15" s="137">
        <f>'Fuel Aggregation'!G12</f>
        <v>0</v>
      </c>
      <c r="E15" s="121" t="e">
        <f>D15/SUM($D$15:$D$17)</f>
        <v>#DIV/0!</v>
      </c>
    </row>
    <row r="16" spans="2:6" x14ac:dyDescent="0.2">
      <c r="B16" s="161"/>
      <c r="C16" t="s">
        <v>162</v>
      </c>
      <c r="D16" s="137">
        <f>'Fuel Aggregation'!G13</f>
        <v>0</v>
      </c>
      <c r="E16" s="121" t="e">
        <f>D16/SUM($D$15:$D$17)</f>
        <v>#DIV/0!</v>
      </c>
    </row>
    <row r="17" spans="2:6" x14ac:dyDescent="0.2">
      <c r="B17" s="161"/>
      <c r="C17" t="s">
        <v>283</v>
      </c>
      <c r="D17" s="137">
        <f>'Fuel Aggregation'!G15</f>
        <v>0</v>
      </c>
      <c r="E17" s="121" t="e">
        <f>D17/SUM($D$15:$D$17)</f>
        <v>#DIV/0!</v>
      </c>
    </row>
    <row r="18" spans="2:6" x14ac:dyDescent="0.2">
      <c r="B18" s="161"/>
      <c r="C18" t="s">
        <v>433</v>
      </c>
      <c r="D18" s="137">
        <f>'Fuel Aggregation'!G16</f>
        <v>0</v>
      </c>
      <c r="E18" s="121" t="s">
        <v>434</v>
      </c>
    </row>
    <row r="19" spans="2:6" x14ac:dyDescent="0.2">
      <c r="B19" s="161"/>
      <c r="C19" s="8"/>
      <c r="D19" s="138"/>
      <c r="E19" s="122"/>
      <c r="F19" s="8"/>
    </row>
    <row r="20" spans="2:6" x14ac:dyDescent="0.2">
      <c r="B20" s="203" t="s">
        <v>233</v>
      </c>
      <c r="C20" s="124"/>
      <c r="D20" s="139"/>
      <c r="E20" s="123"/>
      <c r="F20" s="8"/>
    </row>
    <row r="21" spans="2:6" x14ac:dyDescent="0.2">
      <c r="B21" s="161"/>
      <c r="C21" t="s">
        <v>280</v>
      </c>
      <c r="D21" s="137">
        <f>'Fuel Aggregation'!J11</f>
        <v>0</v>
      </c>
      <c r="E21" s="121">
        <f>IF(SUM(D21:D22)=0,0, D21/SUM($D$21:$D$22))</f>
        <v>0</v>
      </c>
      <c r="F21" s="8"/>
    </row>
    <row r="22" spans="2:6" x14ac:dyDescent="0.2">
      <c r="B22" s="161"/>
      <c r="C22" t="s">
        <v>161</v>
      </c>
      <c r="D22" s="137">
        <f>'Fuel Aggregation'!J12</f>
        <v>0</v>
      </c>
      <c r="E22" s="121">
        <f>IF(SUM(D21:D22)=0,1,D22/SUM($D$21:$D$22))</f>
        <v>1</v>
      </c>
      <c r="F22" s="8"/>
    </row>
    <row r="23" spans="2:6" x14ac:dyDescent="0.2">
      <c r="B23" s="38"/>
      <c r="D23" s="138"/>
      <c r="E23" s="122"/>
      <c r="F23" s="8"/>
    </row>
    <row r="24" spans="2:6" x14ac:dyDescent="0.2">
      <c r="B24" s="203" t="s">
        <v>234</v>
      </c>
      <c r="C24" s="124"/>
      <c r="D24" s="139"/>
      <c r="E24" s="123"/>
      <c r="F24" s="8"/>
    </row>
    <row r="25" spans="2:6" x14ac:dyDescent="0.2">
      <c r="B25" s="161"/>
      <c r="C25" t="s">
        <v>161</v>
      </c>
      <c r="D25" s="137">
        <f>'Fuel Aggregation'!L12</f>
        <v>0</v>
      </c>
      <c r="E25" s="121" t="e">
        <f>D25/SUM($D$25:$D$27)</f>
        <v>#DIV/0!</v>
      </c>
      <c r="F25" s="8"/>
    </row>
    <row r="26" spans="2:6" x14ac:dyDescent="0.2">
      <c r="B26" s="161"/>
      <c r="C26" t="s">
        <v>162</v>
      </c>
      <c r="D26" s="137">
        <f>'Fuel Aggregation'!L13</f>
        <v>0</v>
      </c>
      <c r="E26" s="121" t="e">
        <f>D26/SUM($D$25:$D$27)</f>
        <v>#DIV/0!</v>
      </c>
      <c r="F26" s="8"/>
    </row>
    <row r="27" spans="2:6" x14ac:dyDescent="0.2">
      <c r="B27" s="161"/>
      <c r="C27" t="s">
        <v>283</v>
      </c>
      <c r="D27" s="137">
        <f>'Fuel Aggregation'!L15</f>
        <v>0</v>
      </c>
      <c r="E27" s="121" t="e">
        <f>D27/SUM($D$25:$D$27)</f>
        <v>#DIV/0!</v>
      </c>
      <c r="F27" s="8"/>
    </row>
    <row r="28" spans="2:6" x14ac:dyDescent="0.2">
      <c r="B28" s="161"/>
      <c r="C28" s="8"/>
      <c r="D28" s="138"/>
      <c r="E28" s="122"/>
      <c r="F28" s="8"/>
    </row>
    <row r="29" spans="2:6" x14ac:dyDescent="0.2">
      <c r="B29" s="203" t="s">
        <v>108</v>
      </c>
      <c r="C29" s="124"/>
      <c r="D29" s="139"/>
      <c r="E29" s="123"/>
      <c r="F29" s="8"/>
    </row>
    <row r="30" spans="2:6" x14ac:dyDescent="0.2">
      <c r="B30" s="161"/>
      <c r="C30" t="s">
        <v>161</v>
      </c>
      <c r="D30" s="137">
        <f>'Fuel Aggregation'!M12</f>
        <v>0</v>
      </c>
      <c r="E30" s="121" t="e">
        <f>D30/SUM($D$30:$D$31)</f>
        <v>#DIV/0!</v>
      </c>
      <c r="F30" s="8"/>
    </row>
    <row r="31" spans="2:6" x14ac:dyDescent="0.2">
      <c r="B31" s="161"/>
      <c r="C31" t="s">
        <v>162</v>
      </c>
      <c r="D31" s="137">
        <f>'Fuel Aggregation'!M13</f>
        <v>0</v>
      </c>
      <c r="E31" s="121" t="e">
        <f>D31/SUM($D$30:$D$31)</f>
        <v>#DIV/0!</v>
      </c>
      <c r="F31" s="8"/>
    </row>
    <row r="32" spans="2:6" ht="17" thickBot="1" x14ac:dyDescent="0.25">
      <c r="B32" s="204"/>
      <c r="C32" s="63"/>
      <c r="D32" s="125"/>
      <c r="E32" s="64"/>
      <c r="F32" s="8"/>
    </row>
    <row r="33" spans="2:6" x14ac:dyDescent="0.2">
      <c r="B33" s="29"/>
      <c r="C33" s="127"/>
      <c r="D33" s="128"/>
      <c r="E33" s="129"/>
      <c r="F33" s="8"/>
    </row>
    <row r="34" spans="2:6" x14ac:dyDescent="0.2">
      <c r="B34" s="130"/>
      <c r="C34" s="8"/>
      <c r="D34" s="131"/>
      <c r="E34" s="132"/>
    </row>
  </sheetData>
  <mergeCells count="1">
    <mergeCell ref="B5:E5"/>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2</vt:i4>
      </vt:variant>
    </vt:vector>
  </HeadingPairs>
  <TitlesOfParts>
    <vt:vector size="33" baseType="lpstr">
      <vt:lpstr>Cover Sheet</vt:lpstr>
      <vt:lpstr>Changelog</vt:lpstr>
      <vt:lpstr>Introduction</vt:lpstr>
      <vt:lpstr>Contents</vt:lpstr>
      <vt:lpstr>Dataflow</vt:lpstr>
      <vt:lpstr>Assumptions</vt:lpstr>
      <vt:lpstr>Dashboard</vt:lpstr>
      <vt:lpstr>Corrected energy balance step 2</vt:lpstr>
      <vt:lpstr>Application Shares</vt:lpstr>
      <vt:lpstr>Technology Shares</vt:lpstr>
      <vt:lpstr>Fuelling shares</vt:lpstr>
      <vt:lpstr>Fuel Aggregation</vt:lpstr>
      <vt:lpstr>csv_final_demand_gasoline</vt:lpstr>
      <vt:lpstr>csv_final_demand_diesel</vt:lpstr>
      <vt:lpstr>csv_final_demand_bio_ethanol</vt:lpstr>
      <vt:lpstr>csv_final_demand_biodiesel</vt:lpstr>
      <vt:lpstr>csv_final_demand_electricity</vt:lpstr>
      <vt:lpstr>csv_electricity_road</vt:lpstr>
      <vt:lpstr>csv_road_gasoline_mix</vt:lpstr>
      <vt:lpstr>csv_road_diesel_mix</vt:lpstr>
      <vt:lpstr>csv_rail_diesel_mix</vt:lpstr>
      <vt:lpstr>csv_rail_electricity</vt:lpstr>
      <vt:lpstr>csv_lng_mix</vt:lpstr>
      <vt:lpstr>csv_network_gas_mix</vt:lpstr>
      <vt:lpstr>csv_final_demand_road_greengas</vt:lpstr>
      <vt:lpstr>csv_final_demand_natural_gas</vt:lpstr>
      <vt:lpstr>csv_shipping_mixer_lng</vt:lpstr>
      <vt:lpstr>csv_shipping_mixer_diesel</vt:lpstr>
      <vt:lpstr>csv_road_mixer_lng</vt:lpstr>
      <vt:lpstr>csv_bicycles_demand</vt:lpstr>
      <vt:lpstr>csv_road_lpg</vt:lpstr>
      <vt:lpstr>base_year</vt:lpstr>
      <vt:lpstr>country</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Mathijs Bijkerk</cp:lastModifiedBy>
  <dcterms:created xsi:type="dcterms:W3CDTF">2013-06-25T11:11:29Z</dcterms:created>
  <dcterms:modified xsi:type="dcterms:W3CDTF">2022-03-01T14:46:19Z</dcterms:modified>
</cp:coreProperties>
</file>