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buildings/"/>
    </mc:Choice>
  </mc:AlternateContent>
  <xr:revisionPtr revIDLastSave="0" documentId="13_ncr:1_{BE9CEE36-2F2E-CB4D-8D81-38CB5A0EF92C}" xr6:coauthVersionLast="47" xr6:coauthVersionMax="47" xr10:uidLastSave="{00000000-0000-0000-0000-000000000000}"/>
  <bookViews>
    <workbookView xWindow="0" yWindow="0" windowWidth="28800" windowHeight="180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67" i="16" l="1"/>
  <c r="F221" i="16" l="1"/>
  <c r="F223" i="16" s="1"/>
  <c r="F214" i="16" s="1"/>
  <c r="F219" i="16"/>
  <c r="G16" i="13" l="1"/>
  <c r="F245" i="16"/>
  <c r="E250" i="16" s="1"/>
  <c r="F244" i="16"/>
  <c r="E249" i="16" s="1"/>
  <c r="E49" i="16"/>
  <c r="E92" i="16" s="1"/>
  <c r="R31" i="13" l="1"/>
  <c r="E31" i="13" s="1"/>
  <c r="E88" i="16" l="1"/>
  <c r="E331" i="16"/>
  <c r="R29" i="13" s="1"/>
  <c r="E29" i="13" s="1"/>
  <c r="H12" i="13" l="1"/>
  <c r="E12" i="13" s="1"/>
  <c r="E13" i="12" s="1"/>
  <c r="Q3" i="13"/>
  <c r="I39" i="12" s="1"/>
  <c r="E321" i="16"/>
  <c r="E307" i="16"/>
  <c r="E309" i="16" s="1"/>
  <c r="E312" i="16"/>
  <c r="E313" i="16" s="1"/>
  <c r="P3" i="13"/>
  <c r="D315" i="16"/>
  <c r="D323" i="16"/>
  <c r="I18" i="13"/>
  <c r="E18" i="13" s="1"/>
  <c r="E19" i="12" s="1"/>
  <c r="D186" i="16"/>
  <c r="D269" i="16"/>
  <c r="D284" i="16"/>
  <c r="N18" i="13"/>
  <c r="C42" i="15"/>
  <c r="G3" i="13"/>
  <c r="E290" i="16"/>
  <c r="E292" i="16" s="1"/>
  <c r="O18" i="13" s="1"/>
  <c r="E282" i="16"/>
  <c r="E284" i="16" s="1"/>
  <c r="M18" i="13" s="1"/>
  <c r="I3" i="13"/>
  <c r="H3" i="13"/>
  <c r="J3" i="13"/>
  <c r="K3" i="13"/>
  <c r="L3" i="13"/>
  <c r="M3" i="13"/>
  <c r="N3" i="13"/>
  <c r="I34" i="12" s="1"/>
  <c r="O3" i="13"/>
  <c r="G30" i="13"/>
  <c r="E30" i="13" s="1"/>
  <c r="E31" i="12" s="1"/>
  <c r="I31" i="12" s="1"/>
  <c r="N31" i="13"/>
  <c r="E32" i="12" s="1"/>
  <c r="G32" i="13"/>
  <c r="E32" i="13" s="1"/>
  <c r="E33" i="12" s="1"/>
  <c r="I33" i="12" s="1"/>
  <c r="G34" i="13"/>
  <c r="E34" i="13" s="1"/>
  <c r="E35" i="12" s="1"/>
  <c r="I35" i="12" s="1"/>
  <c r="G35" i="13"/>
  <c r="E35" i="13" s="1"/>
  <c r="E36" i="12" s="1"/>
  <c r="I36" i="12" s="1"/>
  <c r="E36" i="13"/>
  <c r="G37" i="13"/>
  <c r="E37" i="13" s="1"/>
  <c r="E38" i="12" s="1"/>
  <c r="I38" i="12" s="1"/>
  <c r="N33" i="13"/>
  <c r="E33" i="13" s="1"/>
  <c r="E34" i="12" s="1"/>
  <c r="G44" i="13"/>
  <c r="E44" i="13" s="1"/>
  <c r="E45" i="12" s="1"/>
  <c r="N43" i="13"/>
  <c r="E43" i="13" s="1"/>
  <c r="E44" i="12" s="1"/>
  <c r="G42" i="13"/>
  <c r="E42" i="13" s="1"/>
  <c r="E43" i="12" s="1"/>
  <c r="G41" i="13"/>
  <c r="E41" i="13" s="1"/>
  <c r="E42" i="12" s="1"/>
  <c r="I42" i="12" s="1"/>
  <c r="E183" i="16"/>
  <c r="I29" i="13" s="1"/>
  <c r="E30" i="12" s="1"/>
  <c r="I30" i="12" s="1"/>
  <c r="J26" i="13"/>
  <c r="E24" i="13"/>
  <c r="E26" i="12" s="1"/>
  <c r="I26" i="12" s="1"/>
  <c r="E23" i="13"/>
  <c r="E24" i="12" s="1"/>
  <c r="E22" i="13"/>
  <c r="E23" i="12" s="1"/>
  <c r="I23" i="12" s="1"/>
  <c r="E21" i="13"/>
  <c r="E22" i="12" s="1"/>
  <c r="I22" i="12" s="1"/>
  <c r="E20" i="13"/>
  <c r="E21" i="12" s="1"/>
  <c r="I21" i="12" s="1"/>
  <c r="E19" i="13"/>
  <c r="E20" i="12" s="1"/>
  <c r="L17" i="13"/>
  <c r="E17" i="13" s="1"/>
  <c r="E18" i="12" s="1"/>
  <c r="I18" i="12" s="1"/>
  <c r="E16" i="13"/>
  <c r="E17" i="12" s="1"/>
  <c r="I17" i="12" s="1"/>
  <c r="G15" i="13"/>
  <c r="E15" i="13" s="1"/>
  <c r="E16" i="12" s="1"/>
  <c r="I16" i="12" s="1"/>
  <c r="L14" i="13"/>
  <c r="E14" i="13" s="1"/>
  <c r="E15" i="12" s="1"/>
  <c r="I15" i="12" s="1"/>
  <c r="L13" i="13"/>
  <c r="E13" i="13" s="1"/>
  <c r="E14" i="12" s="1"/>
  <c r="I14" i="12" s="1"/>
  <c r="J11" i="13"/>
  <c r="E12" i="12" s="1"/>
  <c r="I12" i="12" s="1"/>
  <c r="J10" i="13"/>
  <c r="E11" i="12" s="1"/>
  <c r="E9" i="13"/>
  <c r="E10" i="12" s="1"/>
  <c r="I10" i="12" s="1"/>
  <c r="G8" i="13"/>
  <c r="E8" i="13" s="1"/>
  <c r="G6" i="13"/>
  <c r="E6" i="13" s="1"/>
  <c r="D292" i="16"/>
  <c r="C277" i="16"/>
  <c r="E263" i="16"/>
  <c r="C14" i="13"/>
  <c r="D267" i="16" s="1"/>
  <c r="D263" i="16"/>
  <c r="D262" i="16"/>
  <c r="D261" i="16"/>
  <c r="D260" i="16"/>
  <c r="C239" i="16"/>
  <c r="C16" i="13"/>
  <c r="C15" i="13"/>
  <c r="C12" i="13"/>
  <c r="D44" i="13"/>
  <c r="D43" i="13"/>
  <c r="D42" i="13"/>
  <c r="D41" i="13"/>
  <c r="D38" i="13"/>
  <c r="D37" i="13"/>
  <c r="D36" i="13"/>
  <c r="D35" i="13"/>
  <c r="D34" i="13"/>
  <c r="D33" i="13"/>
  <c r="D32" i="13"/>
  <c r="D31" i="13"/>
  <c r="D30" i="13"/>
  <c r="D29" i="13"/>
  <c r="D26" i="13"/>
  <c r="D25" i="13"/>
  <c r="D24" i="13"/>
  <c r="D23" i="13"/>
  <c r="D22" i="13"/>
  <c r="D21" i="13"/>
  <c r="D20" i="13"/>
  <c r="D19" i="13"/>
  <c r="D18" i="13"/>
  <c r="D17" i="13"/>
  <c r="D16" i="13"/>
  <c r="D15" i="13"/>
  <c r="D14" i="13"/>
  <c r="D13" i="13"/>
  <c r="D12" i="13"/>
  <c r="D11" i="13"/>
  <c r="D10" i="13"/>
  <c r="D9" i="13"/>
  <c r="D8" i="13"/>
  <c r="D7" i="13"/>
  <c r="D6" i="13"/>
  <c r="C44" i="13"/>
  <c r="C43" i="13"/>
  <c r="C42" i="13"/>
  <c r="C38" i="13"/>
  <c r="C41" i="13"/>
  <c r="C37" i="13"/>
  <c r="C36" i="13"/>
  <c r="C35" i="13"/>
  <c r="C34" i="13"/>
  <c r="C33" i="13"/>
  <c r="C32" i="13"/>
  <c r="C31" i="13"/>
  <c r="C30" i="13"/>
  <c r="C29" i="13"/>
  <c r="C26" i="13"/>
  <c r="C25" i="13"/>
  <c r="C24" i="13"/>
  <c r="C23" i="13"/>
  <c r="C22" i="13"/>
  <c r="C21" i="13"/>
  <c r="C20" i="13"/>
  <c r="C19" i="13"/>
  <c r="C18" i="13"/>
  <c r="C17" i="13"/>
  <c r="C13" i="13"/>
  <c r="C11" i="13"/>
  <c r="C10" i="13"/>
  <c r="C9" i="13"/>
  <c r="C8" i="13"/>
  <c r="C7" i="13"/>
  <c r="C6" i="13"/>
  <c r="I31" i="13"/>
  <c r="E204" i="16"/>
  <c r="E198" i="16"/>
  <c r="I44" i="12" l="1"/>
  <c r="I11" i="12"/>
  <c r="E236" i="16"/>
  <c r="E214" i="16"/>
  <c r="E323" i="16"/>
  <c r="Q38" i="13" s="1"/>
  <c r="E38" i="13" s="1"/>
  <c r="E39" i="12" s="1"/>
  <c r="E209" i="16"/>
  <c r="K33" i="13" s="1"/>
  <c r="E11" i="13"/>
  <c r="E315" i="16"/>
  <c r="P38" i="13" s="1"/>
  <c r="E93" i="16"/>
  <c r="G7" i="13" s="1"/>
  <c r="E7" i="13" s="1"/>
  <c r="I32" i="12"/>
  <c r="E26" i="13"/>
  <c r="E27" i="12" s="1"/>
  <c r="I27" i="12" s="1"/>
  <c r="I13" i="12"/>
  <c r="E10" i="13"/>
  <c r="I20" i="12"/>
  <c r="I24" i="12"/>
  <c r="I19" i="12"/>
  <c r="E25" i="12"/>
  <c r="I25" i="12" s="1"/>
  <c r="I43" i="12"/>
  <c r="I45" i="12"/>
</calcChain>
</file>

<file path=xl/sharedStrings.xml><?xml version="1.0" encoding="utf-8"?>
<sst xmlns="http://schemas.openxmlformats.org/spreadsheetml/2006/main" count="415" uniqueCount="253">
  <si>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</si>
  <si>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</si>
  <si>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</si>
  <si>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</si>
  <si>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</si>
  <si>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</si>
  <si>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</si>
  <si>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</si>
  <si>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</si>
  <si>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</si>
  <si>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</si>
  <si>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</si>
  <si>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</si>
  <si>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</si>
  <si>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</si>
  <si>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</si>
  <si>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</si>
  <si>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</si>
  <si>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</si>
  <si>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</si>
  <si>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</si>
  <si>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</si>
  <si>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</si>
  <si>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</si>
  <si>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</si>
  <si>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</si>
  <si>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</si>
  <si>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</si>
  <si>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</si>
  <si>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</si>
  <si>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</si>
  <si>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</si>
  <si>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</si>
  <si>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</si>
  <si>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</si>
  <si>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</si>
  <si>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</si>
  <si>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</si>
  <si>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</si>
  <si>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</si>
  <si>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</si>
  <si>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</si>
  <si>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</si>
  <si>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</si>
  <si>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</si>
  <si>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</si>
  <si>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</si>
  <si>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</si>
  <si>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</si>
  <si>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</si>
  <si>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</si>
  <si>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</si>
  <si>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</si>
  <si>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</si>
  <si>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</si>
  <si>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</si>
  <si>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</si>
  <si>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</si>
  <si>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</si>
  <si>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</si>
  <si>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</si>
  <si>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</si>
  <si>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</si>
  <si>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</si>
  <si>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</si>
  <si>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</si>
  <si>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</si>
  <si>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</si>
  <si>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</si>
  <si>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</si>
  <si>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</si>
  <si>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</si>
  <si>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</si>
  <si>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</si>
  <si>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</si>
  <si>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</si>
  <si>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</si>
  <si>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</si>
  <si>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</si>
  <si>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</si>
  <si>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</si>
  <si>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</si>
  <si>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</si>
  <si>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</si>
  <si>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Rob Terwel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</si>
  <si>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</si>
  <si>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</si>
  <si>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</si>
  <si>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</si>
  <si>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</si>
  <si>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</si>
  <si>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</si>
  <si>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</si>
  <si>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</si>
  <si>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</si>
  <si>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</si>
  <si>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</si>
  <si>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</si>
  <si>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</si>
  <si>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</si>
  <si>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</si>
  <si>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</si>
  <si>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</si>
  <si>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</si>
  <si>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</si>
  <si>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</si>
  <si>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</si>
  <si>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</si>
  <si>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</si>
  <si>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households_space_heater_hybrid_heatpump_air_water_electricity.converter</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</si>
  <si>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</si>
  <si>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</si>
  <si>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</si>
  <si>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</si>
  <si>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</si>
  <si>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</si>
  <si>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</si>
  <si>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</si>
  <si>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</si>
  <si>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</si>
  <si>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</si>
  <si>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</si>
  <si>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</si>
  <si>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</si>
  <si>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</si>
  <si>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</si>
  <si>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</si>
  <si>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</si>
  <si>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</si>
  <si>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</si>
  <si>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</si>
  <si>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</si>
  <si>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</si>
  <si>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</si>
  <si>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</si>
  <si>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</si>
  <si>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</si>
  <si>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</si>
  <si>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</si>
  <si>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</si>
  <si>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</si>
  <si>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</si>
  <si>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</si>
  <si>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</si>
  <si>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</si>
  <si>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</si>
  <si>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</si>
  <si>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</si>
  <si>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</si>
  <si>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</si>
  <si>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</si>
  <si>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</si>
  <si>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</si>
  <si>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</si>
  <si>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</si>
  <si>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</si>
  <si>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</si>
  <si>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</si>
  <si>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</si>
  <si>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</si>
  <si>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</si>
  <si>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</si>
  <si>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</si>
  <si>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</si>
  <si>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</si>
  <si>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</si>
  <si>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fever.capacity.network_gas</t>
  </si>
  <si>
    <t>fever.cop_cutoff</t>
  </si>
  <si>
    <t>fever.cop_per_degree</t>
  </si>
  <si>
    <t>storage.volume</t>
  </si>
  <si>
    <t>MWh</t>
  </si>
  <si>
    <t>euro/MWh</t>
  </si>
  <si>
    <t>hour/year</t>
  </si>
  <si>
    <t>Ecofys</t>
  </si>
  <si>
    <t>ISSO 72 and Quintel calc</t>
  </si>
  <si>
    <t>DHPA</t>
  </si>
  <si>
    <t>quintel/etsource@0277ad226491f5aae44c874b298cbcf694d2f6cb</t>
  </si>
  <si>
    <t>page</t>
  </si>
  <si>
    <t>COP/degree C</t>
  </si>
  <si>
    <t>Note</t>
  </si>
  <si>
    <t>buffer time</t>
  </si>
  <si>
    <t>min</t>
  </si>
  <si>
    <t>Phone conversation</t>
  </si>
  <si>
    <t>See file on Dropbox</t>
  </si>
  <si>
    <t>201707_Tabel RV WW en koude met warmtepompen</t>
  </si>
  <si>
    <t>Ref temperature for output capacity</t>
  </si>
  <si>
    <t>oC</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</si>
  <si>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</si>
  <si>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</si>
  <si>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</si>
  <si>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</si>
  <si>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</si>
  <si>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</si>
  <si>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</si>
  <si>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</si>
  <si>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</si>
  <si>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</si>
  <si>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</si>
  <si>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</si>
  <si>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output.useable_heat.network_gas</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</si>
  <si>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</si>
  <si>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</si>
  <si>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</si>
  <si>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</si>
  <si>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</si>
  <si>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</si>
  <si>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</si>
  <si>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</si>
  <si>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</si>
  <si>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</si>
  <si>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</si>
  <si>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</si>
  <si>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</si>
  <si>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</si>
  <si>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</si>
  <si>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</si>
  <si>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</si>
  <si>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</si>
  <si>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</si>
  <si>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</si>
  <si>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</si>
  <si>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</si>
  <si>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</si>
  <si>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</si>
  <si>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HHP's don’t need a buffer for storage as the compressor regulates itself.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</si>
  <si>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</si>
  <si>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</si>
  <si>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t>
  </si>
  <si>
    <t>minimale investeringskosten</t>
  </si>
  <si>
    <t>maximale investeringskosten</t>
  </si>
  <si>
    <t>gemiddeld</t>
  </si>
  <si>
    <t>euro/aansluiting</t>
  </si>
  <si>
    <t>Vesta Fucntioneel Ontwerp 4.0</t>
  </si>
  <si>
    <t>Vesta Functioneel Ontwerp 4.0</t>
  </si>
  <si>
    <t>dit is inclusief de cost_of_installing, dus die gaat naar nul</t>
  </si>
  <si>
    <t>base_cop</t>
  </si>
  <si>
    <t xml:space="preserve">cop_per_degree </t>
  </si>
  <si>
    <t>output temperatuur (graden Celsius)</t>
  </si>
  <si>
    <t>source</t>
  </si>
  <si>
    <t>linear fit Ecofys curve</t>
  </si>
  <si>
    <t>The input share in the node for the start year should be adjusted soon, will be done together with dataset update!</t>
  </si>
  <si>
    <t>Update Marlieke Verweij 20200401:</t>
  </si>
  <si>
    <t>This cut-off COP is the cost-optimal threshold COP calculated based on these gas and electricity prices</t>
  </si>
  <si>
    <t>gas</t>
  </si>
  <si>
    <t>electricity</t>
  </si>
  <si>
    <t>euro/kWh</t>
  </si>
  <si>
    <t>euro/m3</t>
  </si>
  <si>
    <t>euro/MJ warmte</t>
  </si>
  <si>
    <t>voor COP1</t>
  </si>
  <si>
    <t>threshold COP</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</si>
  <si>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</si>
  <si>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r>
      <t>With this output temperature and the cost-optimal threshold COP of 2.6, the HHP electricity share (heat output) for houses with energylabel B is 64</t>
    </r>
    <r>
      <rPr>
        <b/>
        <sz val="12"/>
        <color theme="1"/>
        <rFont val="Calibri"/>
        <family val="2"/>
        <scheme val="minor"/>
      </rPr>
      <t>%.</t>
    </r>
  </si>
  <si>
    <t>These values don't match with the shares on ETSource. They should match the new COP curve and will be updated if all datasets will be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</si>
</sst>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249">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2" fontId="26" fillId="3"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1" fontId="25" fillId="2" borderId="0" xfId="0" applyNumberFormat="1" applyFont="1" applyFill="1" applyBorder="1" applyAlignment="1" applyProtection="1">
      <alignmen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9" xfId="0" applyFont="1" applyFill="1" applyBorder="1"/>
    <xf numFmtId="0" fontId="25" fillId="2" borderId="4" xfId="0" applyFont="1" applyFill="1" applyBorder="1"/>
    <xf numFmtId="0" fontId="22" fillId="2" borderId="0" xfId="0" applyFont="1" applyFill="1" applyBorder="1"/>
    <xf numFmtId="0" fontId="26" fillId="0" borderId="0"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applyBorder="1"/>
    <xf numFmtId="0" fontId="21" fillId="0" borderId="0" xfId="0" applyFont="1" applyFill="1" applyBorder="1"/>
    <xf numFmtId="0" fontId="21" fillId="2" borderId="0" xfId="0" applyFont="1" applyFill="1"/>
    <xf numFmtId="0" fontId="21" fillId="2" borderId="3" xfId="0" applyFont="1" applyFill="1" applyBorder="1"/>
    <xf numFmtId="0" fontId="21" fillId="2" borderId="15" xfId="0" applyFont="1" applyFill="1" applyBorder="1"/>
    <xf numFmtId="0" fontId="21" fillId="2" borderId="6" xfId="0"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30" fillId="2" borderId="0" xfId="0" applyFont="1" applyFill="1"/>
    <xf numFmtId="0" fontId="30" fillId="2" borderId="5" xfId="0" applyFont="1" applyFill="1" applyBorder="1"/>
    <xf numFmtId="0" fontId="31" fillId="2" borderId="0" xfId="0" applyFont="1" applyFill="1"/>
    <xf numFmtId="49" fontId="31" fillId="2" borderId="0" xfId="0" applyNumberFormat="1" applyFont="1" applyFill="1"/>
    <xf numFmtId="0" fontId="31" fillId="2" borderId="3" xfId="0" applyFont="1" applyFill="1" applyBorder="1"/>
    <xf numFmtId="0" fontId="31" fillId="2" borderId="4" xfId="0" applyFont="1" applyFill="1" applyBorder="1"/>
    <xf numFmtId="49" fontId="31" fillId="2" borderId="4" xfId="0" applyNumberFormat="1" applyFont="1" applyFill="1" applyBorder="1"/>
    <xf numFmtId="0" fontId="31" fillId="2" borderId="6" xfId="0" applyFont="1" applyFill="1" applyBorder="1"/>
    <xf numFmtId="0" fontId="32" fillId="2" borderId="0" xfId="0" applyFont="1" applyFill="1" applyBorder="1"/>
    <xf numFmtId="49" fontId="32" fillId="2" borderId="0" xfId="0" applyNumberFormat="1" applyFont="1" applyFill="1" applyBorder="1"/>
    <xf numFmtId="0" fontId="31" fillId="2" borderId="0" xfId="0" applyFont="1" applyFill="1" applyBorder="1"/>
    <xf numFmtId="49" fontId="31" fillId="2" borderId="0" xfId="0" applyNumberFormat="1" applyFont="1" applyFill="1" applyBorder="1"/>
    <xf numFmtId="0" fontId="31" fillId="2" borderId="16" xfId="0" applyFont="1" applyFill="1" applyBorder="1"/>
    <xf numFmtId="0" fontId="32" fillId="2" borderId="9" xfId="0" applyFont="1" applyFill="1" applyBorder="1"/>
    <xf numFmtId="49" fontId="32" fillId="2" borderId="9" xfId="0" applyNumberFormat="1" applyFont="1" applyFill="1" applyBorder="1"/>
    <xf numFmtId="2" fontId="25" fillId="2" borderId="9" xfId="0" applyNumberFormat="1" applyFont="1" applyFill="1" applyBorder="1" applyAlignment="1" applyProtection="1">
      <alignment vertical="center"/>
    </xf>
    <xf numFmtId="2" fontId="25" fillId="2" borderId="9" xfId="0" applyNumberFormat="1" applyFont="1" applyFill="1" applyBorder="1" applyAlignment="1" applyProtection="1">
      <alignment horizontal="left" vertical="center"/>
    </xf>
    <xf numFmtId="0" fontId="20" fillId="2" borderId="0" xfId="0" applyFont="1" applyFill="1"/>
    <xf numFmtId="2" fontId="20" fillId="2" borderId="0" xfId="0" applyNumberFormat="1" applyFont="1" applyFill="1"/>
    <xf numFmtId="0" fontId="20" fillId="2" borderId="3" xfId="0" applyFont="1" applyFill="1" applyBorder="1"/>
    <xf numFmtId="0" fontId="20" fillId="2" borderId="4" xfId="0" applyFont="1" applyFill="1" applyBorder="1"/>
    <xf numFmtId="2" fontId="20" fillId="2" borderId="4" xfId="0" applyNumberFormat="1" applyFont="1" applyFill="1" applyBorder="1"/>
    <xf numFmtId="0" fontId="20" fillId="2" borderId="6" xfId="0" applyFont="1" applyFill="1" applyBorder="1"/>
    <xf numFmtId="0" fontId="20"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vertical="center"/>
    </xf>
    <xf numFmtId="10" fontId="20" fillId="2" borderId="0" xfId="0" applyNumberFormat="1" applyFont="1" applyFill="1" applyBorder="1" applyAlignment="1" applyProtection="1">
      <alignment horizontal="left" vertical="center" indent="2"/>
    </xf>
    <xf numFmtId="0" fontId="20" fillId="2" borderId="0" xfId="0" applyFont="1" applyFill="1" applyBorder="1"/>
    <xf numFmtId="0" fontId="25" fillId="2" borderId="17" xfId="0" applyFont="1" applyFill="1" applyBorder="1"/>
    <xf numFmtId="0" fontId="19" fillId="2" borderId="2" xfId="0" applyFont="1" applyFill="1" applyBorder="1"/>
    <xf numFmtId="0" fontId="25" fillId="2" borderId="7" xfId="0" applyFont="1" applyFill="1" applyBorder="1"/>
    <xf numFmtId="0" fontId="19" fillId="2" borderId="0" xfId="0" applyFont="1" applyFill="1" applyBorder="1"/>
    <xf numFmtId="0" fontId="34" fillId="2" borderId="0" xfId="0" applyFont="1" applyFill="1" applyBorder="1"/>
    <xf numFmtId="0" fontId="19" fillId="2" borderId="18" xfId="0" applyFont="1" applyFill="1" applyBorder="1"/>
    <xf numFmtId="0" fontId="19" fillId="5" borderId="0" xfId="0" applyFont="1" applyFill="1" applyBorder="1"/>
    <xf numFmtId="0" fontId="19" fillId="6" borderId="0" xfId="0" applyFont="1" applyFill="1" applyBorder="1"/>
    <xf numFmtId="0" fontId="19" fillId="7" borderId="0" xfId="0" applyFont="1" applyFill="1" applyBorder="1"/>
    <xf numFmtId="0" fontId="19" fillId="8" borderId="0" xfId="0" applyFont="1" applyFill="1" applyBorder="1"/>
    <xf numFmtId="0" fontId="19" fillId="2" borderId="7" xfId="0" applyFont="1" applyFill="1" applyBorder="1"/>
    <xf numFmtId="0" fontId="19" fillId="9" borderId="0" xfId="0" applyFont="1" applyFill="1" applyBorder="1"/>
    <xf numFmtId="0" fontId="19" fillId="10" borderId="0" xfId="0" applyFont="1" applyFill="1" applyBorder="1"/>
    <xf numFmtId="0" fontId="19" fillId="11" borderId="0" xfId="0" applyFont="1" applyFill="1" applyBorder="1"/>
    <xf numFmtId="0" fontId="19" fillId="12" borderId="0" xfId="0" applyFont="1" applyFill="1" applyBorder="1"/>
    <xf numFmtId="0" fontId="25" fillId="2" borderId="16" xfId="0" applyFont="1" applyFill="1" applyBorder="1"/>
    <xf numFmtId="0" fontId="27" fillId="2" borderId="9" xfId="0" applyFont="1" applyFill="1" applyBorder="1"/>
    <xf numFmtId="0" fontId="26" fillId="2" borderId="0" xfId="0" applyFont="1" applyFill="1" applyBorder="1"/>
    <xf numFmtId="2" fontId="21" fillId="2" borderId="0" xfId="0" applyNumberFormat="1" applyFont="1" applyFill="1" applyBorder="1"/>
    <xf numFmtId="165" fontId="21" fillId="2" borderId="0" xfId="0" applyNumberFormat="1" applyFont="1" applyFill="1" applyBorder="1"/>
    <xf numFmtId="0" fontId="30" fillId="2" borderId="19" xfId="0" applyFont="1" applyFill="1" applyBorder="1"/>
    <xf numFmtId="0" fontId="21" fillId="2" borderId="5" xfId="0" applyFont="1" applyFill="1" applyBorder="1"/>
    <xf numFmtId="164" fontId="25" fillId="2" borderId="0" xfId="0" applyNumberFormat="1" applyFont="1" applyFill="1" applyBorder="1" applyAlignment="1" applyProtection="1">
      <alignment horizontal="left" vertical="center"/>
    </xf>
    <xf numFmtId="2" fontId="25" fillId="2" borderId="0" xfId="0" applyNumberFormat="1" applyFont="1" applyFill="1" applyBorder="1" applyAlignment="1" applyProtection="1">
      <alignment horizontal="left" vertical="center"/>
    </xf>
    <xf numFmtId="0" fontId="25" fillId="2" borderId="9" xfId="0" applyNumberFormat="1" applyFont="1" applyFill="1" applyBorder="1" applyAlignment="1" applyProtection="1">
      <alignment vertical="center"/>
    </xf>
    <xf numFmtId="0" fontId="18" fillId="2" borderId="0" xfId="0" applyFont="1" applyFill="1"/>
    <xf numFmtId="0" fontId="25" fillId="2" borderId="3" xfId="0" applyFont="1" applyFill="1" applyBorder="1"/>
    <xf numFmtId="0" fontId="25" fillId="2" borderId="15" xfId="0" applyFont="1" applyFill="1" applyBorder="1"/>
    <xf numFmtId="0" fontId="18" fillId="2" borderId="0" xfId="0" applyFont="1" applyFill="1" applyBorder="1"/>
    <xf numFmtId="0" fontId="25" fillId="2" borderId="19" xfId="0" applyFont="1" applyFill="1" applyBorder="1"/>
    <xf numFmtId="0" fontId="18" fillId="2" borderId="6" xfId="0" applyFont="1" applyFill="1" applyBorder="1"/>
    <xf numFmtId="0" fontId="18" fillId="2" borderId="5" xfId="0" applyFont="1" applyFill="1" applyBorder="1"/>
    <xf numFmtId="0" fontId="17" fillId="2" borderId="0" xfId="0" applyFont="1" applyFill="1" applyBorder="1"/>
    <xf numFmtId="0" fontId="16" fillId="2" borderId="0" xfId="0" applyFont="1" applyFill="1" applyBorder="1"/>
    <xf numFmtId="0" fontId="15" fillId="0" borderId="0" xfId="0" applyFont="1" applyFill="1" applyBorder="1"/>
    <xf numFmtId="2" fontId="15" fillId="2" borderId="18" xfId="0" applyNumberFormat="1" applyFont="1" applyFill="1" applyBorder="1"/>
    <xf numFmtId="0" fontId="15" fillId="2" borderId="0" xfId="0" applyFont="1" applyFill="1"/>
    <xf numFmtId="0" fontId="15" fillId="2" borderId="5" xfId="0" applyFont="1" applyFill="1" applyBorder="1"/>
    <xf numFmtId="0" fontId="15" fillId="2" borderId="0" xfId="0" applyFont="1" applyFill="1" applyBorder="1"/>
    <xf numFmtId="0" fontId="33" fillId="4" borderId="0" xfId="0" applyFont="1" applyFill="1"/>
    <xf numFmtId="0" fontId="33" fillId="4" borderId="6" xfId="0" applyFont="1" applyFill="1" applyBorder="1"/>
    <xf numFmtId="0" fontId="14" fillId="2" borderId="0" xfId="0" applyFont="1" applyFill="1" applyBorder="1"/>
    <xf numFmtId="0" fontId="14" fillId="2" borderId="0" xfId="0" applyFont="1" applyFill="1"/>
    <xf numFmtId="0" fontId="13" fillId="2" borderId="0" xfId="0" applyFont="1" applyFill="1"/>
    <xf numFmtId="0" fontId="13" fillId="2" borderId="6" xfId="0" applyFont="1" applyFill="1" applyBorder="1"/>
    <xf numFmtId="0" fontId="13" fillId="2" borderId="0" xfId="0" applyFont="1" applyFill="1" applyBorder="1"/>
    <xf numFmtId="166" fontId="15" fillId="2" borderId="18" xfId="0" applyNumberFormat="1" applyFont="1" applyFill="1" applyBorder="1"/>
    <xf numFmtId="0" fontId="13" fillId="2" borderId="18" xfId="0" applyFont="1" applyFill="1" applyBorder="1"/>
    <xf numFmtId="0" fontId="13" fillId="0" borderId="0" xfId="0" applyFont="1" applyFill="1" applyBorder="1"/>
    <xf numFmtId="167" fontId="15" fillId="2" borderId="18" xfId="0" applyNumberFormat="1" applyFont="1" applyFill="1" applyBorder="1"/>
    <xf numFmtId="0" fontId="12" fillId="2" borderId="0" xfId="0" applyFont="1" applyFill="1"/>
    <xf numFmtId="0" fontId="11" fillId="2" borderId="0" xfId="0" applyFont="1" applyFill="1" applyBorder="1"/>
    <xf numFmtId="0" fontId="10" fillId="2" borderId="0" xfId="0" applyFont="1" applyFill="1" applyBorder="1"/>
    <xf numFmtId="0" fontId="10" fillId="2" borderId="0" xfId="0" applyFont="1" applyFill="1"/>
    <xf numFmtId="0" fontId="9" fillId="2" borderId="0" xfId="0" applyFont="1" applyFill="1" applyBorder="1"/>
    <xf numFmtId="165" fontId="18" fillId="2" borderId="0" xfId="0" applyNumberFormat="1" applyFont="1" applyFill="1" applyBorder="1"/>
    <xf numFmtId="0" fontId="8" fillId="2" borderId="0" xfId="0" applyFont="1" applyFill="1" applyBorder="1"/>
    <xf numFmtId="49" fontId="21" fillId="2" borderId="0" xfId="0" applyNumberFormat="1" applyFont="1" applyFill="1"/>
    <xf numFmtId="0" fontId="7" fillId="0" borderId="0" xfId="0" applyFont="1" applyFill="1" applyBorder="1"/>
    <xf numFmtId="0" fontId="36"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7" fillId="2" borderId="5" xfId="0" applyFont="1" applyFill="1" applyBorder="1"/>
    <xf numFmtId="167" fontId="7" fillId="2" borderId="18" xfId="0" applyNumberFormat="1" applyFont="1" applyFill="1" applyBorder="1"/>
    <xf numFmtId="166" fontId="7" fillId="2" borderId="0" xfId="0" applyNumberFormat="1" applyFont="1" applyFill="1" applyBorder="1" applyAlignment="1" applyProtection="1">
      <alignment horizontal="right" vertical="center"/>
    </xf>
    <xf numFmtId="49" fontId="25" fillId="2" borderId="0" xfId="0" applyNumberFormat="1" applyFont="1" applyFill="1" applyBorder="1"/>
    <xf numFmtId="49" fontId="7" fillId="2" borderId="0" xfId="0" applyNumberFormat="1" applyFont="1" applyFill="1" applyBorder="1"/>
    <xf numFmtId="49" fontId="32" fillId="2" borderId="0" xfId="0" applyNumberFormat="1" applyFont="1" applyFill="1"/>
    <xf numFmtId="0" fontId="0" fillId="2" borderId="0" xfId="0" applyFill="1"/>
    <xf numFmtId="2" fontId="25" fillId="2" borderId="0" xfId="0" applyNumberFormat="1" applyFont="1" applyFill="1" applyBorder="1"/>
    <xf numFmtId="0" fontId="32" fillId="2" borderId="0" xfId="0" applyNumberFormat="1" applyFont="1" applyFill="1"/>
    <xf numFmtId="0" fontId="7" fillId="0" borderId="0" xfId="0" applyNumberFormat="1" applyFont="1" applyFill="1" applyBorder="1" applyAlignment="1" applyProtection="1">
      <alignment vertical="center"/>
    </xf>
    <xf numFmtId="168" fontId="7" fillId="0" borderId="0" xfId="0" applyNumberFormat="1" applyFont="1" applyFill="1" applyBorder="1" applyAlignment="1" applyProtection="1">
      <alignment vertical="center"/>
    </xf>
    <xf numFmtId="49" fontId="37" fillId="0" borderId="0" xfId="0" applyNumberFormat="1" applyFont="1"/>
    <xf numFmtId="0" fontId="25" fillId="2" borderId="0" xfId="0" applyNumberFormat="1" applyFont="1" applyFill="1" applyBorder="1"/>
    <xf numFmtId="2" fontId="7" fillId="2" borderId="0" xfId="0" applyNumberFormat="1" applyFont="1" applyFill="1"/>
    <xf numFmtId="165" fontId="0" fillId="2" borderId="0" xfId="0" applyNumberFormat="1" applyFill="1"/>
    <xf numFmtId="165" fontId="15" fillId="2" borderId="18" xfId="0" applyNumberFormat="1" applyFont="1" applyFill="1" applyBorder="1"/>
    <xf numFmtId="2" fontId="13" fillId="2" borderId="18" xfId="0" applyNumberFormat="1" applyFont="1" applyFill="1" applyBorder="1"/>
    <xf numFmtId="49" fontId="21" fillId="2" borderId="6" xfId="0" applyNumberFormat="1" applyFont="1" applyFill="1" applyBorder="1"/>
    <xf numFmtId="49" fontId="7" fillId="0" borderId="0" xfId="0" applyNumberFormat="1" applyFont="1" applyFill="1" applyBorder="1"/>
    <xf numFmtId="0" fontId="7" fillId="0" borderId="6" xfId="0" applyFont="1" applyFill="1" applyBorder="1"/>
    <xf numFmtId="0" fontId="20" fillId="2" borderId="15" xfId="0" applyFont="1" applyFill="1" applyBorder="1"/>
    <xf numFmtId="0" fontId="25" fillId="2" borderId="19" xfId="0" applyNumberFormat="1" applyFont="1" applyFill="1" applyBorder="1" applyAlignment="1" applyProtection="1">
      <alignment vertical="center"/>
    </xf>
    <xf numFmtId="0" fontId="31" fillId="0" borderId="5" xfId="177" applyFont="1" applyFill="1" applyBorder="1" applyAlignment="1" applyProtection="1"/>
    <xf numFmtId="2" fontId="20" fillId="2" borderId="0" xfId="0" applyNumberFormat="1" applyFont="1" applyFill="1" applyBorder="1"/>
    <xf numFmtId="0" fontId="20" fillId="2" borderId="5" xfId="0" applyFont="1" applyFill="1" applyBorder="1"/>
    <xf numFmtId="0" fontId="20" fillId="2" borderId="10" xfId="0" applyFont="1" applyFill="1" applyBorder="1"/>
    <xf numFmtId="0" fontId="20" fillId="2" borderId="11" xfId="0" applyFont="1" applyFill="1" applyBorder="1"/>
    <xf numFmtId="2" fontId="20" fillId="2" borderId="11" xfId="0" applyNumberFormat="1" applyFont="1" applyFill="1" applyBorder="1"/>
    <xf numFmtId="0" fontId="20" fillId="2" borderId="12" xfId="0" applyFont="1" applyFill="1" applyBorder="1"/>
    <xf numFmtId="167" fontId="20" fillId="0" borderId="18" xfId="0" applyNumberFormat="1" applyFont="1" applyFill="1" applyBorder="1" applyAlignment="1" applyProtection="1">
      <alignment horizontal="right" vertical="center"/>
    </xf>
    <xf numFmtId="167" fontId="20" fillId="0" borderId="0" xfId="0" applyNumberFormat="1" applyFont="1" applyFill="1" applyBorder="1" applyAlignment="1" applyProtection="1">
      <alignment horizontal="right" vertical="center"/>
    </xf>
    <xf numFmtId="2" fontId="20" fillId="0" borderId="0" xfId="0" applyNumberFormat="1" applyFont="1" applyFill="1" applyBorder="1" applyAlignment="1" applyProtection="1">
      <alignment horizontal="right" vertical="center"/>
    </xf>
    <xf numFmtId="167" fontId="25" fillId="0" borderId="0" xfId="0" applyNumberFormat="1" applyFont="1" applyFill="1" applyBorder="1" applyAlignment="1" applyProtection="1">
      <alignment horizontal="right" vertical="center"/>
    </xf>
    <xf numFmtId="2" fontId="25" fillId="0" borderId="0" xfId="0" applyNumberFormat="1" applyFont="1" applyFill="1" applyBorder="1" applyAlignment="1" applyProtection="1">
      <alignment horizontal="right" vertical="center"/>
    </xf>
    <xf numFmtId="1" fontId="20" fillId="0" borderId="18" xfId="0" applyNumberFormat="1" applyFont="1" applyFill="1" applyBorder="1" applyAlignment="1" applyProtection="1">
      <alignment horizontal="right" vertical="center"/>
    </xf>
    <xf numFmtId="167" fontId="20" fillId="0" borderId="18" xfId="0" applyNumberFormat="1" applyFont="1" applyFill="1" applyBorder="1"/>
    <xf numFmtId="167" fontId="9" fillId="0" borderId="18" xfId="0" applyNumberFormat="1" applyFont="1" applyFill="1" applyBorder="1" applyAlignment="1" applyProtection="1">
      <alignment horizontal="right" vertical="center"/>
    </xf>
    <xf numFmtId="1" fontId="20" fillId="0" borderId="0" xfId="0" applyNumberFormat="1" applyFont="1" applyFill="1" applyBorder="1" applyAlignment="1" applyProtection="1">
      <alignment horizontal="right" vertical="center"/>
    </xf>
    <xf numFmtId="168" fontId="20" fillId="0" borderId="18" xfId="0" applyNumberFormat="1" applyFont="1" applyFill="1" applyBorder="1" applyAlignment="1" applyProtection="1">
      <alignment horizontal="right" vertical="center"/>
    </xf>
    <xf numFmtId="2" fontId="20" fillId="0" borderId="0" xfId="0" applyNumberFormat="1" applyFont="1" applyFill="1" applyBorder="1"/>
    <xf numFmtId="2" fontId="20" fillId="0" borderId="18" xfId="0" applyNumberFormat="1" applyFont="1" applyFill="1" applyBorder="1" applyAlignment="1" applyProtection="1">
      <alignment horizontal="right" vertical="center"/>
    </xf>
    <xf numFmtId="166" fontId="20" fillId="0" borderId="18" xfId="0" applyNumberFormat="1" applyFont="1" applyFill="1" applyBorder="1" applyAlignment="1" applyProtection="1">
      <alignment horizontal="right" vertical="center"/>
    </xf>
    <xf numFmtId="168" fontId="20" fillId="0" borderId="0" xfId="0" applyNumberFormat="1" applyFont="1" applyFill="1" applyBorder="1" applyAlignment="1" applyProtection="1">
      <alignment horizontal="right" vertical="center"/>
    </xf>
    <xf numFmtId="0" fontId="20" fillId="0" borderId="0" xfId="0" applyFont="1" applyFill="1" applyBorder="1"/>
    <xf numFmtId="2" fontId="20" fillId="0" borderId="18" xfId="0" applyNumberFormat="1" applyFont="1" applyFill="1" applyBorder="1"/>
    <xf numFmtId="166" fontId="20" fillId="0" borderId="0" xfId="0" applyNumberFormat="1" applyFont="1" applyFill="1" applyBorder="1"/>
    <xf numFmtId="166" fontId="20" fillId="0" borderId="0" xfId="0" applyNumberFormat="1" applyFont="1" applyFill="1" applyBorder="1" applyAlignment="1" applyProtection="1">
      <alignment horizontal="right" vertical="center"/>
    </xf>
    <xf numFmtId="2" fontId="18" fillId="0" borderId="18" xfId="0" applyNumberFormat="1" applyFont="1" applyFill="1" applyBorder="1" applyAlignment="1" applyProtection="1">
      <alignment horizontal="right" vertical="center"/>
    </xf>
    <xf numFmtId="165" fontId="20" fillId="0" borderId="18" xfId="0" applyNumberFormat="1" applyFont="1" applyFill="1" applyBorder="1" applyAlignment="1" applyProtection="1">
      <alignment horizontal="right" vertical="center"/>
    </xf>
    <xf numFmtId="165" fontId="20" fillId="0" borderId="18" xfId="0" applyNumberFormat="1" applyFont="1" applyFill="1" applyBorder="1"/>
    <xf numFmtId="165" fontId="20" fillId="0" borderId="0" xfId="0" applyNumberFormat="1" applyFont="1" applyFill="1" applyBorder="1"/>
    <xf numFmtId="0" fontId="35" fillId="0" borderId="5" xfId="0" applyFont="1" applyFill="1" applyBorder="1"/>
    <xf numFmtId="165" fontId="20" fillId="0" borderId="0" xfId="0" applyNumberFormat="1" applyFont="1" applyFill="1" applyBorder="1" applyAlignment="1" applyProtection="1">
      <alignment horizontal="right" vertical="center"/>
    </xf>
    <xf numFmtId="0" fontId="31" fillId="2" borderId="5" xfId="0" applyFont="1" applyFill="1" applyBorder="1"/>
    <xf numFmtId="0" fontId="31" fillId="2" borderId="0" xfId="0" applyFont="1" applyFill="1" applyAlignment="1">
      <alignment horizontal="left"/>
    </xf>
    <xf numFmtId="0" fontId="31" fillId="2" borderId="6" xfId="0" applyFont="1" applyFill="1" applyBorder="1" applyAlignment="1">
      <alignment horizontal="left"/>
    </xf>
    <xf numFmtId="49" fontId="31" fillId="2" borderId="0" xfId="0" applyNumberFormat="1" applyFont="1" applyFill="1" applyBorder="1" applyAlignment="1">
      <alignment horizontal="left"/>
    </xf>
    <xf numFmtId="0" fontId="31" fillId="2" borderId="0" xfId="0" applyFont="1" applyFill="1" applyBorder="1" applyAlignment="1">
      <alignment horizontal="left"/>
    </xf>
    <xf numFmtId="0" fontId="31" fillId="2" borderId="5" xfId="0" applyFont="1" applyFill="1" applyBorder="1" applyAlignment="1">
      <alignment horizontal="left"/>
    </xf>
    <xf numFmtId="0" fontId="31" fillId="2" borderId="15" xfId="0" applyFont="1" applyFill="1" applyBorder="1"/>
    <xf numFmtId="0" fontId="32" fillId="2" borderId="19" xfId="0" applyFont="1" applyFill="1" applyBorder="1"/>
    <xf numFmtId="0" fontId="32" fillId="2" borderId="5" xfId="0" applyFont="1" applyFill="1" applyBorder="1"/>
    <xf numFmtId="0" fontId="31" fillId="2" borderId="10" xfId="0" applyFont="1" applyFill="1" applyBorder="1" applyAlignment="1">
      <alignment horizontal="left"/>
    </xf>
    <xf numFmtId="0" fontId="31" fillId="2" borderId="11" xfId="0" applyFont="1" applyFill="1" applyBorder="1" applyAlignment="1">
      <alignment horizontal="left"/>
    </xf>
    <xf numFmtId="49" fontId="31" fillId="2" borderId="11" xfId="0" applyNumberFormat="1" applyFont="1" applyFill="1" applyBorder="1" applyAlignment="1">
      <alignment horizontal="left"/>
    </xf>
    <xf numFmtId="0" fontId="31" fillId="2" borderId="12" xfId="0" applyFont="1" applyFill="1" applyBorder="1" applyAlignment="1">
      <alignment horizontal="left"/>
    </xf>
    <xf numFmtId="0" fontId="32" fillId="2" borderId="0" xfId="0" applyFont="1" applyFill="1" applyBorder="1" applyAlignment="1">
      <alignment horizontal="left"/>
    </xf>
    <xf numFmtId="0" fontId="31" fillId="0" borderId="0" xfId="0" applyFont="1" applyFill="1" applyBorder="1" applyAlignment="1">
      <alignment horizontal="left" vertical="center"/>
    </xf>
    <xf numFmtId="0" fontId="31" fillId="0" borderId="0" xfId="0" applyFont="1" applyFill="1" applyBorder="1" applyAlignment="1">
      <alignment vertical="top"/>
    </xf>
    <xf numFmtId="0" fontId="31" fillId="0" borderId="0" xfId="0" applyFont="1" applyFill="1" applyBorder="1"/>
    <xf numFmtId="49" fontId="31" fillId="0" borderId="0" xfId="0" applyNumberFormat="1" applyFont="1" applyFill="1" applyBorder="1"/>
    <xf numFmtId="0" fontId="31" fillId="0" borderId="0" xfId="0" applyFont="1" applyFill="1" applyBorder="1" applyAlignment="1">
      <alignment horizontal="left" vertical="top"/>
    </xf>
    <xf numFmtId="0" fontId="31" fillId="0" borderId="0" xfId="0" applyFont="1" applyFill="1" applyBorder="1" applyAlignment="1">
      <alignment horizontal="left" vertical="center" indent="2"/>
    </xf>
    <xf numFmtId="0" fontId="31" fillId="0" borderId="5" xfId="0" applyFont="1" applyFill="1" applyBorder="1" applyAlignment="1">
      <alignment vertical="top"/>
    </xf>
    <xf numFmtId="0" fontId="31" fillId="0" borderId="0" xfId="0" applyFont="1" applyFill="1" applyBorder="1" applyAlignment="1">
      <alignment vertical="top" wrapText="1"/>
    </xf>
    <xf numFmtId="165" fontId="31" fillId="0" borderId="0" xfId="0" applyNumberFormat="1" applyFont="1" applyFill="1" applyBorder="1" applyAlignment="1">
      <alignment horizontal="left" vertical="center" indent="2"/>
    </xf>
    <xf numFmtId="49" fontId="31" fillId="0" borderId="0" xfId="0" applyNumberFormat="1" applyFont="1" applyFill="1" applyBorder="1" applyAlignment="1">
      <alignment vertical="top" wrapText="1"/>
    </xf>
    <xf numFmtId="0" fontId="31" fillId="0" borderId="0" xfId="0" applyFont="1" applyFill="1" applyBorder="1" applyAlignment="1">
      <alignment horizontal="left"/>
    </xf>
    <xf numFmtId="49" fontId="31" fillId="0" borderId="0" xfId="0" applyNumberFormat="1" applyFont="1" applyFill="1" applyBorder="1" applyAlignment="1">
      <alignment horizontal="left"/>
    </xf>
    <xf numFmtId="17" fontId="31" fillId="0" borderId="0" xfId="0" applyNumberFormat="1" applyFont="1" applyFill="1" applyBorder="1" applyAlignment="1">
      <alignment horizontal="left"/>
    </xf>
    <xf numFmtId="0" fontId="31" fillId="0" borderId="5" xfId="0" applyFont="1" applyFill="1" applyBorder="1" applyAlignment="1">
      <alignment horizontal="left"/>
    </xf>
    <xf numFmtId="0" fontId="31" fillId="0" borderId="0" xfId="0" applyNumberFormat="1" applyFont="1" applyFill="1" applyBorder="1" applyAlignment="1">
      <alignment horizontal="left"/>
    </xf>
    <xf numFmtId="0" fontId="0" fillId="0" borderId="0" xfId="0" applyFill="1" applyBorder="1" applyAlignment="1">
      <alignment horizontal="left"/>
    </xf>
    <xf numFmtId="2" fontId="31" fillId="0" borderId="0" xfId="0" applyNumberFormat="1" applyFont="1" applyFill="1" applyBorder="1" applyAlignment="1">
      <alignment horizontal="left"/>
    </xf>
    <xf numFmtId="0" fontId="7" fillId="0" borderId="0" xfId="0" applyFont="1" applyFill="1" applyBorder="1" applyAlignment="1">
      <alignment horizontal="left"/>
    </xf>
    <xf numFmtId="166" fontId="0" fillId="2" borderId="0" xfId="0" applyNumberFormat="1" applyFill="1"/>
    <xf numFmtId="1" fontId="0" fillId="2" borderId="0" xfId="0" applyNumberFormat="1" applyFill="1"/>
    <xf numFmtId="0" fontId="37" fillId="0" borderId="0" xfId="0" applyFont="1"/>
    <xf numFmtId="167" fontId="7" fillId="2" borderId="0" xfId="0" applyNumberFormat="1" applyFont="1" applyFill="1" applyBorder="1"/>
    <xf numFmtId="168" fontId="7" fillId="2" borderId="0" xfId="0" applyNumberFormat="1" applyFont="1" applyFill="1" applyBorder="1"/>
    <xf numFmtId="49" fontId="37" fillId="0" borderId="0" xfId="0" applyNumberFormat="1" applyFont="1" applyBorder="1"/>
    <xf numFmtId="1" fontId="0" fillId="0" borderId="0" xfId="0" applyNumberFormat="1" applyBorder="1"/>
    <xf numFmtId="0" fontId="0" fillId="0" borderId="0" xfId="0" applyBorder="1"/>
    <xf numFmtId="0" fontId="7" fillId="2" borderId="10" xfId="0" applyFont="1" applyFill="1" applyBorder="1"/>
    <xf numFmtId="0" fontId="7" fillId="2" borderId="11" xfId="0" applyFont="1" applyFill="1" applyBorder="1"/>
    <xf numFmtId="0" fontId="7" fillId="2" borderId="12" xfId="0" applyFont="1" applyFill="1" applyBorder="1"/>
    <xf numFmtId="1" fontId="20" fillId="0" borderId="18" xfId="0" applyNumberFormat="1" applyFont="1" applyFill="1" applyBorder="1"/>
    <xf numFmtId="0" fontId="38" fillId="0" borderId="0" xfId="0" applyFont="1"/>
    <xf numFmtId="1" fontId="20" fillId="0" borderId="0" xfId="0" applyNumberFormat="1" applyFont="1" applyFill="1" applyBorder="1"/>
    <xf numFmtId="0" fontId="6" fillId="2" borderId="0" xfId="0" applyFont="1" applyFill="1" applyBorder="1"/>
    <xf numFmtId="0" fontId="5" fillId="2" borderId="0" xfId="0" applyFont="1" applyFill="1"/>
    <xf numFmtId="0" fontId="4" fillId="2" borderId="0" xfId="0" applyFont="1" applyFill="1" applyBorder="1"/>
    <xf numFmtId="0" fontId="4" fillId="2" borderId="0" xfId="0" applyFont="1" applyFill="1"/>
    <xf numFmtId="0" fontId="4" fillId="2" borderId="20" xfId="0" applyFont="1" applyFill="1" applyBorder="1"/>
    <xf numFmtId="0" fontId="25" fillId="2" borderId="20" xfId="0" applyFont="1" applyFill="1" applyBorder="1"/>
    <xf numFmtId="0" fontId="3" fillId="2" borderId="0" xfId="0" applyFont="1" applyFill="1" applyBorder="1"/>
    <xf numFmtId="0" fontId="3" fillId="2" borderId="0" xfId="0" applyFont="1" applyFill="1"/>
    <xf numFmtId="166" fontId="7" fillId="2" borderId="0" xfId="0" applyNumberFormat="1" applyFont="1" applyFill="1"/>
    <xf numFmtId="166" fontId="4" fillId="2" borderId="20" xfId="0" applyNumberFormat="1" applyFont="1" applyFill="1" applyBorder="1"/>
    <xf numFmtId="49" fontId="23" fillId="0" borderId="0" xfId="177" applyNumberFormat="1" applyFill="1" applyBorder="1" applyAlignment="1" applyProtection="1">
      <alignment vertical="top" wrapText="1"/>
    </xf>
    <xf numFmtId="0" fontId="36" fillId="0" borderId="5" xfId="177" applyFont="1" applyFill="1" applyBorder="1" applyAlignment="1" applyProtection="1"/>
    <xf numFmtId="0" fontId="2" fillId="0" borderId="0" xfId="0" applyFont="1" applyFill="1" applyBorder="1"/>
    <xf numFmtId="167" fontId="2" fillId="0" borderId="18" xfId="0" applyNumberFormat="1" applyFont="1" applyFill="1" applyBorder="1" applyAlignment="1" applyProtection="1">
      <alignment horizontal="right" vertical="center"/>
    </xf>
    <xf numFmtId="167" fontId="2" fillId="0" borderId="0" xfId="0" applyNumberFormat="1" applyFont="1" applyFill="1" applyBorder="1" applyAlignment="1" applyProtection="1">
      <alignment horizontal="right" vertical="center"/>
    </xf>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Border="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13</xdr:col>
      <xdr:colOff>0</xdr:colOff>
      <xdr:row>211</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12</xdr:col>
      <xdr:colOff>898766</xdr:colOff>
      <xdr:row>236</xdr:row>
      <xdr:rowOff>50799</xdr:rowOff>
    </xdr:from>
    <xdr:to>
      <xdr:col>20</xdr:col>
      <xdr:colOff>245205</xdr:colOff>
      <xdr:row>253</xdr:row>
      <xdr:rowOff>114299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18704166" y="46393099"/>
          <a:ext cx="6966439" cy="3517900"/>
        </a:xfrm>
        <a:prstGeom prst="rect">
          <a:avLst/>
        </a:prstGeom>
      </xdr:spPr>
    </xdr:pic>
    <xdr:clientData/>
  </xdr:twoCellAnchor>
  <xdr:twoCellAnchor editAs="oneCell">
    <xdr:from>
      <xdr:col>8</xdr:col>
      <xdr:colOff>886125</xdr:colOff>
      <xdr:row>277</xdr:row>
      <xdr:rowOff>19538</xdr:rowOff>
    </xdr:from>
    <xdr:to>
      <xdr:col>16</xdr:col>
      <xdr:colOff>260033</xdr:colOff>
      <xdr:row>286</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a:stretch>
          <a:fillRect/>
        </a:stretch>
      </xdr:blipFill>
      <xdr:spPr>
        <a:xfrm>
          <a:off x="13573425" y="4502638"/>
          <a:ext cx="10753108" cy="1914711"/>
        </a:xfrm>
        <a:prstGeom prst="rect">
          <a:avLst/>
        </a:prstGeom>
      </xdr:spPr>
    </xdr:pic>
    <xdr:clientData/>
  </xdr:twoCellAnchor>
  <xdr:twoCellAnchor editAs="oneCell">
    <xdr:from>
      <xdr:col>8</xdr:col>
      <xdr:colOff>937845</xdr:colOff>
      <xdr:row>287</xdr:row>
      <xdr:rowOff>97691</xdr:rowOff>
    </xdr:from>
    <xdr:to>
      <xdr:col>11</xdr:col>
      <xdr:colOff>795558</xdr:colOff>
      <xdr:row>300</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3625145" y="6612791"/>
          <a:ext cx="6474413" cy="2716306"/>
        </a:xfrm>
        <a:prstGeom prst="rect">
          <a:avLst/>
        </a:prstGeom>
      </xdr:spPr>
    </xdr:pic>
    <xdr:clientData/>
  </xdr:twoCellAnchor>
  <xdr:twoCellAnchor editAs="oneCell">
    <xdr:from>
      <xdr:col>8</xdr:col>
      <xdr:colOff>887307</xdr:colOff>
      <xdr:row>302</xdr:row>
      <xdr:rowOff>64347</xdr:rowOff>
    </xdr:from>
    <xdr:to>
      <xdr:col>10</xdr:col>
      <xdr:colOff>551180</xdr:colOff>
      <xdr:row>316</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13574607" y="6376247"/>
          <a:ext cx="5328073" cy="2781646"/>
        </a:xfrm>
        <a:prstGeom prst="rect">
          <a:avLst/>
        </a:prstGeom>
      </xdr:spPr>
    </xdr:pic>
    <xdr:clientData/>
  </xdr:twoCellAnchor>
  <xdr:twoCellAnchor editAs="oneCell">
    <xdr:from>
      <xdr:col>9</xdr:col>
      <xdr:colOff>0</xdr:colOff>
      <xdr:row>318</xdr:row>
      <xdr:rowOff>0</xdr:rowOff>
    </xdr:from>
    <xdr:to>
      <xdr:col>16</xdr:col>
      <xdr:colOff>165100</xdr:colOff>
      <xdr:row>323</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13639800" y="9563100"/>
          <a:ext cx="10591800" cy="1117600"/>
        </a:xfrm>
        <a:prstGeom prst="rect">
          <a:avLst/>
        </a:prstGeom>
      </xdr:spPr>
    </xdr:pic>
    <xdr:clientData/>
  </xdr:twoCellAnchor>
  <xdr:twoCellAnchor editAs="oneCell">
    <xdr:from>
      <xdr:col>9</xdr:col>
      <xdr:colOff>111760</xdr:colOff>
      <xdr:row>323</xdr:row>
      <xdr:rowOff>162560</xdr:rowOff>
    </xdr:from>
    <xdr:to>
      <xdr:col>16</xdr:col>
      <xdr:colOff>607060</xdr:colOff>
      <xdr:row>325</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13751560" y="10741660"/>
          <a:ext cx="10922000" cy="406400"/>
        </a:xfrm>
        <a:prstGeom prst="rect">
          <a:avLst/>
        </a:prstGeom>
      </xdr:spPr>
    </xdr:pic>
    <xdr:clientData/>
  </xdr:twoCellAnchor>
  <xdr:twoCellAnchor editAs="oneCell">
    <xdr:from>
      <xdr:col>9</xdr:col>
      <xdr:colOff>50800</xdr:colOff>
      <xdr:row>327</xdr:row>
      <xdr:rowOff>139700</xdr:rowOff>
    </xdr:from>
    <xdr:to>
      <xdr:col>17</xdr:col>
      <xdr:colOff>381000</xdr:colOff>
      <xdr:row>345</xdr:row>
      <xdr:rowOff>86946</xdr:rowOff>
    </xdr:to>
    <xdr:pic>
      <xdr:nvPicPr>
        <xdr:cNvPr id="4" name="Picture 3">
          <a:extLst>
            <a:ext uri="{FF2B5EF4-FFF2-40B4-BE49-F238E27FC236}">
              <a16:creationId xmlns:a16="http://schemas.microsoft.com/office/drawing/2014/main" id="{E81B1BF5-F640-DE4D-8F83-B7432EE19A91}"/>
            </a:ext>
          </a:extLst>
        </xdr:cNvPr>
        <xdr:cNvPicPr>
          <a:picLocks noChangeAspect="1"/>
        </xdr:cNvPicPr>
      </xdr:nvPicPr>
      <xdr:blipFill>
        <a:blip xmlns:r="http://schemas.openxmlformats.org/officeDocument/2006/relationships" r:embed="rId11"/>
        <a:stretch>
          <a:fillRect/>
        </a:stretch>
      </xdr:blipFill>
      <xdr:spPr>
        <a:xfrm>
          <a:off x="8623300" y="62738000"/>
          <a:ext cx="10058400" cy="3604846"/>
        </a:xfrm>
        <a:prstGeom prst="rect">
          <a:avLst/>
        </a:prstGeom>
      </xdr:spPr>
    </xdr:pic>
    <xdr:clientData/>
  </xdr:twoCellAnchor>
  <xdr:twoCellAnchor editAs="oneCell">
    <xdr:from>
      <xdr:col>13</xdr:col>
      <xdr:colOff>546100</xdr:colOff>
      <xdr:row>254</xdr:row>
      <xdr:rowOff>76200</xdr:rowOff>
    </xdr:from>
    <xdr:to>
      <xdr:col>19</xdr:col>
      <xdr:colOff>732028</xdr:colOff>
      <xdr:row>270</xdr:row>
      <xdr:rowOff>177800</xdr:rowOff>
    </xdr:to>
    <xdr:pic>
      <xdr:nvPicPr>
        <xdr:cNvPr id="17" name="Picture 16">
          <a:extLst>
            <a:ext uri="{FF2B5EF4-FFF2-40B4-BE49-F238E27FC236}">
              <a16:creationId xmlns:a16="http://schemas.microsoft.com/office/drawing/2014/main" id="{DFD7F4A7-E765-1341-9C82-E8FD820501E5}"/>
            </a:ext>
          </a:extLst>
        </xdr:cNvPr>
        <xdr:cNvPicPr>
          <a:picLocks noChangeAspect="1"/>
        </xdr:cNvPicPr>
      </xdr:nvPicPr>
      <xdr:blipFill>
        <a:blip xmlns:r="http://schemas.openxmlformats.org/officeDocument/2006/relationships" r:embed="rId12"/>
        <a:stretch>
          <a:fillRect/>
        </a:stretch>
      </xdr:blipFill>
      <xdr:spPr>
        <a:xfrm>
          <a:off x="19304000" y="50076100"/>
          <a:ext cx="5900928" cy="3352800"/>
        </a:xfrm>
        <a:prstGeom prst="rect">
          <a:avLst/>
        </a:prstGeom>
      </xdr:spPr>
    </xdr:pic>
    <xdr:clientData/>
  </xdr:twoCellAnchor>
  <xdr:twoCellAnchor editAs="oneCell">
    <xdr:from>
      <xdr:col>9</xdr:col>
      <xdr:colOff>101600</xdr:colOff>
      <xdr:row>213</xdr:row>
      <xdr:rowOff>68592</xdr:rowOff>
    </xdr:from>
    <xdr:to>
      <xdr:col>11</xdr:col>
      <xdr:colOff>396640</xdr:colOff>
      <xdr:row>233</xdr:row>
      <xdr:rowOff>25400</xdr:rowOff>
    </xdr:to>
    <xdr:pic>
      <xdr:nvPicPr>
        <xdr:cNvPr id="10" name="Picture 9">
          <a:extLst>
            <a:ext uri="{FF2B5EF4-FFF2-40B4-BE49-F238E27FC236}">
              <a16:creationId xmlns:a16="http://schemas.microsoft.com/office/drawing/2014/main" id="{6C394BE8-1E59-1D4A-B21C-22E9324B7FBB}"/>
            </a:ext>
          </a:extLst>
        </xdr:cNvPr>
        <xdr:cNvPicPr>
          <a:picLocks noChangeAspect="1"/>
        </xdr:cNvPicPr>
      </xdr:nvPicPr>
      <xdr:blipFill>
        <a:blip xmlns:r="http://schemas.openxmlformats.org/officeDocument/2006/relationships" r:embed="rId13"/>
        <a:stretch>
          <a:fillRect/>
        </a:stretch>
      </xdr:blipFill>
      <xdr:spPr>
        <a:xfrm>
          <a:off x="11290300" y="43362892"/>
          <a:ext cx="5959240" cy="4020808"/>
        </a:xfrm>
        <a:prstGeom prst="rect">
          <a:avLst/>
        </a:prstGeom>
      </xdr:spPr>
    </xdr:pic>
    <xdr:clientData/>
  </xdr:twoCellAnchor>
  <xdr:twoCellAnchor editAs="oneCell">
    <xdr:from>
      <xdr:col>9</xdr:col>
      <xdr:colOff>381000</xdr:colOff>
      <xdr:row>237</xdr:row>
      <xdr:rowOff>139700</xdr:rowOff>
    </xdr:from>
    <xdr:to>
      <xdr:col>11</xdr:col>
      <xdr:colOff>292100</xdr:colOff>
      <xdr:row>254</xdr:row>
      <xdr:rowOff>190500</xdr:rowOff>
    </xdr:to>
    <xdr:pic>
      <xdr:nvPicPr>
        <xdr:cNvPr id="18" name="Picture 17">
          <a:extLst>
            <a:ext uri="{FF2B5EF4-FFF2-40B4-BE49-F238E27FC236}">
              <a16:creationId xmlns:a16="http://schemas.microsoft.com/office/drawing/2014/main" id="{DD09DAC6-497D-FA4C-82A7-1560147FE14C}"/>
            </a:ext>
          </a:extLst>
        </xdr:cNvPr>
        <xdr:cNvPicPr>
          <a:picLocks noChangeAspect="1"/>
        </xdr:cNvPicPr>
      </xdr:nvPicPr>
      <xdr:blipFill>
        <a:blip xmlns:r="http://schemas.openxmlformats.org/officeDocument/2006/relationships" r:embed="rId14"/>
        <a:stretch>
          <a:fillRect/>
        </a:stretch>
      </xdr:blipFill>
      <xdr:spPr>
        <a:xfrm>
          <a:off x="11569700" y="48310800"/>
          <a:ext cx="55753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refman.et-model.com/publications/2017" TargetMode="External"/><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3" customWidth="1"/>
    <col min="2" max="2" width="9.1640625" style="15" customWidth="1"/>
    <col min="3" max="3" width="52.6640625" style="15" customWidth="1"/>
    <col min="4" max="16384" width="10.6640625" style="15"/>
  </cols>
  <sheetData>
    <row r="1" spans="1:3" s="21" customFormat="1">
      <c r="A1" s="19"/>
      <c r="B1" s="20"/>
      <c r="C1" s="20"/>
    </row>
    <row r="2" spans="1:3" ht="21">
      <c r="A2" s="1"/>
      <c r="B2" s="22" t="s">
        <v>15</v>
      </c>
      <c r="C2" s="22"/>
    </row>
    <row r="3" spans="1:3">
      <c r="A3" s="1"/>
      <c r="B3" s="8"/>
      <c r="C3" s="8"/>
    </row>
    <row r="4" spans="1:3">
      <c r="A4" s="1"/>
      <c r="B4" s="2" t="s">
        <v>16</v>
      </c>
      <c r="C4" s="3" t="s">
        <v>109</v>
      </c>
    </row>
    <row r="5" spans="1:3">
      <c r="A5" s="1"/>
      <c r="B5" s="4" t="s">
        <v>59</v>
      </c>
      <c r="C5" s="5" t="s">
        <v>84</v>
      </c>
    </row>
    <row r="6" spans="1:3">
      <c r="A6" s="1"/>
      <c r="B6" s="6" t="s">
        <v>18</v>
      </c>
      <c r="C6" s="7" t="s">
        <v>19</v>
      </c>
    </row>
    <row r="7" spans="1:3">
      <c r="A7" s="1"/>
      <c r="B7" s="8"/>
      <c r="C7" s="8"/>
    </row>
    <row r="8" spans="1:3">
      <c r="A8" s="1"/>
      <c r="B8" s="8"/>
      <c r="C8" s="8"/>
    </row>
    <row r="9" spans="1:3">
      <c r="A9" s="1"/>
      <c r="B9" s="63" t="s">
        <v>60</v>
      </c>
      <c r="C9" s="64"/>
    </row>
    <row r="10" spans="1:3">
      <c r="A10" s="1"/>
      <c r="B10" s="65"/>
      <c r="C10" s="66"/>
    </row>
    <row r="11" spans="1:3">
      <c r="A11" s="1"/>
      <c r="B11" s="65" t="s">
        <v>61</v>
      </c>
      <c r="C11" s="67" t="s">
        <v>62</v>
      </c>
    </row>
    <row r="12" spans="1:3" ht="17" thickBot="1">
      <c r="A12" s="1"/>
      <c r="B12" s="65"/>
      <c r="C12" s="12" t="s">
        <v>63</v>
      </c>
    </row>
    <row r="13" spans="1:3" ht="17" thickBot="1">
      <c r="A13" s="1"/>
      <c r="B13" s="65"/>
      <c r="C13" s="68" t="s">
        <v>64</v>
      </c>
    </row>
    <row r="14" spans="1:3">
      <c r="A14" s="1"/>
      <c r="B14" s="65"/>
      <c r="C14" s="66" t="s">
        <v>65</v>
      </c>
    </row>
    <row r="15" spans="1:3">
      <c r="A15" s="1"/>
      <c r="B15" s="65"/>
      <c r="C15" s="66"/>
    </row>
    <row r="16" spans="1:3">
      <c r="A16" s="1"/>
      <c r="B16" s="65" t="s">
        <v>66</v>
      </c>
      <c r="C16" s="69" t="s">
        <v>67</v>
      </c>
    </row>
    <row r="17" spans="1:3">
      <c r="A17" s="1"/>
      <c r="B17" s="65"/>
      <c r="C17" s="70" t="s">
        <v>68</v>
      </c>
    </row>
    <row r="18" spans="1:3">
      <c r="A18" s="1"/>
      <c r="B18" s="65"/>
      <c r="C18" s="71" t="s">
        <v>69</v>
      </c>
    </row>
    <row r="19" spans="1:3">
      <c r="A19" s="1"/>
      <c r="B19" s="65"/>
      <c r="C19" s="72" t="s">
        <v>70</v>
      </c>
    </row>
    <row r="20" spans="1:3">
      <c r="A20" s="1"/>
      <c r="B20" s="73"/>
      <c r="C20" s="74" t="s">
        <v>71</v>
      </c>
    </row>
    <row r="21" spans="1:3">
      <c r="A21" s="1"/>
      <c r="B21" s="73"/>
      <c r="C21" s="75" t="s">
        <v>72</v>
      </c>
    </row>
    <row r="22" spans="1:3">
      <c r="A22" s="1"/>
      <c r="B22" s="73"/>
      <c r="C22" s="76" t="s">
        <v>73</v>
      </c>
    </row>
    <row r="23" spans="1:3">
      <c r="B23" s="73"/>
      <c r="C23" s="77"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1"/>
  <sheetViews>
    <sheetView tabSelected="1" topLeftCell="A7" workbookViewId="0">
      <selection activeCell="G18" sqref="G18"/>
    </sheetView>
  </sheetViews>
  <sheetFormatPr baseColWidth="10" defaultColWidth="10.6640625" defaultRowHeight="16"/>
  <cols>
    <col min="1" max="1" width="3.33203125" style="29" customWidth="1"/>
    <col min="2" max="2" width="4.33203125" style="29" customWidth="1"/>
    <col min="3" max="3" width="46" style="29" customWidth="1"/>
    <col min="4" max="4" width="12.6640625" style="29" customWidth="1"/>
    <col min="5" max="5" width="17.5" style="29" customWidth="1"/>
    <col min="6" max="6" width="4.5" style="29" customWidth="1"/>
    <col min="7" max="7" width="45" style="29" customWidth="1"/>
    <col min="8" max="8" width="5.1640625" style="29" customWidth="1"/>
    <col min="9" max="9" width="44.6640625" style="29" customWidth="1"/>
    <col min="10" max="10" width="3" style="29" customWidth="1"/>
    <col min="11" max="16384" width="10.6640625" style="29"/>
  </cols>
  <sheetData>
    <row r="1" spans="1:11">
      <c r="D1" s="27"/>
      <c r="E1" s="27"/>
      <c r="F1" s="27"/>
      <c r="G1" s="27"/>
    </row>
    <row r="2" spans="1:11">
      <c r="B2" s="240" t="s">
        <v>225</v>
      </c>
      <c r="C2" s="241"/>
      <c r="D2" s="241"/>
      <c r="E2" s="242"/>
      <c r="F2" s="27"/>
      <c r="G2" s="27"/>
    </row>
    <row r="3" spans="1:11">
      <c r="B3" s="243"/>
      <c r="C3" s="244"/>
      <c r="D3" s="244"/>
      <c r="E3" s="245"/>
      <c r="F3" s="27"/>
      <c r="G3" s="27"/>
    </row>
    <row r="4" spans="1:11" ht="39" customHeight="1">
      <c r="B4" s="246"/>
      <c r="C4" s="247"/>
      <c r="D4" s="247"/>
      <c r="E4" s="248"/>
      <c r="F4" s="27"/>
      <c r="G4" s="27"/>
    </row>
    <row r="5" spans="1:11" ht="17" thickBot="1">
      <c r="D5" s="27"/>
    </row>
    <row r="6" spans="1:11">
      <c r="B6" s="30"/>
      <c r="C6" s="14"/>
      <c r="D6" s="14"/>
      <c r="E6" s="14"/>
      <c r="F6" s="14"/>
      <c r="G6" s="14"/>
      <c r="H6" s="14"/>
      <c r="I6" s="14"/>
      <c r="J6" s="31"/>
    </row>
    <row r="7" spans="1:11" s="36" customFormat="1" ht="19">
      <c r="B7" s="78"/>
      <c r="C7" s="13" t="s">
        <v>27</v>
      </c>
      <c r="D7" s="79" t="s">
        <v>12</v>
      </c>
      <c r="E7" s="13" t="s">
        <v>5</v>
      </c>
      <c r="F7" s="13"/>
      <c r="G7" s="13" t="s">
        <v>11</v>
      </c>
      <c r="H7" s="13"/>
      <c r="I7" s="13" t="s">
        <v>0</v>
      </c>
      <c r="J7" s="83"/>
    </row>
    <row r="8" spans="1:11" s="36" customFormat="1" ht="19">
      <c r="B8" s="17"/>
      <c r="C8" s="12"/>
      <c r="D8" s="25"/>
      <c r="E8" s="12"/>
      <c r="F8" s="12"/>
      <c r="G8" s="12"/>
      <c r="H8" s="12"/>
      <c r="I8" s="12"/>
      <c r="J8" s="37"/>
    </row>
    <row r="9" spans="1:11" s="36" customFormat="1" ht="20" thickBot="1">
      <c r="B9" s="17"/>
      <c r="C9" s="12" t="s">
        <v>81</v>
      </c>
      <c r="D9" s="8"/>
      <c r="E9" s="12"/>
      <c r="F9" s="12"/>
      <c r="G9" s="12"/>
      <c r="H9" s="12"/>
      <c r="I9" s="12"/>
      <c r="J9" s="37"/>
    </row>
    <row r="10" spans="1:11" ht="20" thickBot="1">
      <c r="A10" s="36"/>
      <c r="B10" s="143"/>
      <c r="C10" s="144" t="s">
        <v>163</v>
      </c>
      <c r="D10" s="16" t="s">
        <v>4</v>
      </c>
      <c r="E10" s="112">
        <f>'Research data'!E9</f>
        <v>0</v>
      </c>
      <c r="F10" s="97"/>
      <c r="G10" s="97"/>
      <c r="H10" s="24"/>
      <c r="I10" s="110" t="str">
        <f>LOOKUP(E10,'Research data'!G9:S9,'Research data'!G$3:S$3)</f>
        <v>Quintel WD</v>
      </c>
      <c r="J10" s="37"/>
      <c r="K10" s="36"/>
    </row>
    <row r="11" spans="1:11" ht="20" thickBot="1">
      <c r="A11" s="36"/>
      <c r="B11" s="143"/>
      <c r="C11" s="121" t="s">
        <v>158</v>
      </c>
      <c r="D11" s="16" t="s">
        <v>4</v>
      </c>
      <c r="E11" s="112">
        <f>'Research data'!J10</f>
        <v>1</v>
      </c>
      <c r="F11" s="97"/>
      <c r="G11" s="97"/>
      <c r="H11" s="24"/>
      <c r="I11" s="110" t="str">
        <f>LOOKUP(E11,'Research data'!G10:S10,'Research data'!G$3:S$3)</f>
        <v>Techneco2</v>
      </c>
      <c r="J11" s="37"/>
      <c r="K11" s="101"/>
    </row>
    <row r="12" spans="1:11" ht="20" thickBot="1">
      <c r="A12" s="36"/>
      <c r="B12" s="143"/>
      <c r="C12" s="121" t="s">
        <v>159</v>
      </c>
      <c r="D12" s="16" t="s">
        <v>4</v>
      </c>
      <c r="E12" s="112">
        <f>'Research data'!J11</f>
        <v>1</v>
      </c>
      <c r="F12" s="97"/>
      <c r="G12" s="97"/>
      <c r="H12" s="24"/>
      <c r="I12" s="110" t="str">
        <f>LOOKUP(E12,'Research data'!G11:S11,'Research data'!G$3:S$3)</f>
        <v>Techneco2</v>
      </c>
      <c r="J12" s="37"/>
      <c r="K12" s="101"/>
    </row>
    <row r="13" spans="1:11" ht="20" thickBot="1">
      <c r="A13" s="36"/>
      <c r="B13" s="143"/>
      <c r="C13" s="121" t="s">
        <v>199</v>
      </c>
      <c r="D13" s="16" t="s">
        <v>4</v>
      </c>
      <c r="E13" s="112">
        <f>'Research data'!E12</f>
        <v>1.07</v>
      </c>
      <c r="F13" s="97"/>
      <c r="G13" s="97"/>
      <c r="H13" s="24"/>
      <c r="I13" s="110" t="str">
        <f>LOOKUP(E13,'Research data'!G12:S12,'Research data'!G$3:S$3)</f>
        <v>TNO</v>
      </c>
      <c r="J13" s="37"/>
      <c r="K13" s="101"/>
    </row>
    <row r="14" spans="1:11" ht="20" thickBot="1">
      <c r="A14" s="36"/>
      <c r="B14" s="143"/>
      <c r="C14" s="144" t="s">
        <v>164</v>
      </c>
      <c r="D14" s="16" t="s">
        <v>4</v>
      </c>
      <c r="E14" s="112">
        <f>'Research data'!E13</f>
        <v>2.3233333333333333</v>
      </c>
      <c r="F14" s="97"/>
      <c r="G14" s="97"/>
      <c r="H14" s="24"/>
      <c r="I14" s="110" t="str">
        <f>LOOKUP(E14,'Research data'!G13:S13,'Research data'!G$3:S$3)</f>
        <v>Ecofys</v>
      </c>
      <c r="J14" s="37"/>
      <c r="K14" s="101"/>
    </row>
    <row r="15" spans="1:11" ht="20" thickBot="1">
      <c r="A15" s="36"/>
      <c r="B15" s="143"/>
      <c r="C15" s="144" t="s">
        <v>165</v>
      </c>
      <c r="D15" s="16" t="s">
        <v>4</v>
      </c>
      <c r="E15" s="112">
        <f>'Research data'!E14</f>
        <v>1.8327326043130307E-3</v>
      </c>
      <c r="F15" s="97"/>
      <c r="G15" s="97"/>
      <c r="H15" s="24"/>
      <c r="I15" s="110" t="str">
        <f>LOOKUP(E15,'Research data'!G14:S14,'Research data'!G$3:S$3)</f>
        <v>Ecofys</v>
      </c>
      <c r="J15" s="37"/>
      <c r="K15" s="101"/>
    </row>
    <row r="16" spans="1:11" ht="20" thickBot="1">
      <c r="A16" s="36"/>
      <c r="B16" s="143"/>
      <c r="C16" s="144" t="s">
        <v>166</v>
      </c>
      <c r="D16" s="16" t="s">
        <v>4</v>
      </c>
      <c r="E16" s="127">
        <f>'Research data'!E15</f>
        <v>2.1999999999999999E-2</v>
      </c>
      <c r="F16" s="97"/>
      <c r="G16" s="97"/>
      <c r="H16" s="24"/>
      <c r="I16" s="110" t="str">
        <f>LOOKUP(E16,'Research data'!G15:S15,'Research data'!G$3:S$3)</f>
        <v>Quintel WD</v>
      </c>
      <c r="J16" s="37"/>
      <c r="K16" s="101"/>
    </row>
    <row r="17" spans="1:11" ht="20" thickBot="1">
      <c r="A17" s="36"/>
      <c r="B17" s="143"/>
      <c r="C17" s="144" t="s">
        <v>167</v>
      </c>
      <c r="D17" s="16" t="s">
        <v>4</v>
      </c>
      <c r="E17" s="112">
        <f>'Research data'!E16</f>
        <v>2.6002380221130221</v>
      </c>
      <c r="F17" s="97"/>
      <c r="G17" s="97"/>
      <c r="H17" s="24"/>
      <c r="I17" s="110" t="str">
        <f>LOOKUP(E17,'Research data'!G16:S16,'Research data'!G$3:S$3)</f>
        <v>Quintel WD</v>
      </c>
      <c r="J17" s="37"/>
      <c r="K17" s="101"/>
    </row>
    <row r="18" spans="1:11" ht="20" thickBot="1">
      <c r="A18" s="36"/>
      <c r="B18" s="143"/>
      <c r="C18" s="144" t="s">
        <v>168</v>
      </c>
      <c r="D18" s="16" t="s">
        <v>4</v>
      </c>
      <c r="E18" s="112">
        <f>'Research data'!E17</f>
        <v>5.7833333333333327E-2</v>
      </c>
      <c r="F18" s="97"/>
      <c r="G18" s="97"/>
      <c r="H18" s="24"/>
      <c r="I18" s="110" t="str">
        <f>LOOKUP(E18,'Research data'!G17:S17,'Research data'!G$3:S$3)</f>
        <v>Ecofys</v>
      </c>
      <c r="J18" s="37"/>
      <c r="K18" s="101"/>
    </row>
    <row r="19" spans="1:11" ht="20" thickBot="1">
      <c r="A19" s="36"/>
      <c r="B19" s="143"/>
      <c r="C19" s="144" t="s">
        <v>169</v>
      </c>
      <c r="D19" s="16" t="s">
        <v>170</v>
      </c>
      <c r="E19" s="112">
        <f>'Research data'!E18</f>
        <v>0</v>
      </c>
      <c r="F19" s="97"/>
      <c r="G19" s="97"/>
      <c r="H19" s="24"/>
      <c r="I19" s="110" t="str">
        <f>LOOKUP(E19,'Research data'!G18:S18,'Research data'!G$3:S$3)</f>
        <v>Techneco</v>
      </c>
      <c r="J19" s="37"/>
      <c r="K19" s="101"/>
    </row>
    <row r="20" spans="1:11" ht="17" thickBot="1">
      <c r="A20" s="99"/>
      <c r="B20" s="143"/>
      <c r="C20" s="121" t="s">
        <v>29</v>
      </c>
      <c r="D20" s="16" t="s">
        <v>4</v>
      </c>
      <c r="E20" s="98">
        <f>'Research data'!E19</f>
        <v>0</v>
      </c>
      <c r="F20" s="97"/>
      <c r="G20" s="97"/>
      <c r="H20" s="97"/>
      <c r="I20" s="110" t="str">
        <f>LOOKUP(E20,'Research data'!G19:S19,'Research data'!G$3:S$3)</f>
        <v>Quintel WD</v>
      </c>
      <c r="J20" s="100"/>
      <c r="K20" s="101"/>
    </row>
    <row r="21" spans="1:11" ht="17" thickBot="1">
      <c r="A21" s="99"/>
      <c r="B21" s="143"/>
      <c r="C21" s="121" t="s">
        <v>31</v>
      </c>
      <c r="D21" s="16" t="s">
        <v>4</v>
      </c>
      <c r="E21" s="98">
        <f>'Research data'!E20</f>
        <v>0</v>
      </c>
      <c r="F21" s="97"/>
      <c r="G21" s="97"/>
      <c r="H21" s="97"/>
      <c r="I21" s="110" t="str">
        <f>LOOKUP(E21,'Research data'!G20:S20,'Research data'!G$3:S$3)</f>
        <v>Quintel WD</v>
      </c>
      <c r="J21" s="100"/>
      <c r="K21" s="101"/>
    </row>
    <row r="22" spans="1:11" ht="17" thickBot="1">
      <c r="A22" s="99"/>
      <c r="B22" s="143"/>
      <c r="C22" s="121" t="s">
        <v>87</v>
      </c>
      <c r="D22" s="16" t="s">
        <v>172</v>
      </c>
      <c r="E22" s="98">
        <f>'Research data'!E21</f>
        <v>0</v>
      </c>
      <c r="F22" s="97"/>
      <c r="G22" s="97"/>
      <c r="H22" s="97"/>
      <c r="I22" s="110" t="str">
        <f>LOOKUP(E22,'Research data'!G21:S21,'Research data'!G$3:S$3)</f>
        <v>Quintel WD</v>
      </c>
      <c r="J22" s="100"/>
      <c r="K22" s="101"/>
    </row>
    <row r="23" spans="1:11" ht="20" thickBot="1">
      <c r="A23" s="99"/>
      <c r="B23" s="143"/>
      <c r="C23" s="121" t="s">
        <v>8</v>
      </c>
      <c r="D23" s="16" t="s">
        <v>4</v>
      </c>
      <c r="E23" s="98">
        <f>'Research data'!E22</f>
        <v>1</v>
      </c>
      <c r="F23" s="97"/>
      <c r="G23" s="97"/>
      <c r="H23" s="97"/>
      <c r="I23" s="110" t="str">
        <f>LOOKUP(E23,'Research data'!G22:S22,'Research data'!G$3:S$3)</f>
        <v>Quintel WD</v>
      </c>
      <c r="J23" s="100"/>
      <c r="K23" s="36"/>
    </row>
    <row r="24" spans="1:11" ht="20" thickBot="1">
      <c r="A24" s="36"/>
      <c r="B24" s="143"/>
      <c r="C24" s="28" t="s">
        <v>34</v>
      </c>
      <c r="D24" s="16" t="s">
        <v>4</v>
      </c>
      <c r="E24" s="98">
        <f>'Research data'!E23</f>
        <v>0</v>
      </c>
      <c r="F24" s="28"/>
      <c r="G24" s="28"/>
      <c r="H24" s="28"/>
      <c r="I24" s="110" t="str">
        <f>LOOKUP(E24,'Research data'!G23:S23,'Research data'!G$3:S$3)</f>
        <v>Quintel WD</v>
      </c>
      <c r="J24" s="84"/>
      <c r="K24" s="27"/>
    </row>
    <row r="25" spans="1:11" ht="17" thickBot="1">
      <c r="B25" s="143"/>
      <c r="C25" s="28" t="s">
        <v>35</v>
      </c>
      <c r="D25" s="16" t="s">
        <v>4</v>
      </c>
      <c r="E25" s="98">
        <f>'Research data'!E24</f>
        <v>0</v>
      </c>
      <c r="F25" s="28"/>
      <c r="G25" s="28"/>
      <c r="H25" s="28"/>
      <c r="I25" s="110" t="str">
        <f>LOOKUP(E25,'Research data'!G24:S24,'Research data'!G$3:S$3)</f>
        <v>Quintel WD</v>
      </c>
      <c r="J25" s="84"/>
      <c r="K25" s="27"/>
    </row>
    <row r="26" spans="1:11" ht="17" thickBot="1">
      <c r="B26" s="143"/>
      <c r="C26" s="111" t="s">
        <v>129</v>
      </c>
      <c r="D26" s="16" t="s">
        <v>58</v>
      </c>
      <c r="E26" s="109">
        <f>'Research data'!E24</f>
        <v>0</v>
      </c>
      <c r="F26" s="28"/>
      <c r="G26" s="111" t="s">
        <v>142</v>
      </c>
      <c r="H26" s="28"/>
      <c r="I26" s="110" t="str">
        <f>LOOKUP(E26,'Research data'!G25:S25,'Research data'!G$3:S$3)</f>
        <v>Quintel WD</v>
      </c>
      <c r="J26" s="84"/>
      <c r="K26" s="99"/>
    </row>
    <row r="27" spans="1:11" ht="17" thickBot="1">
      <c r="B27" s="143"/>
      <c r="C27" s="28" t="s">
        <v>36</v>
      </c>
      <c r="D27" s="16" t="s">
        <v>58</v>
      </c>
      <c r="E27" s="109">
        <f>'Research data'!E26</f>
        <v>4.9000000000000007E-3</v>
      </c>
      <c r="F27" s="28"/>
      <c r="G27" s="28" t="s">
        <v>48</v>
      </c>
      <c r="H27" s="28"/>
      <c r="I27" s="110" t="str">
        <f>LOOKUP(E27,'Research data'!G26:S26,'Research data'!G$3:S$3)</f>
        <v>Techneco2</v>
      </c>
      <c r="J27" s="84"/>
      <c r="K27" s="99"/>
    </row>
    <row r="28" spans="1:11">
      <c r="B28" s="143"/>
      <c r="C28" s="62"/>
      <c r="D28" s="80"/>
      <c r="E28" s="81"/>
      <c r="F28" s="27"/>
      <c r="G28" s="62"/>
      <c r="H28" s="27"/>
      <c r="I28" s="27"/>
      <c r="J28" s="84"/>
    </row>
    <row r="29" spans="1:11" ht="17" thickBot="1">
      <c r="B29" s="143"/>
      <c r="C29" s="12" t="s">
        <v>75</v>
      </c>
      <c r="D29" s="80"/>
      <c r="E29" s="81"/>
      <c r="F29" s="27"/>
      <c r="G29" s="62"/>
      <c r="H29" s="27"/>
      <c r="I29" s="27"/>
      <c r="J29" s="84"/>
    </row>
    <row r="30" spans="1:11" ht="17" thickBot="1">
      <c r="B30" s="143"/>
      <c r="C30" s="28" t="s">
        <v>37</v>
      </c>
      <c r="D30" s="16" t="s">
        <v>28</v>
      </c>
      <c r="E30" s="98">
        <f>'Research data'!E29</f>
        <v>3819</v>
      </c>
      <c r="F30" s="28"/>
      <c r="G30" s="28" t="s">
        <v>7</v>
      </c>
      <c r="H30" s="28"/>
      <c r="I30" s="110" t="str">
        <f>LOOKUP(E30,'Research data'!G29:S29,'Research data'!G$3:S$3)</f>
        <v>Vesta</v>
      </c>
      <c r="J30" s="84"/>
    </row>
    <row r="31" spans="1:11" ht="17" thickBot="1">
      <c r="B31" s="143"/>
      <c r="C31" s="28" t="s">
        <v>38</v>
      </c>
      <c r="D31" s="16" t="s">
        <v>28</v>
      </c>
      <c r="E31" s="98">
        <f>'Research data'!E30</f>
        <v>0</v>
      </c>
      <c r="F31" s="28"/>
      <c r="G31" s="28" t="s">
        <v>49</v>
      </c>
      <c r="H31" s="28"/>
      <c r="I31" s="110" t="str">
        <f>LOOKUP(E31,'Research data'!G30:S30,'Research data'!G$3:S$3)</f>
        <v>Quintel WD</v>
      </c>
      <c r="J31" s="84"/>
    </row>
    <row r="32" spans="1:11" ht="17" thickBot="1">
      <c r="B32" s="143"/>
      <c r="C32" s="28" t="s">
        <v>10</v>
      </c>
      <c r="D32" s="16" t="s">
        <v>28</v>
      </c>
      <c r="E32" s="141">
        <f>'Research data'!E31</f>
        <v>0</v>
      </c>
      <c r="F32" s="28"/>
      <c r="G32" s="28" t="s">
        <v>22</v>
      </c>
      <c r="H32" s="28"/>
      <c r="I32" s="110" t="e">
        <f>LOOKUP(E32,'Research data'!G31:S31,'Research data'!G$3:S$3)</f>
        <v>#N/A</v>
      </c>
      <c r="J32" s="84"/>
    </row>
    <row r="33" spans="2:10" ht="17" thickBot="1">
      <c r="B33" s="143"/>
      <c r="C33" s="28" t="s">
        <v>39</v>
      </c>
      <c r="D33" s="16" t="s">
        <v>28</v>
      </c>
      <c r="E33" s="98">
        <f>'Research data'!E32</f>
        <v>0</v>
      </c>
      <c r="F33" s="28"/>
      <c r="G33" s="111" t="s">
        <v>141</v>
      </c>
      <c r="H33" s="28"/>
      <c r="I33" s="110" t="str">
        <f>LOOKUP(E33,'Research data'!G32:S32,'Research data'!G$3:S$3)</f>
        <v>Quintel WD</v>
      </c>
      <c r="J33" s="84"/>
    </row>
    <row r="34" spans="2:10" ht="17" thickBot="1">
      <c r="B34" s="143"/>
      <c r="C34" s="28" t="s">
        <v>40</v>
      </c>
      <c r="D34" s="16" t="s">
        <v>47</v>
      </c>
      <c r="E34" s="141">
        <f>'Research data'!E33</f>
        <v>200</v>
      </c>
      <c r="F34" s="28"/>
      <c r="G34" s="28" t="s">
        <v>50</v>
      </c>
      <c r="H34" s="28"/>
      <c r="I34" s="142" t="str">
        <f>'Research data'!N3</f>
        <v>DHPA</v>
      </c>
      <c r="J34" s="84"/>
    </row>
    <row r="35" spans="2:10" ht="17" thickBot="1">
      <c r="B35" s="143"/>
      <c r="C35" s="28" t="s">
        <v>41</v>
      </c>
      <c r="D35" s="16" t="s">
        <v>46</v>
      </c>
      <c r="E35" s="98">
        <f>'Research data'!E34</f>
        <v>0</v>
      </c>
      <c r="F35" s="28"/>
      <c r="G35" s="28" t="s">
        <v>51</v>
      </c>
      <c r="H35" s="28"/>
      <c r="I35" s="110" t="str">
        <f>LOOKUP(E35,'Research data'!G34:S34,'Research data'!G$3:S$3)</f>
        <v>Quintel WD</v>
      </c>
      <c r="J35" s="84"/>
    </row>
    <row r="36" spans="2:10" ht="17" thickBot="1">
      <c r="B36" s="143"/>
      <c r="C36" s="28" t="s">
        <v>42</v>
      </c>
      <c r="D36" s="16" t="s">
        <v>46</v>
      </c>
      <c r="E36" s="98">
        <f>'Research data'!E35</f>
        <v>0</v>
      </c>
      <c r="F36" s="28"/>
      <c r="G36" s="28" t="s">
        <v>52</v>
      </c>
      <c r="H36" s="28"/>
      <c r="I36" s="110" t="str">
        <f>LOOKUP(E36,'Research data'!G35:S35,'Research data'!G$3:S$3)</f>
        <v>Quintel WD</v>
      </c>
      <c r="J36" s="84"/>
    </row>
    <row r="37" spans="2:10" ht="17" thickBot="1">
      <c r="B37" s="143"/>
      <c r="C37" s="28" t="s">
        <v>45</v>
      </c>
      <c r="D37" s="16" t="s">
        <v>2</v>
      </c>
      <c r="E37" s="98">
        <v>0.02</v>
      </c>
      <c r="F37" s="28"/>
      <c r="G37" s="28" t="s">
        <v>21</v>
      </c>
      <c r="H37" s="28"/>
      <c r="I37" s="223" t="s">
        <v>226</v>
      </c>
      <c r="J37" s="84"/>
    </row>
    <row r="38" spans="2:10" ht="17" thickBot="1">
      <c r="B38" s="143"/>
      <c r="C38" s="28" t="s">
        <v>33</v>
      </c>
      <c r="D38" s="16" t="s">
        <v>9</v>
      </c>
      <c r="E38" s="98">
        <f>'Research data'!E37</f>
        <v>0</v>
      </c>
      <c r="F38" s="28"/>
      <c r="G38" s="28"/>
      <c r="H38" s="28"/>
      <c r="I38" s="110" t="str">
        <f>LOOKUP(E38,'Research data'!G37:S37,'Research data'!G$3:S$3)</f>
        <v>Quintel WD</v>
      </c>
      <c r="J38" s="84"/>
    </row>
    <row r="39" spans="2:10" ht="17" thickBot="1">
      <c r="B39" s="145"/>
      <c r="C39" s="121" t="s">
        <v>162</v>
      </c>
      <c r="D39" s="16" t="s">
        <v>171</v>
      </c>
      <c r="E39" s="141">
        <f>'Research data'!E38</f>
        <v>154736.84210526317</v>
      </c>
      <c r="F39" s="28"/>
      <c r="G39" s="28"/>
      <c r="H39" s="28"/>
      <c r="I39" s="142" t="str">
        <f>'Research data'!Q3</f>
        <v>Nefit</v>
      </c>
      <c r="J39" s="84"/>
    </row>
    <row r="40" spans="2:10">
      <c r="B40" s="145"/>
      <c r="C40" s="122"/>
      <c r="D40" s="16"/>
      <c r="E40" s="82"/>
      <c r="F40" s="28"/>
      <c r="G40" s="28"/>
      <c r="H40" s="28"/>
      <c r="I40" s="27"/>
      <c r="J40" s="84"/>
    </row>
    <row r="41" spans="2:10" ht="20" customHeight="1" thickBot="1">
      <c r="B41" s="32"/>
      <c r="C41" s="12" t="s">
        <v>6</v>
      </c>
      <c r="D41" s="80"/>
      <c r="E41" s="82"/>
      <c r="F41" s="27"/>
      <c r="G41" s="27"/>
      <c r="H41" s="27"/>
      <c r="I41" s="27"/>
      <c r="J41" s="84"/>
    </row>
    <row r="42" spans="2:10" ht="17" thickBot="1">
      <c r="B42" s="143"/>
      <c r="C42" s="28" t="s">
        <v>32</v>
      </c>
      <c r="D42" s="16" t="s">
        <v>3</v>
      </c>
      <c r="E42" s="98">
        <f>'Research data'!E41</f>
        <v>0</v>
      </c>
      <c r="F42" s="28"/>
      <c r="G42" s="28" t="s">
        <v>13</v>
      </c>
      <c r="H42" s="28"/>
      <c r="I42" s="110" t="str">
        <f>LOOKUP(E42,'Research data'!G41:S41,'Research data'!G$3:S$3)</f>
        <v>Quintel WD</v>
      </c>
      <c r="J42" s="84"/>
    </row>
    <row r="43" spans="2:10" ht="17" thickBot="1">
      <c r="B43" s="143"/>
      <c r="C43" s="28" t="s">
        <v>43</v>
      </c>
      <c r="D43" s="16" t="s">
        <v>1</v>
      </c>
      <c r="E43" s="98">
        <f>'Research data'!E42</f>
        <v>0</v>
      </c>
      <c r="F43" s="28"/>
      <c r="G43" s="28" t="s">
        <v>24</v>
      </c>
      <c r="H43" s="28"/>
      <c r="I43" s="110" t="str">
        <f>LOOKUP(E43,'Research data'!G42:S42,'Research data'!G$3:S$3)</f>
        <v>Quintel WD</v>
      </c>
      <c r="J43" s="84"/>
    </row>
    <row r="44" spans="2:10" ht="17" thickBot="1">
      <c r="B44" s="143"/>
      <c r="C44" s="28" t="s">
        <v>44</v>
      </c>
      <c r="D44" s="16" t="s">
        <v>1</v>
      </c>
      <c r="E44" s="98">
        <f>'Research data'!E43</f>
        <v>15</v>
      </c>
      <c r="F44" s="28"/>
      <c r="G44" s="28" t="s">
        <v>23</v>
      </c>
      <c r="H44" s="28"/>
      <c r="I44" s="110" t="str">
        <f>LOOKUP(E44,'Research data'!G43:S43,'Research data'!G$3:S$3)</f>
        <v>DHPA</v>
      </c>
      <c r="J44" s="84"/>
    </row>
    <row r="45" spans="2:10" ht="17" thickBot="1">
      <c r="B45" s="143"/>
      <c r="C45" s="28" t="s">
        <v>30</v>
      </c>
      <c r="D45" s="16" t="s">
        <v>4</v>
      </c>
      <c r="E45" s="98">
        <f>'Research data'!E44</f>
        <v>0</v>
      </c>
      <c r="F45" s="28"/>
      <c r="G45" s="28"/>
      <c r="H45" s="28"/>
      <c r="I45" s="110" t="str">
        <f>LOOKUP(E45,'Research data'!G44:S44,'Research data'!G$3:S$3)</f>
        <v>Quintel WD</v>
      </c>
      <c r="J45" s="84"/>
    </row>
    <row r="46" spans="2:10" ht="17" thickBot="1">
      <c r="B46" s="33"/>
      <c r="C46" s="34"/>
      <c r="D46" s="34"/>
      <c r="E46" s="34"/>
      <c r="F46" s="34"/>
      <c r="G46" s="34"/>
      <c r="H46" s="34"/>
      <c r="I46" s="34"/>
      <c r="J46" s="35"/>
    </row>
    <row r="51" spans="2:2">
      <c r="B51" s="12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T48"/>
  <sheetViews>
    <sheetView workbookViewId="0">
      <selection activeCell="L14" sqref="L14"/>
    </sheetView>
  </sheetViews>
  <sheetFormatPr baseColWidth="10" defaultColWidth="10.6640625" defaultRowHeight="16"/>
  <cols>
    <col min="1" max="2" width="3.5" style="53" customWidth="1"/>
    <col min="3" max="3" width="53.6640625" style="53" bestFit="1" customWidth="1"/>
    <col min="4" max="4" width="9.5" style="53" bestFit="1" customWidth="1"/>
    <col min="5" max="5" width="14.33203125" style="53" customWidth="1"/>
    <col min="6" max="6" width="4.6640625" style="53" customWidth="1"/>
    <col min="7" max="7" width="9.5" style="54" bestFit="1" customWidth="1"/>
    <col min="8" max="8" width="5.1640625" style="54" bestFit="1" customWidth="1"/>
    <col min="9" max="9" width="8" style="54" bestFit="1" customWidth="1"/>
    <col min="10" max="10" width="9" style="54" bestFit="1" customWidth="1"/>
    <col min="11" max="11" width="7.6640625" style="54" bestFit="1" customWidth="1"/>
    <col min="12" max="12" width="5.83203125" style="54" bestFit="1" customWidth="1"/>
    <col min="13" max="13" width="18.6640625" style="54" bestFit="1" customWidth="1"/>
    <col min="14" max="14" width="7.6640625" style="54" bestFit="1" customWidth="1"/>
    <col min="15" max="15" width="7.6640625" style="54" customWidth="1"/>
    <col min="16" max="17" width="8.6640625" style="54" bestFit="1" customWidth="1"/>
    <col min="18" max="18" width="8.6640625" style="54" customWidth="1"/>
    <col min="19" max="19" width="2.5" style="54" customWidth="1"/>
    <col min="20" max="20" width="97.33203125" style="53" bestFit="1" customWidth="1"/>
    <col min="21" max="16384" width="10.6640625" style="53"/>
  </cols>
  <sheetData>
    <row r="1" spans="2:20" ht="17" thickBot="1"/>
    <row r="2" spans="2:20">
      <c r="B2" s="55"/>
      <c r="C2" s="56"/>
      <c r="D2" s="56"/>
      <c r="E2" s="56"/>
      <c r="F2" s="56"/>
      <c r="G2" s="57"/>
      <c r="H2" s="57"/>
      <c r="I2" s="57"/>
      <c r="J2" s="57"/>
      <c r="K2" s="57"/>
      <c r="L2" s="57"/>
      <c r="M2" s="57"/>
      <c r="N2" s="57"/>
      <c r="O2" s="57"/>
      <c r="P2" s="57"/>
      <c r="Q2" s="57"/>
      <c r="R2" s="57"/>
      <c r="S2" s="57"/>
      <c r="T2" s="146"/>
    </row>
    <row r="3" spans="2:20" s="18" customFormat="1">
      <c r="B3" s="17"/>
      <c r="C3" s="87" t="s">
        <v>77</v>
      </c>
      <c r="D3" s="87" t="s">
        <v>12</v>
      </c>
      <c r="E3" s="87" t="s">
        <v>71</v>
      </c>
      <c r="F3" s="87"/>
      <c r="G3" s="52" t="str">
        <f>Sources!E38</f>
        <v>Quintel WD</v>
      </c>
      <c r="H3" s="52" t="str">
        <f>Sources!E16</f>
        <v>TNO</v>
      </c>
      <c r="I3" s="52" t="str">
        <f>Sources!E8</f>
        <v>Techneco</v>
      </c>
      <c r="J3" s="51" t="str">
        <f>Sources!E14</f>
        <v>Techneco2</v>
      </c>
      <c r="K3" s="51" t="str">
        <f>Sources!E12</f>
        <v>ODE &amp; VEA</v>
      </c>
      <c r="L3" s="51" t="str">
        <f>Sources!E17</f>
        <v>Ecofys</v>
      </c>
      <c r="M3" s="51" t="str">
        <f>Sources!E20</f>
        <v>ISSO 72 and Quintel calc</v>
      </c>
      <c r="N3" s="51" t="str">
        <f>Sources!E22</f>
        <v>DHPA</v>
      </c>
      <c r="O3" s="51" t="str">
        <f>Sources!E36</f>
        <v>Warmtepompforum</v>
      </c>
      <c r="P3" s="51" t="str">
        <f>Sources!E32</f>
        <v>Installand</v>
      </c>
      <c r="Q3" s="51" t="str">
        <f>Sources!E34</f>
        <v>Nefit</v>
      </c>
      <c r="R3" s="51" t="s">
        <v>227</v>
      </c>
      <c r="S3" s="12"/>
      <c r="T3" s="147" t="s">
        <v>79</v>
      </c>
    </row>
    <row r="4" spans="2:20">
      <c r="B4" s="58"/>
      <c r="C4" s="59"/>
      <c r="D4" s="59"/>
      <c r="E4" s="60"/>
      <c r="F4" s="60"/>
      <c r="G4" s="85"/>
      <c r="H4" s="85"/>
      <c r="I4" s="10"/>
      <c r="J4" s="86"/>
      <c r="K4" s="86"/>
      <c r="L4" s="86"/>
      <c r="M4" s="86"/>
      <c r="N4" s="86"/>
      <c r="O4" s="86"/>
      <c r="P4" s="86"/>
      <c r="Q4" s="86"/>
      <c r="R4" s="86"/>
      <c r="S4" s="86"/>
      <c r="T4" s="148"/>
    </row>
    <row r="5" spans="2:20" ht="17" thickBot="1">
      <c r="B5" s="58"/>
      <c r="C5" s="26" t="s">
        <v>76</v>
      </c>
      <c r="D5" s="97"/>
      <c r="E5" s="9"/>
      <c r="F5" s="9"/>
      <c r="G5" s="9"/>
      <c r="H5" s="9"/>
      <c r="I5" s="9"/>
      <c r="J5" s="9"/>
      <c r="K5" s="9"/>
      <c r="L5" s="9"/>
      <c r="M5" s="9"/>
      <c r="N5" s="9"/>
      <c r="O5" s="9"/>
      <c r="P5" s="9"/>
      <c r="Q5" s="9"/>
      <c r="R5" s="9"/>
      <c r="S5" s="9"/>
      <c r="T5" s="148"/>
    </row>
    <row r="6" spans="2:20" ht="17" thickBot="1">
      <c r="B6" s="58"/>
      <c r="C6" s="237" t="e">
        <f>Dashboard!#REF!</f>
        <v>#REF!</v>
      </c>
      <c r="D6" s="237" t="e">
        <f>Dashboard!#REF!</f>
        <v>#REF!</v>
      </c>
      <c r="E6" s="238">
        <f>G6</f>
        <v>0.63239875389408096</v>
      </c>
      <c r="F6" s="239"/>
      <c r="G6" s="238">
        <f>Notes!E92</f>
        <v>0.63239875389408096</v>
      </c>
      <c r="H6" s="156"/>
      <c r="I6" s="157"/>
      <c r="J6" s="157"/>
      <c r="K6" s="157"/>
      <c r="L6" s="157"/>
      <c r="M6" s="157"/>
      <c r="N6" s="157"/>
      <c r="O6" s="157"/>
      <c r="P6" s="157"/>
      <c r="Q6" s="157"/>
      <c r="R6" s="157"/>
      <c r="S6" s="157"/>
      <c r="T6" s="236" t="s">
        <v>252</v>
      </c>
    </row>
    <row r="7" spans="2:20" ht="17" thickBot="1">
      <c r="B7" s="58"/>
      <c r="C7" s="237" t="e">
        <f>Dashboard!#REF!</f>
        <v>#REF!</v>
      </c>
      <c r="D7" s="237" t="e">
        <f>Dashboard!#REF!</f>
        <v>#REF!</v>
      </c>
      <c r="E7" s="238">
        <f t="shared" ref="E7" si="0">G7</f>
        <v>0.18068535825545171</v>
      </c>
      <c r="F7" s="158"/>
      <c r="G7" s="238">
        <f>Notes!E93</f>
        <v>0.18068535825545171</v>
      </c>
      <c r="H7" s="156"/>
      <c r="I7" s="159"/>
      <c r="J7" s="157"/>
      <c r="K7" s="157"/>
      <c r="L7" s="157"/>
      <c r="M7" s="157"/>
      <c r="N7" s="157"/>
      <c r="O7" s="157"/>
      <c r="P7" s="157"/>
      <c r="Q7" s="157"/>
      <c r="R7" s="157"/>
      <c r="S7" s="159"/>
      <c r="T7" s="236" t="s">
        <v>252</v>
      </c>
    </row>
    <row r="8" spans="2:20" ht="17" thickBot="1">
      <c r="B8" s="58"/>
      <c r="C8" s="237" t="e">
        <f>Dashboard!#REF!</f>
        <v>#REF!</v>
      </c>
      <c r="D8" s="237" t="e">
        <f>Dashboard!#REF!</f>
        <v>#REF!</v>
      </c>
      <c r="E8" s="238">
        <f>G8</f>
        <v>0.18691588785046728</v>
      </c>
      <c r="F8" s="158"/>
      <c r="G8" s="238">
        <f>Notes!E49</f>
        <v>0.18691588785046728</v>
      </c>
      <c r="H8" s="156"/>
      <c r="I8" s="159"/>
      <c r="J8" s="157"/>
      <c r="K8" s="157"/>
      <c r="L8" s="157"/>
      <c r="M8" s="157"/>
      <c r="N8" s="157"/>
      <c r="O8" s="157"/>
      <c r="P8" s="157"/>
      <c r="Q8" s="157"/>
      <c r="R8" s="157"/>
      <c r="S8" s="159"/>
      <c r="T8" s="236" t="s">
        <v>252</v>
      </c>
    </row>
    <row r="9" spans="2:20" ht="17" thickBot="1">
      <c r="B9" s="58"/>
      <c r="C9" s="97" t="str">
        <f>Dashboard!C10</f>
        <v>output.cooling</v>
      </c>
      <c r="D9" s="97" t="str">
        <f>Dashboard!D10</f>
        <v>-</v>
      </c>
      <c r="E9" s="160">
        <f>G9</f>
        <v>0</v>
      </c>
      <c r="F9" s="158"/>
      <c r="G9" s="155">
        <v>0</v>
      </c>
      <c r="H9" s="156"/>
      <c r="I9" s="159"/>
      <c r="J9" s="159"/>
      <c r="K9" s="159"/>
      <c r="L9" s="159"/>
      <c r="M9" s="159"/>
      <c r="N9" s="159"/>
      <c r="O9" s="159"/>
      <c r="P9" s="159"/>
      <c r="Q9" s="159"/>
      <c r="R9" s="159"/>
      <c r="S9" s="159"/>
      <c r="T9" s="148" t="s">
        <v>150</v>
      </c>
    </row>
    <row r="10" spans="2:20" ht="17" thickBot="1">
      <c r="B10" s="58"/>
      <c r="C10" s="97" t="str">
        <f>Dashboard!C11</f>
        <v>output.useable_heat.ambient_heat</v>
      </c>
      <c r="D10" s="97" t="str">
        <f>Dashboard!D11</f>
        <v>-</v>
      </c>
      <c r="E10" s="161">
        <f>J10</f>
        <v>1</v>
      </c>
      <c r="F10" s="158"/>
      <c r="G10" s="156"/>
      <c r="H10" s="156"/>
      <c r="I10" s="159"/>
      <c r="J10" s="155">
        <f>Notes!E97</f>
        <v>1</v>
      </c>
      <c r="K10" s="159"/>
      <c r="L10" s="159"/>
      <c r="M10" s="159"/>
      <c r="N10" s="159"/>
      <c r="O10" s="159"/>
      <c r="P10" s="159"/>
      <c r="Q10" s="159"/>
      <c r="R10" s="159"/>
      <c r="S10" s="159"/>
      <c r="T10" s="148"/>
    </row>
    <row r="11" spans="2:20" ht="17" thickBot="1">
      <c r="B11" s="58"/>
      <c r="C11" s="97" t="str">
        <f>Dashboard!C12</f>
        <v>output.useable_heat.electricity</v>
      </c>
      <c r="D11" s="97" t="str">
        <f>Dashboard!D12</f>
        <v>-</v>
      </c>
      <c r="E11" s="161">
        <f>J11</f>
        <v>1</v>
      </c>
      <c r="F11" s="158"/>
      <c r="G11" s="156"/>
      <c r="H11" s="156"/>
      <c r="I11" s="159"/>
      <c r="J11" s="155">
        <f>Notes!E98</f>
        <v>1</v>
      </c>
      <c r="K11" s="159"/>
      <c r="L11" s="159"/>
      <c r="M11" s="159"/>
      <c r="N11" s="159"/>
      <c r="O11" s="159"/>
      <c r="P11" s="159"/>
      <c r="Q11" s="159"/>
      <c r="R11" s="159"/>
      <c r="S11" s="159"/>
      <c r="T11" s="148"/>
    </row>
    <row r="12" spans="2:20" ht="17" thickBot="1">
      <c r="B12" s="58"/>
      <c r="C12" s="97" t="str">
        <f>Dashboard!C13</f>
        <v>output.useable_heat.network_gas</v>
      </c>
      <c r="D12" s="97" t="str">
        <f>Dashboard!D13</f>
        <v>-</v>
      </c>
      <c r="E12" s="162">
        <f>H12</f>
        <v>1.07</v>
      </c>
      <c r="F12" s="156"/>
      <c r="G12" s="163"/>
      <c r="H12" s="164">
        <f>Notes!E39</f>
        <v>1.07</v>
      </c>
      <c r="I12" s="163"/>
      <c r="J12" s="163"/>
      <c r="K12" s="163"/>
      <c r="L12" s="163"/>
      <c r="M12" s="163"/>
      <c r="N12" s="163"/>
      <c r="O12" s="163"/>
      <c r="P12" s="163"/>
      <c r="Q12" s="163"/>
      <c r="R12" s="163"/>
      <c r="S12" s="163"/>
      <c r="T12" s="148" t="s">
        <v>149</v>
      </c>
    </row>
    <row r="13" spans="2:20" ht="17" thickBot="1">
      <c r="B13" s="58"/>
      <c r="C13" s="97" t="str">
        <f>Dashboard!C14</f>
        <v>fever.base_cop</v>
      </c>
      <c r="D13" s="97" t="str">
        <f>Dashboard!D14</f>
        <v>-</v>
      </c>
      <c r="E13" s="162">
        <f>L13</f>
        <v>2.3233333333333333</v>
      </c>
      <c r="F13" s="156"/>
      <c r="G13" s="165"/>
      <c r="H13" s="165"/>
      <c r="I13" s="163"/>
      <c r="J13" s="163"/>
      <c r="K13" s="163"/>
      <c r="L13" s="166">
        <f>Notes!E249</f>
        <v>2.3233333333333333</v>
      </c>
      <c r="M13" s="163"/>
      <c r="N13" s="163"/>
      <c r="O13" s="163"/>
      <c r="P13" s="163"/>
      <c r="Q13" s="163"/>
      <c r="R13" s="163"/>
      <c r="S13" s="163"/>
      <c r="T13" s="148"/>
    </row>
    <row r="14" spans="2:20" ht="17" thickBot="1">
      <c r="B14" s="58"/>
      <c r="C14" s="97" t="str">
        <f>Dashboard!C15</f>
        <v>fever.capacity.electricity</v>
      </c>
      <c r="D14" s="97" t="str">
        <f>Dashboard!D15</f>
        <v>-</v>
      </c>
      <c r="E14" s="162">
        <f>L14</f>
        <v>1.8327326043130307E-3</v>
      </c>
      <c r="F14" s="156"/>
      <c r="G14" s="165"/>
      <c r="H14" s="165"/>
      <c r="I14" s="163"/>
      <c r="J14" s="163"/>
      <c r="K14" s="163"/>
      <c r="L14" s="167">
        <f>Notes!E267</f>
        <v>1.8327326043130307E-3</v>
      </c>
      <c r="M14" s="163"/>
      <c r="N14" s="163"/>
      <c r="O14" s="163"/>
      <c r="P14" s="163"/>
      <c r="Q14" s="163"/>
      <c r="R14" s="163"/>
      <c r="S14" s="163"/>
      <c r="T14" s="148"/>
    </row>
    <row r="15" spans="2:20" ht="17" thickBot="1">
      <c r="B15" s="58"/>
      <c r="C15" s="97" t="str">
        <f>Dashboard!C16</f>
        <v>fever.capacity.network_gas</v>
      </c>
      <c r="D15" s="97" t="str">
        <f>Dashboard!D16</f>
        <v>-</v>
      </c>
      <c r="E15" s="162">
        <f>G15</f>
        <v>2.1999999999999999E-2</v>
      </c>
      <c r="F15" s="156"/>
      <c r="G15" s="164">
        <f>Notes!F236</f>
        <v>2.1999999999999999E-2</v>
      </c>
      <c r="H15" s="168"/>
      <c r="I15" s="163"/>
      <c r="J15" s="163"/>
      <c r="K15" s="163"/>
      <c r="L15" s="163"/>
      <c r="M15" s="163"/>
      <c r="N15" s="163"/>
      <c r="O15" s="163"/>
      <c r="P15" s="163"/>
      <c r="Q15" s="163"/>
      <c r="R15" s="163"/>
      <c r="S15" s="163"/>
      <c r="T15" s="148"/>
    </row>
    <row r="16" spans="2:20" ht="17" thickBot="1">
      <c r="B16" s="58"/>
      <c r="C16" s="97" t="str">
        <f>Dashboard!C17</f>
        <v>fever.cop_cutoff</v>
      </c>
      <c r="D16" s="97" t="str">
        <f>Dashboard!D17</f>
        <v>-</v>
      </c>
      <c r="E16" s="162">
        <f>G16</f>
        <v>2.6002380221130221</v>
      </c>
      <c r="F16" s="156"/>
      <c r="G16" s="164">
        <f>Notes!F214</f>
        <v>2.6002380221130221</v>
      </c>
      <c r="H16" s="168"/>
      <c r="I16" s="163"/>
      <c r="J16" s="163"/>
      <c r="K16" s="163"/>
      <c r="L16" s="163"/>
      <c r="M16" s="163"/>
      <c r="N16" s="163"/>
      <c r="O16" s="163"/>
      <c r="P16" s="163"/>
      <c r="Q16" s="163"/>
      <c r="R16" s="163"/>
      <c r="S16" s="163"/>
      <c r="T16" s="148"/>
    </row>
    <row r="17" spans="1:20" ht="17" thickBot="1">
      <c r="B17" s="58"/>
      <c r="C17" s="97" t="str">
        <f>Dashboard!C18</f>
        <v>fever.cop_per_degree</v>
      </c>
      <c r="D17" s="97" t="str">
        <f>Dashboard!D18</f>
        <v>-</v>
      </c>
      <c r="E17" s="162">
        <f>L17</f>
        <v>5.7833333333333327E-2</v>
      </c>
      <c r="F17" s="156"/>
      <c r="G17" s="163"/>
      <c r="H17" s="163"/>
      <c r="I17" s="163"/>
      <c r="J17" s="163"/>
      <c r="K17" s="163"/>
      <c r="L17" s="164">
        <f>Notes!E250</f>
        <v>5.7833333333333327E-2</v>
      </c>
      <c r="M17" s="163"/>
      <c r="N17" s="163"/>
      <c r="O17" s="163"/>
      <c r="P17" s="163"/>
      <c r="Q17" s="163"/>
      <c r="R17" s="163"/>
      <c r="S17" s="163"/>
      <c r="T17" s="148"/>
    </row>
    <row r="18" spans="1:20" ht="17" thickBot="1">
      <c r="B18" s="58"/>
      <c r="C18" s="97" t="str">
        <f>Dashboard!C19</f>
        <v>storage.volume</v>
      </c>
      <c r="D18" s="97" t="str">
        <f>Dashboard!D19</f>
        <v>MWh</v>
      </c>
      <c r="E18" s="162">
        <f>I18</f>
        <v>0</v>
      </c>
      <c r="F18" s="156"/>
      <c r="G18" s="156"/>
      <c r="H18" s="168"/>
      <c r="I18" s="160">
        <f>Notes!E186</f>
        <v>0</v>
      </c>
      <c r="J18" s="163"/>
      <c r="K18" s="163"/>
      <c r="L18" s="163"/>
      <c r="M18" s="167">
        <f>Notes!E284</f>
        <v>1.7000000000000001E-3</v>
      </c>
      <c r="N18" s="160">
        <f>Notes!E269</f>
        <v>0</v>
      </c>
      <c r="O18" s="167">
        <f>Notes!E292</f>
        <v>3.3E-3</v>
      </c>
      <c r="P18" s="163"/>
      <c r="Q18" s="163"/>
      <c r="R18" s="163"/>
      <c r="S18" s="163"/>
      <c r="T18" s="148"/>
    </row>
    <row r="19" spans="1:20" ht="17" thickBot="1">
      <c r="B19" s="58"/>
      <c r="C19" s="97" t="str">
        <f>Dashboard!C20</f>
        <v>availability</v>
      </c>
      <c r="D19" s="97" t="str">
        <f>Dashboard!D20</f>
        <v>-</v>
      </c>
      <c r="E19" s="160">
        <f t="shared" ref="E19:E24" si="1">G19</f>
        <v>0</v>
      </c>
      <c r="F19" s="159"/>
      <c r="G19" s="160">
        <v>0</v>
      </c>
      <c r="H19" s="163"/>
      <c r="I19" s="163"/>
      <c r="J19" s="163"/>
      <c r="K19" s="163"/>
      <c r="L19" s="163"/>
      <c r="M19" s="163"/>
      <c r="N19" s="163"/>
      <c r="O19" s="163"/>
      <c r="P19" s="163"/>
      <c r="Q19" s="163"/>
      <c r="R19" s="163"/>
      <c r="S19" s="163"/>
      <c r="T19" s="148" t="s">
        <v>116</v>
      </c>
    </row>
    <row r="20" spans="1:20" ht="17" thickBot="1">
      <c r="B20" s="58"/>
      <c r="C20" s="97" t="str">
        <f>Dashboard!C21</f>
        <v>forecasting_error</v>
      </c>
      <c r="D20" s="97" t="str">
        <f>Dashboard!D21</f>
        <v>-</v>
      </c>
      <c r="E20" s="160">
        <f t="shared" si="1"/>
        <v>0</v>
      </c>
      <c r="F20" s="159"/>
      <c r="G20" s="160">
        <v>0</v>
      </c>
      <c r="H20" s="163"/>
      <c r="I20" s="159"/>
      <c r="J20" s="159"/>
      <c r="K20" s="159"/>
      <c r="L20" s="159"/>
      <c r="M20" s="159"/>
      <c r="N20" s="159"/>
      <c r="O20" s="159"/>
      <c r="P20" s="159"/>
      <c r="Q20" s="159"/>
      <c r="R20" s="159"/>
      <c r="S20" s="159"/>
      <c r="T20" s="148" t="s">
        <v>116</v>
      </c>
    </row>
    <row r="21" spans="1:20" ht="17" thickBot="1">
      <c r="B21" s="58"/>
      <c r="C21" s="97" t="str">
        <f>Dashboard!C22</f>
        <v>full_load_hours</v>
      </c>
      <c r="D21" s="97" t="str">
        <f>Dashboard!D22</f>
        <v>hour/year</v>
      </c>
      <c r="E21" s="160">
        <f t="shared" si="1"/>
        <v>0</v>
      </c>
      <c r="F21" s="159"/>
      <c r="G21" s="160">
        <v>0</v>
      </c>
      <c r="H21" s="163"/>
      <c r="I21" s="165"/>
      <c r="J21" s="165"/>
      <c r="K21" s="157"/>
      <c r="L21" s="157"/>
      <c r="M21" s="157"/>
      <c r="N21" s="157"/>
      <c r="O21" s="157"/>
      <c r="P21" s="157"/>
      <c r="Q21" s="157"/>
      <c r="R21" s="157"/>
      <c r="S21" s="157"/>
      <c r="T21" s="148" t="s">
        <v>120</v>
      </c>
    </row>
    <row r="22" spans="1:20" ht="17" thickBot="1">
      <c r="B22" s="58"/>
      <c r="C22" s="97" t="str">
        <f>Dashboard!C23</f>
        <v>households_supplied_per_unit</v>
      </c>
      <c r="D22" s="97" t="str">
        <f>Dashboard!D23</f>
        <v>-</v>
      </c>
      <c r="E22" s="160">
        <f t="shared" si="1"/>
        <v>1</v>
      </c>
      <c r="F22" s="159"/>
      <c r="G22" s="160">
        <v>1</v>
      </c>
      <c r="H22" s="163"/>
      <c r="I22" s="157"/>
      <c r="J22" s="157"/>
      <c r="K22" s="157"/>
      <c r="L22" s="157"/>
      <c r="M22" s="157"/>
      <c r="N22" s="157"/>
      <c r="O22" s="157"/>
      <c r="P22" s="157"/>
      <c r="Q22" s="157"/>
      <c r="R22" s="157"/>
      <c r="S22" s="157"/>
      <c r="T22" s="148" t="s">
        <v>11</v>
      </c>
    </row>
    <row r="23" spans="1:20" ht="17" thickBot="1">
      <c r="B23" s="58"/>
      <c r="C23" s="97" t="str">
        <f>Dashboard!C24</f>
        <v>part_load_efficiency_penalty</v>
      </c>
      <c r="D23" s="97" t="str">
        <f>Dashboard!D24</f>
        <v>-</v>
      </c>
      <c r="E23" s="160">
        <f t="shared" si="1"/>
        <v>0</v>
      </c>
      <c r="F23" s="169"/>
      <c r="G23" s="160">
        <v>0</v>
      </c>
      <c r="H23" s="163"/>
      <c r="I23" s="165"/>
      <c r="J23" s="165"/>
      <c r="K23" s="165"/>
      <c r="L23" s="165"/>
      <c r="M23" s="165"/>
      <c r="N23" s="165"/>
      <c r="O23" s="165"/>
      <c r="P23" s="165"/>
      <c r="Q23" s="165"/>
      <c r="R23" s="165"/>
      <c r="S23" s="165"/>
      <c r="T23" s="148" t="s">
        <v>116</v>
      </c>
    </row>
    <row r="24" spans="1:20" ht="17" thickBot="1">
      <c r="B24" s="58"/>
      <c r="C24" s="97" t="str">
        <f>Dashboard!C25</f>
        <v>part_load_operating_point</v>
      </c>
      <c r="D24" s="97" t="str">
        <f>Dashboard!D25</f>
        <v>-</v>
      </c>
      <c r="E24" s="160">
        <f t="shared" si="1"/>
        <v>0</v>
      </c>
      <c r="F24" s="169"/>
      <c r="G24" s="160">
        <v>0</v>
      </c>
      <c r="H24" s="163"/>
      <c r="I24" s="165"/>
      <c r="J24" s="165"/>
      <c r="K24" s="165"/>
      <c r="L24" s="165"/>
      <c r="M24" s="165"/>
      <c r="N24" s="165"/>
      <c r="O24" s="165"/>
      <c r="P24" s="165"/>
      <c r="Q24" s="165"/>
      <c r="R24" s="165"/>
      <c r="S24" s="165"/>
      <c r="T24" s="148" t="s">
        <v>116</v>
      </c>
    </row>
    <row r="25" spans="1:20" ht="17" thickBot="1">
      <c r="B25" s="58"/>
      <c r="C25" s="97" t="str">
        <f>Dashboard!C26</f>
        <v>electricity_output_capacity</v>
      </c>
      <c r="D25" s="97" t="str">
        <f>Dashboard!D26</f>
        <v>MW</v>
      </c>
      <c r="E25" s="167">
        <v>0</v>
      </c>
      <c r="F25" s="169"/>
      <c r="G25" s="170">
        <v>0</v>
      </c>
      <c r="H25" s="165"/>
      <c r="I25" s="165"/>
      <c r="J25" s="165"/>
      <c r="K25" s="165"/>
      <c r="L25" s="165"/>
      <c r="M25" s="165"/>
      <c r="N25" s="165"/>
      <c r="O25" s="165"/>
      <c r="P25" s="165"/>
      <c r="Q25" s="165"/>
      <c r="R25" s="165"/>
      <c r="S25" s="165"/>
      <c r="T25" s="148" t="s">
        <v>117</v>
      </c>
    </row>
    <row r="26" spans="1:20" ht="17" thickBot="1">
      <c r="B26" s="58"/>
      <c r="C26" s="97" t="str">
        <f>Dashboard!C27</f>
        <v>heat_output_capacity</v>
      </c>
      <c r="D26" s="97" t="str">
        <f>Dashboard!D27</f>
        <v>MW</v>
      </c>
      <c r="E26" s="167">
        <f>J26</f>
        <v>4.9000000000000007E-3</v>
      </c>
      <c r="F26" s="171"/>
      <c r="G26" s="171"/>
      <c r="H26" s="171"/>
      <c r="I26" s="171"/>
      <c r="J26" s="167">
        <f>Notes!E88</f>
        <v>4.9000000000000007E-3</v>
      </c>
      <c r="K26" s="172"/>
      <c r="L26" s="172"/>
      <c r="M26" s="172"/>
      <c r="N26" s="172"/>
      <c r="O26" s="172"/>
      <c r="P26" s="172"/>
      <c r="Q26" s="172"/>
      <c r="R26" s="172"/>
      <c r="S26" s="165"/>
      <c r="T26" s="148" t="s">
        <v>130</v>
      </c>
    </row>
    <row r="27" spans="1:20">
      <c r="B27" s="58"/>
      <c r="C27" s="61"/>
      <c r="D27" s="62"/>
      <c r="E27" s="62"/>
      <c r="F27" s="62"/>
      <c r="G27" s="149"/>
      <c r="H27" s="149"/>
      <c r="I27" s="149"/>
      <c r="J27" s="149"/>
      <c r="K27" s="149"/>
      <c r="L27" s="149"/>
      <c r="M27" s="149"/>
      <c r="N27" s="149"/>
      <c r="O27" s="149"/>
      <c r="P27" s="149"/>
      <c r="Q27" s="149"/>
      <c r="R27" s="149"/>
      <c r="S27" s="149"/>
      <c r="T27" s="148"/>
    </row>
    <row r="28" spans="1:20" ht="17" thickBot="1">
      <c r="B28" s="58"/>
      <c r="C28" s="26" t="s">
        <v>78</v>
      </c>
      <c r="D28" s="26"/>
      <c r="E28" s="62"/>
      <c r="F28" s="62"/>
      <c r="G28" s="149"/>
      <c r="H28" s="149"/>
      <c r="I28" s="149"/>
      <c r="J28" s="149"/>
      <c r="K28" s="149"/>
      <c r="L28" s="149"/>
      <c r="M28" s="149"/>
      <c r="N28" s="149"/>
      <c r="O28" s="149"/>
      <c r="P28" s="149"/>
      <c r="Q28" s="149"/>
      <c r="R28" s="149"/>
      <c r="S28" s="149"/>
      <c r="T28" s="148"/>
    </row>
    <row r="29" spans="1:20" ht="17" thickBot="1">
      <c r="A29" s="102"/>
      <c r="B29" s="103"/>
      <c r="C29" s="97" t="str">
        <f>Dashboard!C30</f>
        <v>initial_investment</v>
      </c>
      <c r="D29" s="97" t="str">
        <f>Dashboard!D30</f>
        <v>euro</v>
      </c>
      <c r="E29" s="160">
        <f>R29</f>
        <v>3819</v>
      </c>
      <c r="F29" s="169"/>
      <c r="G29" s="165"/>
      <c r="H29" s="165"/>
      <c r="I29" s="173">
        <f>Notes!E183</f>
        <v>4135</v>
      </c>
      <c r="J29" s="165"/>
      <c r="K29" s="165"/>
      <c r="L29" s="165"/>
      <c r="M29" s="165"/>
      <c r="N29" s="165"/>
      <c r="O29" s="165"/>
      <c r="P29" s="165"/>
      <c r="Q29" s="165"/>
      <c r="R29" s="173">
        <f>Notes!E331</f>
        <v>3819</v>
      </c>
      <c r="S29" s="165"/>
      <c r="T29" s="148" t="s">
        <v>119</v>
      </c>
    </row>
    <row r="30" spans="1:20" ht="17" thickBot="1">
      <c r="A30" s="102"/>
      <c r="B30" s="103"/>
      <c r="C30" s="97" t="str">
        <f>Dashboard!C31</f>
        <v>ccs_investment</v>
      </c>
      <c r="D30" s="97" t="str">
        <f>Dashboard!D31</f>
        <v>euro</v>
      </c>
      <c r="E30" s="160">
        <f t="shared" ref="E30:E37" si="2">G30</f>
        <v>0</v>
      </c>
      <c r="F30" s="169"/>
      <c r="G30" s="160">
        <f>I30</f>
        <v>0</v>
      </c>
      <c r="H30" s="163"/>
      <c r="I30" s="165"/>
      <c r="J30" s="165"/>
      <c r="K30" s="165"/>
      <c r="L30" s="165"/>
      <c r="M30" s="165"/>
      <c r="N30" s="165"/>
      <c r="O30" s="165"/>
      <c r="P30" s="165"/>
      <c r="Q30" s="165"/>
      <c r="R30" s="165"/>
      <c r="S30" s="165"/>
      <c r="T30" s="148" t="s">
        <v>117</v>
      </c>
    </row>
    <row r="31" spans="1:20" ht="17" thickBot="1">
      <c r="A31" s="102"/>
      <c r="B31" s="103"/>
      <c r="C31" s="97" t="str">
        <f>Dashboard!C32</f>
        <v>cost_of_installing</v>
      </c>
      <c r="D31" s="97" t="str">
        <f>Dashboard!D32</f>
        <v>euro</v>
      </c>
      <c r="E31" s="174">
        <f>R31</f>
        <v>0</v>
      </c>
      <c r="F31" s="169"/>
      <c r="G31" s="165"/>
      <c r="H31" s="165"/>
      <c r="I31" s="173">
        <f>Notes!E172</f>
        <v>600</v>
      </c>
      <c r="J31" s="165"/>
      <c r="K31" s="165"/>
      <c r="L31" s="165"/>
      <c r="M31" s="165"/>
      <c r="N31" s="175">
        <f>Notes!E261</f>
        <v>1000</v>
      </c>
      <c r="O31" s="176"/>
      <c r="P31" s="165"/>
      <c r="Q31" s="165"/>
      <c r="R31" s="173">
        <f>0</f>
        <v>0</v>
      </c>
      <c r="S31" s="165"/>
      <c r="T31" s="148"/>
    </row>
    <row r="32" spans="1:20" ht="17" thickBot="1">
      <c r="A32" s="102"/>
      <c r="B32" s="103"/>
      <c r="C32" s="97" t="str">
        <f>Dashboard!C33</f>
        <v>decommissioning_costs</v>
      </c>
      <c r="D32" s="97" t="str">
        <f>Dashboard!D33</f>
        <v>euro</v>
      </c>
      <c r="E32" s="160">
        <f t="shared" si="2"/>
        <v>0</v>
      </c>
      <c r="F32" s="169"/>
      <c r="G32" s="160">
        <f>I32</f>
        <v>0</v>
      </c>
      <c r="H32" s="163"/>
      <c r="I32" s="165"/>
      <c r="J32" s="165"/>
      <c r="K32" s="165"/>
      <c r="L32" s="165"/>
      <c r="M32" s="165"/>
      <c r="N32" s="176"/>
      <c r="O32" s="176"/>
      <c r="P32" s="165"/>
      <c r="Q32" s="165"/>
      <c r="R32" s="165"/>
      <c r="S32" s="165"/>
      <c r="T32" s="148" t="s">
        <v>117</v>
      </c>
    </row>
    <row r="33" spans="1:20" ht="17" thickBot="1">
      <c r="A33" s="102"/>
      <c r="B33" s="103"/>
      <c r="C33" s="97" t="str">
        <f>Dashboard!C34</f>
        <v>fixed_operation_and_maintenance_costs_per_year</v>
      </c>
      <c r="D33" s="97" t="str">
        <f>Dashboard!D34</f>
        <v>euro/year</v>
      </c>
      <c r="E33" s="174">
        <f>N33</f>
        <v>200</v>
      </c>
      <c r="F33" s="169"/>
      <c r="G33" s="165"/>
      <c r="H33" s="165"/>
      <c r="I33" s="165"/>
      <c r="J33" s="165"/>
      <c r="K33" s="167">
        <f>Notes!E209</f>
        <v>252.89256198347107</v>
      </c>
      <c r="L33" s="172"/>
      <c r="M33" s="172"/>
      <c r="N33" s="174">
        <f>Notes!E262</f>
        <v>200</v>
      </c>
      <c r="O33" s="178"/>
      <c r="P33" s="172"/>
      <c r="Q33" s="172"/>
      <c r="R33" s="172"/>
      <c r="S33" s="165"/>
      <c r="T33" s="148"/>
    </row>
    <row r="34" spans="1:20" ht="17" thickBot="1">
      <c r="A34" s="102"/>
      <c r="B34" s="103"/>
      <c r="C34" s="97" t="str">
        <f>Dashboard!C35</f>
        <v>variable_operation_and_maintenance_costs_per_full_load_hour</v>
      </c>
      <c r="D34" s="97" t="str">
        <f>Dashboard!D35</f>
        <v>euro/FLH</v>
      </c>
      <c r="E34" s="164">
        <f>G34</f>
        <v>0</v>
      </c>
      <c r="F34" s="169"/>
      <c r="G34" s="160">
        <f>I34</f>
        <v>0</v>
      </c>
      <c r="H34" s="163"/>
      <c r="I34" s="165"/>
      <c r="J34" s="165"/>
      <c r="K34" s="165"/>
      <c r="L34" s="165"/>
      <c r="M34" s="165"/>
      <c r="N34" s="165"/>
      <c r="O34" s="165"/>
      <c r="P34" s="165"/>
      <c r="Q34" s="165"/>
      <c r="R34" s="165"/>
      <c r="S34" s="165"/>
      <c r="T34" s="148" t="s">
        <v>120</v>
      </c>
    </row>
    <row r="35" spans="1:20" ht="17" thickBot="1">
      <c r="A35" s="102"/>
      <c r="B35" s="103"/>
      <c r="C35" s="97" t="str">
        <f>Dashboard!C36</f>
        <v>variable_operation_and_maintenance_costs_for_ccs_per_full_load_hour</v>
      </c>
      <c r="D35" s="97" t="str">
        <f>Dashboard!D36</f>
        <v>euro/FLH</v>
      </c>
      <c r="E35" s="164">
        <f>G35</f>
        <v>0</v>
      </c>
      <c r="F35" s="169"/>
      <c r="G35" s="160">
        <f>I35</f>
        <v>0</v>
      </c>
      <c r="H35" s="163"/>
      <c r="I35" s="165"/>
      <c r="J35" s="165"/>
      <c r="K35" s="165"/>
      <c r="L35" s="165"/>
      <c r="M35" s="165"/>
      <c r="N35" s="165"/>
      <c r="O35" s="165"/>
      <c r="P35" s="165"/>
      <c r="Q35" s="165"/>
      <c r="R35" s="165"/>
      <c r="S35" s="165"/>
      <c r="T35" s="148" t="s">
        <v>117</v>
      </c>
    </row>
    <row r="36" spans="1:20" ht="17" thickBot="1">
      <c r="A36" s="102"/>
      <c r="B36" s="103"/>
      <c r="C36" s="97" t="str">
        <f>Dashboard!C37</f>
        <v>wacc</v>
      </c>
      <c r="D36" s="97" t="str">
        <f>Dashboard!D37</f>
        <v>%</v>
      </c>
      <c r="E36" s="164">
        <f>G36</f>
        <v>0.04</v>
      </c>
      <c r="F36" s="169"/>
      <c r="G36" s="164">
        <v>0.04</v>
      </c>
      <c r="H36" s="168"/>
      <c r="I36" s="165"/>
      <c r="J36" s="165"/>
      <c r="K36" s="165"/>
      <c r="L36" s="165"/>
      <c r="M36" s="165"/>
      <c r="N36" s="165"/>
      <c r="O36" s="165"/>
      <c r="P36" s="165"/>
      <c r="Q36" s="165"/>
      <c r="R36" s="165"/>
      <c r="S36" s="165"/>
      <c r="T36" s="148" t="s">
        <v>116</v>
      </c>
    </row>
    <row r="37" spans="1:20" ht="17" thickBot="1">
      <c r="A37" s="102"/>
      <c r="B37" s="103"/>
      <c r="C37" s="97" t="str">
        <f>Dashboard!C38</f>
        <v>takes_part_in_ets</v>
      </c>
      <c r="D37" s="97" t="str">
        <f>Dashboard!D38</f>
        <v>yes=1, no=0</v>
      </c>
      <c r="E37" s="160">
        <f t="shared" si="2"/>
        <v>0</v>
      </c>
      <c r="F37" s="169"/>
      <c r="G37" s="160">
        <f>I37</f>
        <v>0</v>
      </c>
      <c r="H37" s="163"/>
      <c r="I37" s="165"/>
      <c r="J37" s="165"/>
      <c r="K37" s="165"/>
      <c r="L37" s="165"/>
      <c r="M37" s="165"/>
      <c r="N37" s="165"/>
      <c r="O37" s="165"/>
      <c r="P37" s="165"/>
      <c r="Q37" s="165"/>
      <c r="R37" s="165"/>
      <c r="S37" s="165"/>
      <c r="T37" s="148" t="s">
        <v>117</v>
      </c>
    </row>
    <row r="38" spans="1:20" ht="17" thickBot="1">
      <c r="A38" s="102"/>
      <c r="B38" s="103"/>
      <c r="C38" s="97" t="str">
        <f>Dashboard!C39</f>
        <v>storage.cost_per_mwh</v>
      </c>
      <c r="D38" s="97" t="str">
        <f>Dashboard!D39</f>
        <v>euro/MWh</v>
      </c>
      <c r="E38" s="160">
        <f>Q38</f>
        <v>154736.84210526317</v>
      </c>
      <c r="F38" s="169"/>
      <c r="G38" s="165"/>
      <c r="H38" s="165"/>
      <c r="I38" s="165"/>
      <c r="J38" s="165"/>
      <c r="K38" s="165"/>
      <c r="L38" s="165"/>
      <c r="M38" s="165"/>
      <c r="N38" s="165"/>
      <c r="O38" s="165"/>
      <c r="P38" s="222">
        <f>Notes!E315</f>
        <v>164988.7302779865</v>
      </c>
      <c r="Q38" s="222">
        <f>Notes!E323</f>
        <v>154736.84210526317</v>
      </c>
      <c r="R38" s="224"/>
      <c r="S38" s="165"/>
      <c r="T38" s="148"/>
    </row>
    <row r="39" spans="1:20">
      <c r="A39" s="102"/>
      <c r="B39" s="103"/>
      <c r="C39" s="26"/>
      <c r="D39" s="62"/>
      <c r="E39" s="62"/>
      <c r="F39" s="62"/>
      <c r="G39" s="149"/>
      <c r="H39" s="149"/>
      <c r="I39" s="149"/>
      <c r="J39" s="149"/>
      <c r="K39" s="149"/>
      <c r="L39" s="149"/>
      <c r="M39" s="149"/>
      <c r="N39" s="149"/>
      <c r="O39" s="149"/>
      <c r="P39" s="149"/>
      <c r="Q39" s="149"/>
      <c r="R39" s="149"/>
      <c r="S39" s="149"/>
      <c r="T39" s="148"/>
    </row>
    <row r="40" spans="1:20" ht="17" thickBot="1">
      <c r="A40" s="102"/>
      <c r="B40" s="103"/>
      <c r="C40" s="11" t="s">
        <v>6</v>
      </c>
      <c r="D40" s="62"/>
      <c r="E40" s="62"/>
      <c r="F40" s="62"/>
      <c r="G40" s="149"/>
      <c r="H40" s="149"/>
      <c r="I40" s="149"/>
      <c r="J40" s="149"/>
      <c r="K40" s="149"/>
      <c r="L40" s="149"/>
      <c r="M40" s="149"/>
      <c r="N40" s="149"/>
      <c r="O40" s="149"/>
      <c r="P40" s="149"/>
      <c r="Q40" s="149"/>
      <c r="R40" s="149"/>
      <c r="S40" s="149"/>
      <c r="T40" s="148"/>
    </row>
    <row r="41" spans="1:20" ht="17" thickBot="1">
      <c r="A41" s="102"/>
      <c r="B41" s="103"/>
      <c r="C41" s="97" t="str">
        <f>Dashboard!C42</f>
        <v>land_use_per_unit</v>
      </c>
      <c r="D41" s="97" t="str">
        <f>Dashboard!D42</f>
        <v>km2</v>
      </c>
      <c r="E41" s="160">
        <f>G41</f>
        <v>0</v>
      </c>
      <c r="F41" s="169"/>
      <c r="G41" s="160">
        <f>I41</f>
        <v>0</v>
      </c>
      <c r="H41" s="163"/>
      <c r="I41" s="165"/>
      <c r="J41" s="165"/>
      <c r="K41" s="165"/>
      <c r="L41" s="165"/>
      <c r="M41" s="165"/>
      <c r="N41" s="165"/>
      <c r="O41" s="165"/>
      <c r="P41" s="165"/>
      <c r="Q41" s="165"/>
      <c r="R41" s="165"/>
      <c r="S41" s="165"/>
      <c r="T41" s="148" t="s">
        <v>117</v>
      </c>
    </row>
    <row r="42" spans="1:20" ht="17" thickBot="1">
      <c r="A42" s="102"/>
      <c r="B42" s="103"/>
      <c r="C42" s="97" t="str">
        <f>Dashboard!C43</f>
        <v>construction_time</v>
      </c>
      <c r="D42" s="97" t="str">
        <f>Dashboard!D43</f>
        <v>years</v>
      </c>
      <c r="E42" s="160">
        <f>G42</f>
        <v>0</v>
      </c>
      <c r="F42" s="169"/>
      <c r="G42" s="160">
        <f>I42</f>
        <v>0</v>
      </c>
      <c r="H42" s="163"/>
      <c r="I42" s="165"/>
      <c r="J42" s="165"/>
      <c r="K42" s="165"/>
      <c r="L42" s="165"/>
      <c r="M42" s="165"/>
      <c r="N42" s="165"/>
      <c r="O42" s="165"/>
      <c r="P42" s="165"/>
      <c r="Q42" s="165"/>
      <c r="R42" s="165"/>
      <c r="S42" s="165"/>
      <c r="T42" s="148" t="s">
        <v>117</v>
      </c>
    </row>
    <row r="43" spans="1:20" ht="17" thickBot="1">
      <c r="A43" s="102"/>
      <c r="B43" s="103"/>
      <c r="C43" s="97" t="str">
        <f>Dashboard!C44</f>
        <v>technical_lifetime</v>
      </c>
      <c r="D43" s="97" t="str">
        <f>Dashboard!D44</f>
        <v>years</v>
      </c>
      <c r="E43" s="160">
        <f>N43</f>
        <v>15</v>
      </c>
      <c r="F43" s="169"/>
      <c r="G43" s="165"/>
      <c r="H43" s="165"/>
      <c r="I43" s="165"/>
      <c r="J43" s="165"/>
      <c r="K43" s="165"/>
      <c r="L43" s="165"/>
      <c r="M43" s="165"/>
      <c r="N43" s="170">
        <f>Notes!E260</f>
        <v>15</v>
      </c>
      <c r="O43" s="165"/>
      <c r="P43" s="165"/>
      <c r="Q43" s="165"/>
      <c r="R43" s="165"/>
      <c r="S43" s="165"/>
      <c r="T43" s="177" t="s">
        <v>152</v>
      </c>
    </row>
    <row r="44" spans="1:20" ht="17" thickBot="1">
      <c r="A44" s="102"/>
      <c r="B44" s="103"/>
      <c r="C44" s="97" t="str">
        <f>Dashboard!C45</f>
        <v>free_co2_factor</v>
      </c>
      <c r="D44" s="97" t="str">
        <f>Dashboard!D45</f>
        <v>-</v>
      </c>
      <c r="E44" s="160">
        <f t="shared" ref="E44" si="3">G44</f>
        <v>0</v>
      </c>
      <c r="F44" s="169"/>
      <c r="G44" s="160">
        <f>I44</f>
        <v>0</v>
      </c>
      <c r="H44" s="163"/>
      <c r="I44" s="165"/>
      <c r="J44" s="165"/>
      <c r="K44" s="165"/>
      <c r="L44" s="165"/>
      <c r="M44" s="165"/>
      <c r="N44" s="165"/>
      <c r="O44" s="165"/>
      <c r="P44" s="165"/>
      <c r="Q44" s="165"/>
      <c r="R44" s="165"/>
      <c r="S44" s="165"/>
      <c r="T44" s="148" t="s">
        <v>117</v>
      </c>
    </row>
    <row r="45" spans="1:20">
      <c r="B45" s="58"/>
      <c r="C45" s="62"/>
      <c r="D45" s="62"/>
      <c r="E45" s="62"/>
      <c r="F45" s="62"/>
      <c r="G45" s="149"/>
      <c r="H45" s="149"/>
      <c r="I45" s="149"/>
      <c r="J45" s="149"/>
      <c r="K45" s="149"/>
      <c r="L45" s="149"/>
      <c r="M45" s="149"/>
      <c r="N45" s="149"/>
      <c r="O45" s="149"/>
      <c r="P45" s="149"/>
      <c r="Q45" s="149"/>
      <c r="R45" s="149"/>
      <c r="S45" s="149"/>
      <c r="T45" s="150"/>
    </row>
    <row r="46" spans="1:20">
      <c r="B46" s="58"/>
      <c r="C46" s="62"/>
      <c r="D46" s="62"/>
      <c r="E46" s="62"/>
      <c r="F46" s="62"/>
      <c r="G46" s="149"/>
      <c r="H46" s="149"/>
      <c r="I46" s="149"/>
      <c r="J46" s="149"/>
      <c r="K46" s="149"/>
      <c r="L46" s="149"/>
      <c r="M46" s="149"/>
      <c r="N46" s="149"/>
      <c r="O46" s="149"/>
      <c r="P46" s="149"/>
      <c r="Q46" s="149"/>
      <c r="R46" s="149"/>
      <c r="S46" s="149"/>
      <c r="T46" s="150"/>
    </row>
    <row r="47" spans="1:20">
      <c r="B47" s="58"/>
      <c r="C47" s="62"/>
      <c r="D47" s="62"/>
      <c r="E47" s="62"/>
      <c r="F47" s="62"/>
      <c r="G47" s="149"/>
      <c r="H47" s="149"/>
      <c r="I47" s="149"/>
      <c r="J47" s="149"/>
      <c r="K47" s="149"/>
      <c r="L47" s="149"/>
      <c r="M47" s="149"/>
      <c r="N47" s="149"/>
      <c r="O47" s="149"/>
      <c r="P47" s="149"/>
      <c r="Q47" s="149"/>
      <c r="R47" s="149"/>
      <c r="S47" s="149"/>
      <c r="T47" s="150"/>
    </row>
    <row r="48" spans="1:20" ht="17" thickBot="1">
      <c r="B48" s="151"/>
      <c r="C48" s="152"/>
      <c r="D48" s="152"/>
      <c r="E48" s="152"/>
      <c r="F48" s="152"/>
      <c r="G48" s="153"/>
      <c r="H48" s="153"/>
      <c r="I48" s="153"/>
      <c r="J48" s="153"/>
      <c r="K48" s="153"/>
      <c r="L48" s="153"/>
      <c r="M48" s="153"/>
      <c r="N48" s="153"/>
      <c r="O48" s="153"/>
      <c r="P48" s="153"/>
      <c r="Q48" s="153"/>
      <c r="R48" s="153"/>
      <c r="S48" s="153"/>
      <c r="T48" s="15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2"/>
  <sheetViews>
    <sheetView zoomScale="91" workbookViewId="0">
      <selection activeCell="J16" sqref="J16"/>
    </sheetView>
  </sheetViews>
  <sheetFormatPr baseColWidth="10" defaultColWidth="33.1640625" defaultRowHeight="16"/>
  <cols>
    <col min="1" max="1" width="3.33203125" style="38" customWidth="1"/>
    <col min="2" max="2" width="3.5" style="38" customWidth="1"/>
    <col min="3" max="3" width="25.1640625" style="38" customWidth="1"/>
    <col min="4" max="4" width="3.1640625" style="38" customWidth="1"/>
    <col min="5" max="5" width="16.1640625" style="38" customWidth="1"/>
    <col min="6" max="6" width="10.33203125" style="38" customWidth="1"/>
    <col min="7" max="9" width="12.1640625" style="38" customWidth="1"/>
    <col min="10" max="10" width="33.6640625" style="39" customWidth="1"/>
    <col min="11" max="11" width="96" style="38" bestFit="1" customWidth="1"/>
    <col min="12" max="16384" width="33.1640625" style="38"/>
  </cols>
  <sheetData>
    <row r="1" spans="2:11" ht="17" thickBot="1"/>
    <row r="2" spans="2:11">
      <c r="B2" s="40"/>
      <c r="C2" s="41"/>
      <c r="D2" s="41"/>
      <c r="E2" s="41"/>
      <c r="F2" s="41"/>
      <c r="G2" s="41"/>
      <c r="H2" s="41"/>
      <c r="I2" s="41"/>
      <c r="J2" s="42"/>
      <c r="K2" s="185"/>
    </row>
    <row r="3" spans="2:11">
      <c r="B3" s="43"/>
      <c r="C3" s="44" t="s">
        <v>20</v>
      </c>
      <c r="D3" s="44"/>
      <c r="E3" s="44"/>
      <c r="F3" s="44"/>
      <c r="G3" s="44"/>
      <c r="H3" s="44"/>
      <c r="I3" s="44"/>
      <c r="J3" s="45"/>
      <c r="K3" s="179"/>
    </row>
    <row r="4" spans="2:11">
      <c r="B4" s="43"/>
      <c r="C4" s="46"/>
      <c r="D4" s="46"/>
      <c r="E4" s="46"/>
      <c r="F4" s="46"/>
      <c r="G4" s="46"/>
      <c r="H4" s="46"/>
      <c r="I4" s="46"/>
      <c r="J4" s="47"/>
      <c r="K4" s="179"/>
    </row>
    <row r="5" spans="2:11">
      <c r="B5" s="48"/>
      <c r="C5" s="49" t="s">
        <v>25</v>
      </c>
      <c r="D5" s="49"/>
      <c r="E5" s="49" t="s">
        <v>0</v>
      </c>
      <c r="F5" s="49" t="s">
        <v>17</v>
      </c>
      <c r="G5" s="49" t="s">
        <v>26</v>
      </c>
      <c r="H5" s="49" t="s">
        <v>82</v>
      </c>
      <c r="I5" s="49" t="s">
        <v>102</v>
      </c>
      <c r="J5" s="50" t="s">
        <v>83</v>
      </c>
      <c r="K5" s="186" t="s">
        <v>14</v>
      </c>
    </row>
    <row r="6" spans="2:11">
      <c r="B6" s="43"/>
      <c r="C6" s="44"/>
      <c r="D6" s="44"/>
      <c r="E6" s="44"/>
      <c r="F6" s="44"/>
      <c r="G6" s="44"/>
      <c r="H6" s="44"/>
      <c r="I6" s="44"/>
      <c r="J6" s="45"/>
      <c r="K6" s="187"/>
    </row>
    <row r="7" spans="2:11">
      <c r="B7" s="43"/>
      <c r="C7" s="192"/>
      <c r="D7" s="44"/>
      <c r="E7" s="46"/>
      <c r="F7" s="46"/>
      <c r="G7" s="46"/>
      <c r="H7" s="46"/>
      <c r="I7" s="46"/>
      <c r="J7" s="45"/>
      <c r="K7" s="187"/>
    </row>
    <row r="8" spans="2:11">
      <c r="B8" s="43"/>
      <c r="C8" s="193" t="s">
        <v>103</v>
      </c>
      <c r="D8" s="194"/>
      <c r="E8" s="195" t="s">
        <v>101</v>
      </c>
      <c r="F8" s="195" t="s">
        <v>104</v>
      </c>
      <c r="G8" s="196" t="s">
        <v>105</v>
      </c>
      <c r="H8" s="196" t="s">
        <v>105</v>
      </c>
      <c r="I8" s="196" t="s">
        <v>106</v>
      </c>
      <c r="J8" s="196" t="s">
        <v>138</v>
      </c>
      <c r="K8" s="148" t="s">
        <v>107</v>
      </c>
    </row>
    <row r="9" spans="2:11">
      <c r="B9" s="43"/>
      <c r="C9" s="197" t="s">
        <v>108</v>
      </c>
      <c r="D9" s="198"/>
      <c r="E9" s="195"/>
      <c r="F9" s="195"/>
      <c r="G9" s="196"/>
      <c r="H9" s="196"/>
      <c r="I9" s="196"/>
      <c r="J9" s="196"/>
      <c r="K9" s="199"/>
    </row>
    <row r="10" spans="2:11">
      <c r="B10" s="43"/>
      <c r="C10" s="197"/>
      <c r="D10" s="198"/>
      <c r="E10" s="195"/>
      <c r="F10" s="195"/>
      <c r="G10" s="196"/>
      <c r="H10" s="196"/>
      <c r="I10" s="196"/>
      <c r="J10" s="196"/>
      <c r="K10" s="199"/>
    </row>
    <row r="11" spans="2:11">
      <c r="B11" s="43"/>
      <c r="C11" s="197"/>
      <c r="D11" s="198"/>
      <c r="E11" s="194"/>
      <c r="F11" s="200"/>
      <c r="G11" s="196"/>
      <c r="H11" s="196"/>
      <c r="I11" s="196"/>
      <c r="J11" s="196"/>
      <c r="K11" s="199"/>
    </row>
    <row r="12" spans="2:11" ht="13" customHeight="1">
      <c r="B12" s="43"/>
      <c r="C12" s="193" t="s">
        <v>131</v>
      </c>
      <c r="D12" s="201"/>
      <c r="E12" s="194" t="s">
        <v>132</v>
      </c>
      <c r="F12" s="200" t="s">
        <v>133</v>
      </c>
      <c r="G12" s="202" t="s">
        <v>134</v>
      </c>
      <c r="H12" s="202" t="s">
        <v>134</v>
      </c>
      <c r="I12" s="202" t="s">
        <v>135</v>
      </c>
      <c r="J12" s="202" t="s">
        <v>137</v>
      </c>
      <c r="K12" s="199" t="s">
        <v>136</v>
      </c>
    </row>
    <row r="13" spans="2:11">
      <c r="B13" s="43"/>
      <c r="C13" s="203"/>
      <c r="D13" s="201"/>
      <c r="E13" s="194"/>
      <c r="F13" s="200"/>
      <c r="G13" s="202"/>
      <c r="H13" s="202"/>
      <c r="I13" s="202"/>
      <c r="J13" s="202"/>
      <c r="K13" s="199"/>
    </row>
    <row r="14" spans="2:11" ht="34">
      <c r="B14" s="43"/>
      <c r="C14" s="197" t="s">
        <v>36</v>
      </c>
      <c r="D14" s="201"/>
      <c r="E14" s="194" t="s">
        <v>143</v>
      </c>
      <c r="F14" s="200" t="s">
        <v>104</v>
      </c>
      <c r="G14" s="202" t="s">
        <v>144</v>
      </c>
      <c r="H14" s="202" t="s">
        <v>144</v>
      </c>
      <c r="I14" s="202" t="s">
        <v>135</v>
      </c>
      <c r="J14" s="202" t="s">
        <v>145</v>
      </c>
      <c r="K14" s="199" t="s">
        <v>93</v>
      </c>
    </row>
    <row r="15" spans="2:11">
      <c r="B15" s="43"/>
      <c r="C15" s="193"/>
      <c r="D15" s="201"/>
      <c r="E15" s="194"/>
      <c r="F15" s="200"/>
      <c r="G15" s="202"/>
      <c r="H15" s="202"/>
      <c r="I15" s="202"/>
      <c r="J15" s="202"/>
      <c r="K15" s="199"/>
    </row>
    <row r="16" spans="2:11" ht="34">
      <c r="B16" s="43"/>
      <c r="C16" s="193" t="s">
        <v>95</v>
      </c>
      <c r="D16" s="201"/>
      <c r="E16" s="194" t="s">
        <v>146</v>
      </c>
      <c r="F16" s="200" t="s">
        <v>104</v>
      </c>
      <c r="G16" s="202" t="s">
        <v>144</v>
      </c>
      <c r="H16" s="202" t="s">
        <v>144</v>
      </c>
      <c r="I16" s="202" t="s">
        <v>135</v>
      </c>
      <c r="J16" s="235" t="s">
        <v>147</v>
      </c>
      <c r="K16" s="199" t="s">
        <v>92</v>
      </c>
    </row>
    <row r="17" spans="1:11" s="180" customFormat="1">
      <c r="B17" s="181"/>
      <c r="C17" s="204" t="s">
        <v>164</v>
      </c>
      <c r="D17" s="203"/>
      <c r="E17" s="203" t="s">
        <v>173</v>
      </c>
      <c r="F17" s="203" t="s">
        <v>104</v>
      </c>
      <c r="G17" s="203">
        <v>2015</v>
      </c>
      <c r="H17" s="203">
        <v>2015</v>
      </c>
      <c r="I17" s="205">
        <v>42948</v>
      </c>
      <c r="J17" s="204" t="s">
        <v>200</v>
      </c>
      <c r="K17" s="206"/>
    </row>
    <row r="18" spans="1:11" s="180" customFormat="1">
      <c r="B18" s="181"/>
      <c r="C18" s="204" t="s">
        <v>168</v>
      </c>
      <c r="D18" s="203"/>
      <c r="E18" s="203"/>
      <c r="F18" s="203"/>
      <c r="G18" s="203"/>
      <c r="H18" s="203"/>
      <c r="I18" s="203"/>
      <c r="J18" s="204"/>
      <c r="K18" s="206"/>
    </row>
    <row r="19" spans="1:11" s="180" customFormat="1">
      <c r="B19" s="181"/>
      <c r="C19" s="207"/>
      <c r="D19" s="203"/>
      <c r="E19" s="203"/>
      <c r="F19" s="203"/>
      <c r="G19" s="203"/>
      <c r="H19" s="203"/>
      <c r="I19" s="203"/>
      <c r="J19" s="204"/>
      <c r="K19" s="206"/>
    </row>
    <row r="20" spans="1:11" s="180" customFormat="1">
      <c r="B20" s="181"/>
      <c r="C20" s="204" t="s">
        <v>169</v>
      </c>
      <c r="D20" s="203"/>
      <c r="E20" s="203" t="s">
        <v>174</v>
      </c>
      <c r="F20" s="203" t="s">
        <v>104</v>
      </c>
      <c r="G20" s="203">
        <v>2010</v>
      </c>
      <c r="H20" s="203" t="s">
        <v>201</v>
      </c>
      <c r="I20" s="205">
        <v>42948</v>
      </c>
      <c r="J20" s="208" t="s">
        <v>202</v>
      </c>
      <c r="K20" s="206"/>
    </row>
    <row r="21" spans="1:11" s="180" customFormat="1">
      <c r="B21" s="181"/>
      <c r="C21" s="207"/>
      <c r="D21" s="203"/>
      <c r="E21" s="203"/>
      <c r="F21" s="203"/>
      <c r="G21" s="203"/>
      <c r="H21" s="203"/>
      <c r="I21" s="203"/>
      <c r="J21" s="208"/>
      <c r="K21" s="206"/>
    </row>
    <row r="22" spans="1:11" s="180" customFormat="1">
      <c r="B22" s="181"/>
      <c r="C22" s="207" t="s">
        <v>37</v>
      </c>
      <c r="D22" s="203"/>
      <c r="E22" s="203" t="s">
        <v>175</v>
      </c>
      <c r="F22" s="203" t="s">
        <v>104</v>
      </c>
      <c r="G22" s="203"/>
      <c r="H22" s="203"/>
      <c r="I22" s="205">
        <v>42948</v>
      </c>
      <c r="J22" s="204" t="s">
        <v>203</v>
      </c>
      <c r="K22" s="206" t="s">
        <v>184</v>
      </c>
    </row>
    <row r="23" spans="1:11" s="180" customFormat="1">
      <c r="B23" s="181"/>
      <c r="C23" s="207"/>
      <c r="D23" s="203"/>
      <c r="E23" s="203" t="s">
        <v>227</v>
      </c>
      <c r="F23" s="203" t="s">
        <v>104</v>
      </c>
      <c r="G23" s="203"/>
      <c r="H23" s="203"/>
      <c r="I23" s="205">
        <v>43831</v>
      </c>
      <c r="J23" s="204" t="s">
        <v>233</v>
      </c>
      <c r="K23" s="206"/>
    </row>
    <row r="24" spans="1:11" s="180" customFormat="1">
      <c r="B24" s="181"/>
      <c r="C24" s="204" t="s">
        <v>165</v>
      </c>
      <c r="D24" s="203"/>
      <c r="E24" s="203"/>
      <c r="F24" s="203"/>
      <c r="G24" s="203"/>
      <c r="H24" s="203"/>
      <c r="I24" s="203"/>
      <c r="J24" s="204"/>
      <c r="K24" s="206"/>
    </row>
    <row r="25" spans="1:11" s="180" customFormat="1">
      <c r="B25" s="181"/>
      <c r="C25" s="207" t="s">
        <v>10</v>
      </c>
      <c r="D25" s="203"/>
      <c r="E25" s="203"/>
      <c r="F25" s="203"/>
      <c r="G25" s="203"/>
      <c r="H25" s="203"/>
      <c r="I25" s="203"/>
      <c r="J25" s="204"/>
      <c r="K25" s="206"/>
    </row>
    <row r="26" spans="1:11" s="180" customFormat="1">
      <c r="B26" s="181"/>
      <c r="C26" s="207" t="s">
        <v>36</v>
      </c>
      <c r="D26" s="203"/>
      <c r="E26" s="203"/>
      <c r="F26" s="203"/>
      <c r="G26" s="203"/>
      <c r="H26" s="203"/>
      <c r="I26" s="203"/>
      <c r="J26" s="204"/>
      <c r="K26" s="206"/>
    </row>
    <row r="27" spans="1:11" s="180" customFormat="1">
      <c r="B27" s="181"/>
      <c r="C27" s="207" t="s">
        <v>40</v>
      </c>
      <c r="D27" s="203"/>
      <c r="E27" s="203"/>
      <c r="F27" s="203"/>
      <c r="G27" s="203"/>
      <c r="H27" s="203"/>
      <c r="I27" s="203"/>
      <c r="J27" s="204"/>
      <c r="K27" s="206"/>
    </row>
    <row r="28" spans="1:11" s="180" customFormat="1">
      <c r="B28" s="181"/>
      <c r="C28" s="209" t="s">
        <v>44</v>
      </c>
      <c r="D28" s="203"/>
      <c r="E28" s="203"/>
      <c r="F28" s="203"/>
      <c r="G28" s="203"/>
      <c r="H28" s="203"/>
      <c r="I28" s="203"/>
      <c r="J28" s="204"/>
      <c r="K28" s="206"/>
    </row>
    <row r="29" spans="1:11" s="180" customFormat="1">
      <c r="B29" s="181"/>
      <c r="C29" s="209" t="s">
        <v>169</v>
      </c>
      <c r="D29" s="203"/>
      <c r="E29" s="203"/>
      <c r="F29" s="203"/>
      <c r="G29" s="203"/>
      <c r="H29" s="203"/>
      <c r="I29" s="203"/>
      <c r="J29" s="204"/>
      <c r="K29" s="206"/>
    </row>
    <row r="30" spans="1:11" s="180" customFormat="1">
      <c r="A30" s="203"/>
      <c r="B30" s="181"/>
      <c r="C30" s="204"/>
      <c r="D30" s="203"/>
      <c r="E30" s="203"/>
      <c r="F30" s="203"/>
      <c r="G30" s="203"/>
      <c r="H30" s="203"/>
      <c r="I30" s="203"/>
      <c r="J30" s="204"/>
      <c r="K30" s="206"/>
    </row>
    <row r="31" spans="1:11" s="180" customFormat="1">
      <c r="A31" s="203"/>
      <c r="B31" s="181"/>
      <c r="C31" s="204"/>
      <c r="D31" s="203"/>
      <c r="E31" s="203"/>
      <c r="F31" s="203"/>
      <c r="G31" s="203"/>
      <c r="H31" s="203"/>
      <c r="I31" s="203"/>
      <c r="J31" s="204"/>
      <c r="K31" s="206"/>
    </row>
    <row r="32" spans="1:11" s="180" customFormat="1">
      <c r="A32" s="203"/>
      <c r="B32" s="181"/>
      <c r="C32" s="204" t="s">
        <v>162</v>
      </c>
      <c r="D32" s="203"/>
      <c r="E32" s="203" t="s">
        <v>211</v>
      </c>
      <c r="F32" s="203" t="s">
        <v>104</v>
      </c>
      <c r="G32" s="203" t="s">
        <v>201</v>
      </c>
      <c r="H32" s="203" t="s">
        <v>201</v>
      </c>
      <c r="I32" s="203">
        <v>42979</v>
      </c>
      <c r="J32" s="204" t="s">
        <v>222</v>
      </c>
      <c r="K32" s="206"/>
    </row>
    <row r="33" spans="1:11" s="180" customFormat="1">
      <c r="A33" s="203"/>
      <c r="B33" s="181"/>
      <c r="C33" s="204"/>
      <c r="D33" s="203"/>
      <c r="E33" s="203"/>
      <c r="F33" s="203"/>
      <c r="G33" s="203"/>
      <c r="H33" s="203"/>
      <c r="I33" s="203"/>
      <c r="J33" s="204"/>
      <c r="K33" s="206"/>
    </row>
    <row r="34" spans="1:11" s="180" customFormat="1">
      <c r="A34" s="203"/>
      <c r="B34" s="181"/>
      <c r="C34" s="204" t="s">
        <v>162</v>
      </c>
      <c r="D34" s="203"/>
      <c r="E34" s="203" t="s">
        <v>221</v>
      </c>
      <c r="F34" s="203" t="s">
        <v>104</v>
      </c>
      <c r="G34" s="203" t="s">
        <v>201</v>
      </c>
      <c r="H34" s="203" t="s">
        <v>201</v>
      </c>
      <c r="I34" s="203">
        <v>42979</v>
      </c>
      <c r="J34" s="204" t="s">
        <v>223</v>
      </c>
      <c r="K34" s="206"/>
    </row>
    <row r="35" spans="1:11" s="180" customFormat="1">
      <c r="A35" s="203"/>
      <c r="B35" s="181"/>
      <c r="C35" s="204"/>
      <c r="D35" s="203"/>
      <c r="E35" s="203"/>
      <c r="F35" s="203"/>
      <c r="G35" s="203"/>
      <c r="H35" s="203"/>
      <c r="I35" s="203"/>
      <c r="J35" s="204"/>
      <c r="K35" s="206"/>
    </row>
    <row r="36" spans="1:11" s="180" customFormat="1">
      <c r="B36" s="181"/>
      <c r="C36" s="204" t="s">
        <v>169</v>
      </c>
      <c r="D36" s="203"/>
      <c r="E36" s="203" t="s">
        <v>198</v>
      </c>
      <c r="F36" s="203" t="s">
        <v>104</v>
      </c>
      <c r="G36" s="203" t="s">
        <v>201</v>
      </c>
      <c r="H36" s="203" t="s">
        <v>201</v>
      </c>
      <c r="I36" s="205">
        <v>42948</v>
      </c>
      <c r="J36" s="208" t="s">
        <v>204</v>
      </c>
      <c r="K36" s="206"/>
    </row>
    <row r="37" spans="1:11" s="180" customFormat="1">
      <c r="B37" s="181"/>
      <c r="D37" s="203"/>
      <c r="E37" s="203"/>
      <c r="F37" s="203"/>
      <c r="G37" s="203"/>
      <c r="H37" s="203"/>
      <c r="I37" s="203"/>
      <c r="J37" s="204"/>
      <c r="K37" s="206"/>
    </row>
    <row r="38" spans="1:11" s="180" customFormat="1">
      <c r="B38" s="181"/>
      <c r="C38" s="203" t="s">
        <v>85</v>
      </c>
      <c r="D38" s="203"/>
      <c r="E38" s="203" t="s">
        <v>151</v>
      </c>
      <c r="F38" s="203"/>
      <c r="G38" s="203"/>
      <c r="H38" s="203"/>
      <c r="I38" s="203"/>
      <c r="J38" s="210" t="s">
        <v>208</v>
      </c>
      <c r="K38" s="206"/>
    </row>
    <row r="39" spans="1:11" s="180" customFormat="1">
      <c r="B39" s="181"/>
      <c r="C39" s="203" t="s">
        <v>86</v>
      </c>
      <c r="D39" s="203"/>
      <c r="E39" s="203"/>
      <c r="F39" s="203"/>
      <c r="G39" s="203"/>
      <c r="H39" s="203"/>
      <c r="I39" s="203"/>
      <c r="J39" s="204"/>
      <c r="K39" s="206"/>
    </row>
    <row r="40" spans="1:11" s="180" customFormat="1">
      <c r="B40" s="181"/>
      <c r="C40" s="203" t="s">
        <v>163</v>
      </c>
      <c r="D40" s="203"/>
      <c r="E40" s="203"/>
      <c r="F40" s="203"/>
      <c r="G40" s="203"/>
      <c r="H40" s="203"/>
      <c r="I40" s="203"/>
      <c r="J40" s="204"/>
      <c r="K40" s="206"/>
    </row>
    <row r="41" spans="1:11" s="180" customFormat="1">
      <c r="B41" s="181"/>
      <c r="C41" s="203" t="s">
        <v>205</v>
      </c>
      <c r="D41" s="203"/>
      <c r="E41" s="203"/>
      <c r="F41" s="203"/>
      <c r="G41" s="203"/>
      <c r="H41" s="203"/>
      <c r="I41" s="203"/>
      <c r="J41" s="204"/>
      <c r="K41" s="206"/>
    </row>
    <row r="42" spans="1:11" s="180" customFormat="1">
      <c r="B42" s="181"/>
      <c r="C42" s="204" t="e">
        <f>Dashboard!#REF!</f>
        <v>#REF!</v>
      </c>
      <c r="D42" s="203"/>
      <c r="E42" s="203"/>
      <c r="F42" s="203"/>
      <c r="G42" s="203"/>
      <c r="H42" s="203"/>
      <c r="I42" s="203"/>
      <c r="J42" s="204"/>
      <c r="K42" s="206"/>
    </row>
    <row r="43" spans="1:11" s="180" customFormat="1">
      <c r="B43" s="181"/>
      <c r="C43" s="203" t="s">
        <v>31</v>
      </c>
      <c r="D43" s="203"/>
      <c r="E43" s="203"/>
      <c r="F43" s="203"/>
      <c r="G43" s="203"/>
      <c r="H43" s="203"/>
      <c r="I43" s="203"/>
      <c r="J43" s="204"/>
      <c r="K43" s="206"/>
    </row>
    <row r="44" spans="1:11" s="180" customFormat="1">
      <c r="B44" s="181"/>
      <c r="C44" s="203" t="s">
        <v>87</v>
      </c>
      <c r="D44" s="203"/>
      <c r="E44" s="203"/>
      <c r="F44" s="203"/>
      <c r="G44" s="203"/>
      <c r="H44" s="203"/>
      <c r="I44" s="203"/>
      <c r="J44" s="204"/>
      <c r="K44" s="206"/>
    </row>
    <row r="45" spans="1:11" s="180" customFormat="1">
      <c r="B45" s="181"/>
      <c r="C45" s="203" t="s">
        <v>8</v>
      </c>
      <c r="D45" s="203"/>
      <c r="E45" s="203"/>
      <c r="F45" s="203"/>
      <c r="G45" s="203"/>
      <c r="H45" s="203"/>
      <c r="I45" s="203"/>
      <c r="J45" s="204"/>
      <c r="K45" s="206"/>
    </row>
    <row r="46" spans="1:11" s="180" customFormat="1">
      <c r="B46" s="181"/>
      <c r="C46" s="203" t="s">
        <v>34</v>
      </c>
      <c r="D46" s="203"/>
      <c r="E46" s="203"/>
      <c r="F46" s="203"/>
      <c r="G46" s="203"/>
      <c r="H46" s="203"/>
      <c r="I46" s="203"/>
      <c r="J46" s="204"/>
      <c r="K46" s="206"/>
    </row>
    <row r="47" spans="1:11" s="180" customFormat="1">
      <c r="B47" s="181"/>
      <c r="C47" s="203" t="s">
        <v>35</v>
      </c>
      <c r="D47" s="203"/>
      <c r="E47" s="203"/>
      <c r="F47" s="203"/>
      <c r="G47" s="203"/>
      <c r="H47" s="203"/>
      <c r="I47" s="203"/>
      <c r="J47" s="204"/>
      <c r="K47" s="206"/>
    </row>
    <row r="48" spans="1:11" s="180" customFormat="1">
      <c r="B48" s="181"/>
      <c r="C48" s="203" t="s">
        <v>206</v>
      </c>
      <c r="D48" s="203"/>
      <c r="E48" s="203"/>
      <c r="F48" s="203"/>
      <c r="G48" s="203"/>
      <c r="H48" s="203"/>
      <c r="I48" s="203"/>
      <c r="J48" s="204"/>
      <c r="K48" s="206"/>
    </row>
    <row r="49" spans="2:11" s="180" customFormat="1">
      <c r="B49" s="181"/>
      <c r="C49" s="203" t="s">
        <v>88</v>
      </c>
      <c r="D49" s="203"/>
      <c r="E49" s="203"/>
      <c r="F49" s="203"/>
      <c r="G49" s="203"/>
      <c r="H49" s="203"/>
      <c r="I49" s="203"/>
      <c r="J49" s="204"/>
      <c r="K49" s="206"/>
    </row>
    <row r="50" spans="2:11" s="180" customFormat="1">
      <c r="B50" s="181"/>
      <c r="C50" s="203" t="s">
        <v>89</v>
      </c>
      <c r="D50" s="203"/>
      <c r="E50" s="203"/>
      <c r="F50" s="203"/>
      <c r="G50" s="203"/>
      <c r="H50" s="203"/>
      <c r="I50" s="203"/>
      <c r="J50" s="204"/>
      <c r="K50" s="206"/>
    </row>
    <row r="51" spans="2:11" s="180" customFormat="1">
      <c r="B51" s="181"/>
      <c r="C51" s="203" t="s">
        <v>90</v>
      </c>
      <c r="D51" s="203"/>
      <c r="E51" s="203"/>
      <c r="F51" s="203"/>
      <c r="G51" s="203"/>
      <c r="H51" s="203"/>
      <c r="I51" s="203"/>
      <c r="J51" s="204"/>
      <c r="K51" s="206"/>
    </row>
    <row r="52" spans="2:11" s="180" customFormat="1">
      <c r="B52" s="181"/>
      <c r="C52" s="203" t="s">
        <v>91</v>
      </c>
      <c r="D52" s="203"/>
      <c r="E52" s="203"/>
      <c r="F52" s="203"/>
      <c r="G52" s="203"/>
      <c r="H52" s="203"/>
      <c r="I52" s="203"/>
      <c r="J52" s="204"/>
      <c r="K52" s="206"/>
    </row>
    <row r="53" spans="2:11" s="180" customFormat="1">
      <c r="B53" s="181"/>
      <c r="C53" s="203" t="s">
        <v>207</v>
      </c>
      <c r="D53" s="203"/>
      <c r="E53" s="203"/>
      <c r="F53" s="203"/>
      <c r="G53" s="203"/>
      <c r="H53" s="203"/>
      <c r="I53" s="203"/>
      <c r="J53" s="204"/>
      <c r="K53" s="206"/>
    </row>
    <row r="54" spans="2:11" s="180" customFormat="1">
      <c r="B54" s="181"/>
      <c r="C54" s="203" t="s">
        <v>38</v>
      </c>
      <c r="D54" s="203"/>
      <c r="E54" s="203"/>
      <c r="F54" s="203"/>
      <c r="G54" s="203"/>
      <c r="H54" s="203"/>
      <c r="I54" s="203"/>
      <c r="J54" s="204"/>
      <c r="K54" s="206"/>
    </row>
    <row r="55" spans="2:11" s="180" customFormat="1">
      <c r="B55" s="181"/>
      <c r="C55" s="203" t="s">
        <v>39</v>
      </c>
      <c r="D55" s="203"/>
      <c r="E55" s="203"/>
      <c r="F55" s="203"/>
      <c r="G55" s="203"/>
      <c r="H55" s="203"/>
      <c r="I55" s="203"/>
      <c r="J55" s="204"/>
      <c r="K55" s="206"/>
    </row>
    <row r="56" spans="2:11" s="180" customFormat="1">
      <c r="B56" s="181"/>
      <c r="C56" s="203" t="s">
        <v>41</v>
      </c>
      <c r="D56" s="203"/>
      <c r="E56" s="203"/>
      <c r="F56" s="203"/>
      <c r="G56" s="203"/>
      <c r="H56" s="203"/>
      <c r="I56" s="203"/>
      <c r="J56" s="204"/>
      <c r="K56" s="206"/>
    </row>
    <row r="57" spans="2:11" s="180" customFormat="1">
      <c r="B57" s="181"/>
      <c r="C57" s="203" t="s">
        <v>42</v>
      </c>
      <c r="D57" s="203"/>
      <c r="E57" s="203"/>
      <c r="F57" s="203"/>
      <c r="G57" s="203"/>
      <c r="H57" s="203"/>
      <c r="I57" s="203"/>
      <c r="J57" s="204"/>
      <c r="K57" s="206"/>
    </row>
    <row r="58" spans="2:11" s="180" customFormat="1">
      <c r="B58" s="181"/>
      <c r="C58" s="203" t="s">
        <v>45</v>
      </c>
      <c r="D58" s="203"/>
      <c r="E58" s="203"/>
      <c r="F58" s="203"/>
      <c r="G58" s="203"/>
      <c r="H58" s="203"/>
      <c r="I58" s="203"/>
      <c r="J58" s="204"/>
      <c r="K58" s="206"/>
    </row>
    <row r="59" spans="2:11" s="180" customFormat="1">
      <c r="B59" s="181"/>
      <c r="C59" s="203" t="s">
        <v>33</v>
      </c>
      <c r="D59" s="203"/>
      <c r="E59" s="203"/>
      <c r="F59" s="203"/>
      <c r="G59" s="203"/>
      <c r="H59" s="203"/>
      <c r="I59" s="203"/>
      <c r="J59" s="204"/>
      <c r="K59" s="206"/>
    </row>
    <row r="60" spans="2:11" s="180" customFormat="1">
      <c r="B60" s="181"/>
      <c r="C60" s="203" t="s">
        <v>32</v>
      </c>
      <c r="D60" s="203"/>
      <c r="E60" s="203"/>
      <c r="F60" s="203"/>
      <c r="G60" s="203"/>
      <c r="H60" s="203"/>
      <c r="I60" s="203"/>
      <c r="J60" s="204"/>
      <c r="K60" s="206"/>
    </row>
    <row r="61" spans="2:11" s="180" customFormat="1">
      <c r="B61" s="181"/>
      <c r="C61" s="203" t="s">
        <v>43</v>
      </c>
      <c r="D61" s="203"/>
      <c r="E61" s="203"/>
      <c r="F61" s="203"/>
      <c r="G61" s="203"/>
      <c r="H61" s="203"/>
      <c r="I61" s="203"/>
      <c r="J61" s="204"/>
      <c r="K61" s="206"/>
    </row>
    <row r="62" spans="2:11" s="180" customFormat="1">
      <c r="B62" s="181"/>
      <c r="C62" s="203" t="s">
        <v>30</v>
      </c>
      <c r="D62" s="203"/>
      <c r="E62" s="203"/>
      <c r="F62" s="203"/>
      <c r="G62" s="203"/>
      <c r="H62" s="203"/>
      <c r="I62" s="203"/>
      <c r="J62" s="204"/>
      <c r="K62" s="206"/>
    </row>
    <row r="63" spans="2:11" s="180" customFormat="1">
      <c r="B63" s="181"/>
      <c r="C63" s="203" t="s">
        <v>53</v>
      </c>
      <c r="D63" s="203"/>
      <c r="E63" s="203"/>
      <c r="F63" s="203"/>
      <c r="G63" s="203"/>
      <c r="H63" s="203"/>
      <c r="I63" s="203"/>
      <c r="J63" s="204"/>
      <c r="K63" s="206"/>
    </row>
    <row r="64" spans="2:11" s="180" customFormat="1">
      <c r="B64" s="181"/>
      <c r="C64" s="203" t="s">
        <v>54</v>
      </c>
      <c r="D64" s="203"/>
      <c r="E64" s="203"/>
      <c r="F64" s="203"/>
      <c r="G64" s="203"/>
      <c r="H64" s="203"/>
      <c r="I64" s="203"/>
      <c r="J64" s="204"/>
      <c r="K64" s="206"/>
    </row>
    <row r="65" spans="1:11" s="180" customFormat="1">
      <c r="B65" s="181"/>
      <c r="C65" s="203" t="s">
        <v>56</v>
      </c>
      <c r="D65" s="203"/>
      <c r="E65" s="203"/>
      <c r="F65" s="203"/>
      <c r="G65" s="203"/>
      <c r="H65" s="203"/>
      <c r="I65" s="203"/>
      <c r="J65" s="204"/>
      <c r="K65" s="206"/>
    </row>
    <row r="66" spans="1:11" s="180" customFormat="1">
      <c r="B66" s="181"/>
      <c r="C66" s="203" t="s">
        <v>57</v>
      </c>
      <c r="D66" s="203"/>
      <c r="E66" s="203"/>
      <c r="F66" s="203"/>
      <c r="G66" s="203"/>
      <c r="H66" s="203"/>
      <c r="I66" s="203"/>
      <c r="J66" s="204"/>
      <c r="K66" s="206"/>
    </row>
    <row r="67" spans="1:11" s="180" customFormat="1">
      <c r="B67" s="181"/>
      <c r="C67" s="203" t="s">
        <v>55</v>
      </c>
      <c r="D67" s="203"/>
      <c r="E67" s="203"/>
      <c r="F67" s="203"/>
      <c r="G67" s="203"/>
      <c r="H67" s="203"/>
      <c r="I67" s="203"/>
      <c r="J67" s="204"/>
      <c r="K67" s="206"/>
    </row>
    <row r="68" spans="1:11" s="180" customFormat="1">
      <c r="B68" s="181"/>
      <c r="C68" s="183"/>
      <c r="D68" s="183"/>
      <c r="E68" s="183"/>
      <c r="F68" s="183"/>
      <c r="G68" s="183"/>
      <c r="H68" s="183"/>
      <c r="I68" s="183"/>
      <c r="J68" s="182"/>
      <c r="K68" s="184"/>
    </row>
    <row r="69" spans="1:11" s="180" customFormat="1">
      <c r="B69" s="181"/>
      <c r="C69" s="183"/>
      <c r="D69" s="183"/>
      <c r="E69" s="183"/>
      <c r="F69" s="183"/>
      <c r="G69" s="183"/>
      <c r="H69" s="183"/>
      <c r="I69" s="183"/>
      <c r="J69" s="182"/>
      <c r="K69" s="184"/>
    </row>
    <row r="70" spans="1:11" s="180" customFormat="1">
      <c r="B70" s="181"/>
      <c r="C70" s="183"/>
      <c r="D70" s="183"/>
      <c r="E70" s="183"/>
      <c r="F70" s="183"/>
      <c r="G70" s="183"/>
      <c r="H70" s="183"/>
      <c r="I70" s="183"/>
      <c r="J70" s="182"/>
      <c r="K70" s="184"/>
    </row>
    <row r="71" spans="1:11" s="180" customFormat="1" ht="17" thickBot="1">
      <c r="B71" s="188"/>
      <c r="C71" s="189"/>
      <c r="D71" s="189"/>
      <c r="E71" s="189"/>
      <c r="F71" s="189"/>
      <c r="G71" s="189"/>
      <c r="H71" s="189"/>
      <c r="I71" s="189"/>
      <c r="J71" s="190"/>
      <c r="K71" s="191"/>
    </row>
    <row r="72" spans="1:11">
      <c r="A72" s="180"/>
    </row>
  </sheetData>
  <hyperlinks>
    <hyperlink ref="J32" r:id="rId1" xr:uid="{00000000-0004-0000-0300-000000000000}"/>
    <hyperlink ref="J16" r:id="rId2" xr:uid="{B1725388-6FDF-3E48-8DF3-9EFD177BEB3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48"/>
  <sheetViews>
    <sheetView topLeftCell="A241" workbookViewId="0">
      <selection activeCell="E267" sqref="E267"/>
    </sheetView>
  </sheetViews>
  <sheetFormatPr baseColWidth="10" defaultColWidth="10.6640625" defaultRowHeight="16"/>
  <cols>
    <col min="1" max="1" width="3.5" style="88" customWidth="1"/>
    <col min="2" max="2" width="4.1640625" style="88" customWidth="1"/>
    <col min="3" max="3" width="14.5" style="88" customWidth="1"/>
    <col min="4" max="4" width="24.33203125" style="88" customWidth="1"/>
    <col min="5" max="5" width="38.33203125" style="88" bestFit="1" customWidth="1"/>
    <col min="6" max="6" width="5.5" style="88" customWidth="1"/>
    <col min="7" max="7" width="14.5" style="88" customWidth="1"/>
    <col min="8" max="9" width="10.6640625" style="88"/>
    <col min="10" max="10" width="53" style="88" customWidth="1"/>
    <col min="11" max="16384" width="10.6640625" style="88"/>
  </cols>
  <sheetData>
    <row r="2" spans="2:10" ht="17" thickBot="1"/>
    <row r="3" spans="2:10">
      <c r="B3" s="89"/>
      <c r="C3" s="14"/>
      <c r="D3" s="14"/>
      <c r="E3" s="14"/>
      <c r="F3" s="14"/>
      <c r="G3" s="14"/>
      <c r="H3" s="14"/>
      <c r="I3" s="14"/>
      <c r="J3" s="90"/>
    </row>
    <row r="4" spans="2:10">
      <c r="B4" s="78"/>
      <c r="C4" s="13" t="s">
        <v>0</v>
      </c>
      <c r="D4" s="13" t="s">
        <v>80</v>
      </c>
      <c r="E4" s="13"/>
      <c r="F4" s="13"/>
      <c r="G4" s="13"/>
      <c r="H4" s="13"/>
      <c r="I4" s="13"/>
      <c r="J4" s="92"/>
    </row>
    <row r="5" spans="2:10">
      <c r="B5" s="93"/>
      <c r="C5" s="91"/>
      <c r="D5" s="91"/>
      <c r="E5" s="91"/>
      <c r="F5" s="91"/>
      <c r="G5" s="91"/>
      <c r="H5" s="91"/>
      <c r="I5" s="91"/>
      <c r="J5" s="94"/>
    </row>
    <row r="6" spans="2:10">
      <c r="B6" s="93"/>
      <c r="C6" s="91"/>
      <c r="D6" s="91"/>
      <c r="E6" s="91"/>
      <c r="F6" s="91"/>
      <c r="G6" s="91"/>
      <c r="H6" s="91"/>
      <c r="I6" s="91"/>
      <c r="J6" s="94"/>
    </row>
    <row r="7" spans="2:10">
      <c r="B7" s="93"/>
      <c r="C7" s="91"/>
      <c r="D7" s="108"/>
      <c r="E7" s="91"/>
      <c r="F7" s="91"/>
      <c r="G7" s="91"/>
      <c r="H7" s="91"/>
      <c r="I7" s="91"/>
      <c r="J7" s="94"/>
    </row>
    <row r="8" spans="2:10">
      <c r="B8" s="93"/>
      <c r="C8" s="95"/>
      <c r="D8" s="91"/>
      <c r="E8" s="91"/>
      <c r="F8" s="91"/>
      <c r="G8" s="91"/>
      <c r="H8" s="91"/>
      <c r="I8" s="91"/>
      <c r="J8" s="94"/>
    </row>
    <row r="9" spans="2:10">
      <c r="B9" s="93"/>
      <c r="C9" s="91"/>
      <c r="D9" s="91"/>
      <c r="E9" s="91"/>
      <c r="F9" s="91"/>
      <c r="G9" s="91"/>
      <c r="H9" s="91"/>
      <c r="I9" s="91"/>
      <c r="J9" s="94"/>
    </row>
    <row r="10" spans="2:10">
      <c r="B10" s="93"/>
      <c r="C10" s="91"/>
      <c r="D10" s="91"/>
      <c r="E10" s="91"/>
      <c r="F10" s="91"/>
      <c r="G10" s="91"/>
      <c r="H10" s="91"/>
      <c r="I10" s="91"/>
      <c r="J10" s="94"/>
    </row>
    <row r="11" spans="2:10">
      <c r="B11" s="93"/>
      <c r="C11" s="91"/>
      <c r="D11" s="91"/>
      <c r="I11" s="91"/>
      <c r="J11" s="94"/>
    </row>
    <row r="12" spans="2:10">
      <c r="B12" s="93"/>
      <c r="C12" s="91"/>
      <c r="D12" s="91"/>
      <c r="I12" s="91"/>
      <c r="J12" s="94"/>
    </row>
    <row r="13" spans="2:10">
      <c r="B13" s="93"/>
      <c r="C13" s="91"/>
      <c r="I13" s="91"/>
      <c r="J13" s="94"/>
    </row>
    <row r="14" spans="2:10">
      <c r="B14" s="93"/>
      <c r="C14" s="91"/>
      <c r="D14" s="91"/>
      <c r="I14" s="91"/>
      <c r="J14" s="94"/>
    </row>
    <row r="15" spans="2:10">
      <c r="B15" s="93"/>
      <c r="C15" s="91"/>
      <c r="D15" s="91"/>
      <c r="I15" s="91"/>
      <c r="J15" s="94"/>
    </row>
    <row r="16" spans="2:10">
      <c r="B16" s="93"/>
      <c r="C16" s="91"/>
      <c r="D16" s="91"/>
      <c r="I16" s="91"/>
      <c r="J16" s="94"/>
    </row>
    <row r="17" spans="2:10">
      <c r="B17" s="93"/>
      <c r="C17" s="91"/>
      <c r="D17" s="91"/>
      <c r="I17" s="91"/>
      <c r="J17" s="94"/>
    </row>
    <row r="18" spans="2:10">
      <c r="B18" s="93"/>
      <c r="C18" s="91"/>
      <c r="D18" s="91"/>
      <c r="I18" s="91"/>
      <c r="J18" s="94"/>
    </row>
    <row r="19" spans="2:10">
      <c r="B19" s="93"/>
      <c r="C19" s="91"/>
      <c r="D19" s="91"/>
      <c r="I19" s="91"/>
      <c r="J19" s="94"/>
    </row>
    <row r="20" spans="2:10">
      <c r="B20" s="93"/>
      <c r="C20" s="91"/>
      <c r="D20" s="91"/>
      <c r="I20" s="91"/>
      <c r="J20" s="94"/>
    </row>
    <row r="21" spans="2:10">
      <c r="B21" s="93"/>
      <c r="C21" s="91"/>
      <c r="D21" s="91"/>
      <c r="I21" s="91"/>
      <c r="J21" s="94"/>
    </row>
    <row r="22" spans="2:10">
      <c r="B22" s="93"/>
      <c r="C22" s="91"/>
      <c r="D22" s="91"/>
      <c r="I22" s="91"/>
      <c r="J22" s="94"/>
    </row>
    <row r="23" spans="2:10">
      <c r="B23" s="93"/>
      <c r="C23" s="91"/>
      <c r="D23" s="91"/>
      <c r="I23" s="91"/>
      <c r="J23" s="94"/>
    </row>
    <row r="24" spans="2:10">
      <c r="B24" s="93"/>
      <c r="C24" s="114" t="s">
        <v>146</v>
      </c>
      <c r="D24" s="91"/>
      <c r="G24" s="108" t="s">
        <v>112</v>
      </c>
      <c r="I24" s="91"/>
      <c r="J24" s="94"/>
    </row>
    <row r="25" spans="2:10">
      <c r="B25" s="93"/>
      <c r="C25" s="91"/>
      <c r="D25" s="91"/>
      <c r="G25" s="108" t="s">
        <v>139</v>
      </c>
      <c r="I25" s="91"/>
      <c r="J25" s="94"/>
    </row>
    <row r="26" spans="2:10">
      <c r="B26" s="93"/>
      <c r="C26" s="91"/>
      <c r="D26" s="91"/>
      <c r="G26" s="108" t="s">
        <v>114</v>
      </c>
      <c r="I26" s="91"/>
      <c r="J26" s="94"/>
    </row>
    <row r="27" spans="2:10">
      <c r="B27" s="93"/>
      <c r="C27" s="91"/>
      <c r="D27" s="91"/>
      <c r="G27" s="108" t="s">
        <v>113</v>
      </c>
      <c r="H27" s="91"/>
      <c r="I27" s="91"/>
      <c r="J27" s="94"/>
    </row>
    <row r="28" spans="2:10">
      <c r="B28" s="93"/>
      <c r="C28" s="91"/>
      <c r="D28" s="91"/>
      <c r="G28" s="91"/>
      <c r="H28" s="91"/>
      <c r="I28" s="91"/>
      <c r="J28" s="94"/>
    </row>
    <row r="29" spans="2:10">
      <c r="B29" s="93"/>
      <c r="C29" s="91"/>
      <c r="D29" s="91"/>
      <c r="G29" s="108" t="s">
        <v>115</v>
      </c>
      <c r="H29" s="91"/>
      <c r="I29" s="91"/>
      <c r="J29" s="94"/>
    </row>
    <row r="30" spans="2:10">
      <c r="B30" s="93"/>
      <c r="C30" s="91"/>
      <c r="D30" s="91"/>
      <c r="G30" s="91"/>
      <c r="H30" s="96"/>
      <c r="I30" s="91"/>
      <c r="J30" s="94"/>
    </row>
    <row r="31" spans="2:10">
      <c r="B31" s="93"/>
      <c r="C31" s="91"/>
      <c r="D31" s="91"/>
      <c r="G31" s="115" t="s">
        <v>153</v>
      </c>
      <c r="H31" s="91"/>
      <c r="I31" s="91"/>
      <c r="J31" s="94"/>
    </row>
    <row r="32" spans="2:10">
      <c r="B32" s="93"/>
      <c r="C32" s="91"/>
      <c r="D32" s="91"/>
      <c r="H32" s="91"/>
      <c r="I32" s="91"/>
      <c r="J32" s="94"/>
    </row>
    <row r="33" spans="2:10">
      <c r="B33" s="93"/>
      <c r="C33" s="91"/>
      <c r="D33" s="91"/>
      <c r="H33" s="91"/>
      <c r="I33" s="91"/>
      <c r="J33" s="94"/>
    </row>
    <row r="34" spans="2:10">
      <c r="B34" s="93"/>
      <c r="C34" s="91"/>
      <c r="D34" s="91"/>
      <c r="E34" s="91"/>
      <c r="F34" s="91"/>
      <c r="G34" s="96"/>
      <c r="H34" s="91"/>
      <c r="I34" s="91"/>
      <c r="J34" s="94"/>
    </row>
    <row r="35" spans="2:10">
      <c r="B35" s="93"/>
      <c r="D35" s="91"/>
      <c r="E35" s="91"/>
      <c r="F35" s="91"/>
      <c r="G35" s="91"/>
      <c r="H35" s="91"/>
      <c r="I35" s="91"/>
      <c r="J35" s="94"/>
    </row>
    <row r="36" spans="2:10">
      <c r="B36" s="93"/>
      <c r="D36" s="91"/>
      <c r="H36" s="91"/>
      <c r="I36" s="91"/>
      <c r="J36" s="94"/>
    </row>
    <row r="37" spans="2:10">
      <c r="B37" s="93"/>
      <c r="D37"/>
      <c r="E37" s="91">
        <v>0.2</v>
      </c>
      <c r="G37" s="115" t="s">
        <v>154</v>
      </c>
      <c r="H37" s="91"/>
      <c r="I37" s="91"/>
      <c r="J37" s="94"/>
    </row>
    <row r="38" spans="2:10">
      <c r="B38" s="93"/>
      <c r="D38" s="91"/>
      <c r="H38" s="91"/>
      <c r="I38" s="91"/>
      <c r="J38" s="94"/>
    </row>
    <row r="39" spans="2:10">
      <c r="B39" s="93"/>
      <c r="D39" s="91"/>
      <c r="E39" s="91">
        <v>1.07</v>
      </c>
      <c r="F39" s="91"/>
      <c r="G39" s="119" t="s">
        <v>157</v>
      </c>
      <c r="I39" s="91"/>
      <c r="J39" s="94"/>
    </row>
    <row r="40" spans="2:10">
      <c r="B40" s="93"/>
      <c r="D40" s="91"/>
      <c r="E40" s="91"/>
      <c r="F40" s="91"/>
      <c r="G40" s="119" t="s">
        <v>160</v>
      </c>
      <c r="H40" s="91"/>
      <c r="I40" s="91"/>
      <c r="J40" s="94"/>
    </row>
    <row r="41" spans="2:10">
      <c r="B41" s="93"/>
      <c r="D41" s="91"/>
      <c r="E41" s="91"/>
      <c r="F41" s="91"/>
      <c r="G41" s="91"/>
      <c r="H41" s="91"/>
      <c r="I41" s="91"/>
      <c r="J41" s="94"/>
    </row>
    <row r="42" spans="2:10">
      <c r="B42" s="93"/>
      <c r="D42" s="91"/>
      <c r="E42" s="91"/>
      <c r="F42" s="91"/>
      <c r="G42" s="108" t="s">
        <v>148</v>
      </c>
      <c r="H42" s="91"/>
      <c r="I42" s="91"/>
      <c r="J42" s="94"/>
    </row>
    <row r="43" spans="2:10">
      <c r="B43" s="93"/>
      <c r="C43" s="91"/>
      <c r="D43" s="91"/>
      <c r="E43" s="91"/>
      <c r="F43" s="91"/>
      <c r="G43" s="108" t="s">
        <v>149</v>
      </c>
      <c r="H43" s="91"/>
      <c r="I43" s="91"/>
      <c r="J43" s="94"/>
    </row>
    <row r="44" spans="2:10">
      <c r="B44" s="93"/>
      <c r="C44" s="91"/>
      <c r="D44" s="91"/>
      <c r="E44" s="91"/>
      <c r="F44" s="91"/>
      <c r="G44" s="91"/>
      <c r="I44" s="91"/>
      <c r="J44" s="94"/>
    </row>
    <row r="45" spans="2:10">
      <c r="B45" s="93"/>
      <c r="C45" s="91"/>
      <c r="D45" s="91"/>
      <c r="G45" s="116" t="s">
        <v>155</v>
      </c>
      <c r="I45" s="91"/>
      <c r="J45" s="94"/>
    </row>
    <row r="46" spans="2:10">
      <c r="B46" s="93"/>
      <c r="C46" s="91"/>
      <c r="D46" s="91"/>
      <c r="E46" s="91"/>
      <c r="F46" s="104"/>
      <c r="G46" s="116" t="s">
        <v>156</v>
      </c>
      <c r="I46" s="91"/>
      <c r="J46" s="94"/>
    </row>
    <row r="47" spans="2:10">
      <c r="B47" s="93"/>
      <c r="C47" s="91"/>
      <c r="D47" s="91"/>
      <c r="I47" s="91"/>
      <c r="J47" s="94"/>
    </row>
    <row r="48" spans="2:10">
      <c r="B48" s="93"/>
      <c r="C48" s="91"/>
      <c r="D48" s="91"/>
      <c r="E48" s="91"/>
      <c r="F48" s="91"/>
      <c r="I48" s="91"/>
      <c r="J48" s="94"/>
    </row>
    <row r="49" spans="2:10">
      <c r="B49" s="93"/>
      <c r="C49" s="91"/>
      <c r="D49" s="91"/>
      <c r="E49" s="91">
        <f>E37/E39</f>
        <v>0.18691588785046728</v>
      </c>
      <c r="F49" s="91"/>
      <c r="G49" s="115" t="s">
        <v>95</v>
      </c>
      <c r="I49" s="91"/>
      <c r="J49" s="94"/>
    </row>
    <row r="50" spans="2:10">
      <c r="B50" s="93"/>
      <c r="C50" s="91"/>
      <c r="D50" s="91"/>
      <c r="E50" s="91"/>
      <c r="F50" s="91"/>
      <c r="I50" s="91"/>
      <c r="J50" s="94"/>
    </row>
    <row r="51" spans="2:10">
      <c r="B51" s="93"/>
      <c r="C51" s="91"/>
      <c r="D51" s="91"/>
      <c r="E51" s="91"/>
      <c r="F51" s="91"/>
      <c r="I51" s="91"/>
      <c r="J51" s="94"/>
    </row>
    <row r="52" spans="2:10">
      <c r="B52" s="93"/>
      <c r="C52" s="91"/>
      <c r="D52" s="91"/>
      <c r="E52" s="91"/>
      <c r="F52" s="91"/>
      <c r="G52" s="96"/>
      <c r="H52" s="91"/>
      <c r="I52" s="91"/>
      <c r="J52" s="94"/>
    </row>
    <row r="53" spans="2:10">
      <c r="B53" s="93"/>
      <c r="C53" s="91"/>
      <c r="D53" s="91"/>
      <c r="E53" s="91"/>
      <c r="F53" s="91"/>
      <c r="G53" s="91"/>
      <c r="H53" s="91"/>
      <c r="I53" s="91"/>
      <c r="J53" s="94"/>
    </row>
    <row r="54" spans="2:10">
      <c r="B54" s="93"/>
      <c r="C54" s="91"/>
      <c r="D54" s="91"/>
      <c r="H54" s="91"/>
      <c r="I54" s="91"/>
      <c r="J54" s="94"/>
    </row>
    <row r="55" spans="2:10">
      <c r="B55" s="93"/>
      <c r="C55" s="91"/>
      <c r="D55" s="91"/>
      <c r="H55" s="91"/>
      <c r="I55" s="91"/>
      <c r="J55" s="94"/>
    </row>
    <row r="56" spans="2:10">
      <c r="B56" s="93"/>
      <c r="C56" s="91"/>
      <c r="D56" s="91"/>
      <c r="H56" s="91"/>
      <c r="I56" s="91"/>
      <c r="J56" s="94"/>
    </row>
    <row r="57" spans="2:10">
      <c r="B57" s="93"/>
      <c r="C57" s="91"/>
      <c r="D57" s="91"/>
      <c r="E57" s="91"/>
      <c r="F57" s="91"/>
      <c r="G57" s="91"/>
      <c r="H57" s="91"/>
      <c r="I57" s="91"/>
      <c r="J57" s="94"/>
    </row>
    <row r="58" spans="2:10">
      <c r="B58" s="93"/>
      <c r="C58" s="91"/>
      <c r="D58" s="91"/>
      <c r="H58" s="91"/>
      <c r="I58" s="91"/>
      <c r="J58" s="94"/>
    </row>
    <row r="59" spans="2:10">
      <c r="B59" s="93"/>
      <c r="C59" s="91"/>
      <c r="D59" s="91"/>
      <c r="H59" s="91"/>
      <c r="I59" s="91"/>
      <c r="J59" s="94"/>
    </row>
    <row r="60" spans="2:10">
      <c r="B60" s="93"/>
      <c r="C60" s="91"/>
      <c r="D60" s="91"/>
      <c r="G60" s="113"/>
      <c r="H60" s="91"/>
      <c r="I60" s="91"/>
      <c r="J60" s="94"/>
    </row>
    <row r="61" spans="2:10">
      <c r="B61" s="93"/>
      <c r="C61" s="91"/>
      <c r="D61" s="91"/>
      <c r="H61" s="91"/>
      <c r="I61" s="91"/>
      <c r="J61" s="94"/>
    </row>
    <row r="62" spans="2:10">
      <c r="B62" s="93"/>
      <c r="C62" s="91"/>
      <c r="D62" s="91"/>
      <c r="H62" s="91"/>
      <c r="I62" s="91"/>
      <c r="J62" s="94"/>
    </row>
    <row r="63" spans="2:10">
      <c r="B63" s="93"/>
      <c r="C63" s="91"/>
      <c r="D63" s="91"/>
      <c r="E63" s="91"/>
      <c r="F63" s="91"/>
      <c r="G63" s="91"/>
      <c r="H63" s="91"/>
      <c r="I63" s="91"/>
      <c r="J63" s="94"/>
    </row>
    <row r="64" spans="2:10">
      <c r="B64" s="93"/>
      <c r="C64" s="91"/>
      <c r="D64" s="91"/>
      <c r="E64" s="91"/>
      <c r="F64" s="91"/>
      <c r="G64" s="91"/>
      <c r="H64" s="91"/>
      <c r="I64" s="91"/>
      <c r="J64" s="94"/>
    </row>
    <row r="65" spans="2:10">
      <c r="B65" s="93"/>
      <c r="C65" s="91"/>
      <c r="D65" s="91"/>
      <c r="E65" s="91"/>
      <c r="F65" s="91"/>
      <c r="G65" s="91"/>
      <c r="H65" s="91"/>
      <c r="I65" s="91"/>
      <c r="J65" s="94"/>
    </row>
    <row r="66" spans="2:10">
      <c r="B66" s="93"/>
      <c r="C66" s="91"/>
      <c r="D66" s="91"/>
      <c r="I66" s="91"/>
      <c r="J66" s="94"/>
    </row>
    <row r="67" spans="2:10">
      <c r="B67" s="93"/>
      <c r="C67" s="95"/>
      <c r="D67" s="91"/>
      <c r="I67" s="91"/>
      <c r="J67" s="94"/>
    </row>
    <row r="68" spans="2:10">
      <c r="B68" s="93"/>
      <c r="C68" s="91"/>
      <c r="D68" s="91"/>
      <c r="I68" s="91"/>
      <c r="J68" s="94"/>
    </row>
    <row r="69" spans="2:10">
      <c r="B69" s="93"/>
      <c r="C69" s="91"/>
      <c r="D69" s="91"/>
      <c r="I69" s="91"/>
      <c r="J69" s="94"/>
    </row>
    <row r="70" spans="2:10">
      <c r="B70" s="93"/>
      <c r="C70" s="91"/>
      <c r="D70" s="91"/>
      <c r="I70" s="91"/>
      <c r="J70" s="94"/>
    </row>
    <row r="71" spans="2:10">
      <c r="B71" s="93"/>
      <c r="C71" s="91"/>
      <c r="D71" s="91"/>
      <c r="E71" s="91"/>
      <c r="F71" s="91"/>
      <c r="G71" s="91"/>
      <c r="H71" s="91"/>
      <c r="I71" s="91"/>
      <c r="J71" s="94"/>
    </row>
    <row r="72" spans="2:10">
      <c r="B72" s="93"/>
      <c r="C72" s="91"/>
      <c r="D72" s="91"/>
      <c r="E72" s="91"/>
      <c r="F72" s="91"/>
      <c r="G72" s="91"/>
      <c r="H72" s="91"/>
      <c r="I72" s="91"/>
      <c r="J72" s="94"/>
    </row>
    <row r="73" spans="2:10">
      <c r="B73" s="93"/>
      <c r="C73" s="91"/>
      <c r="D73" s="91"/>
      <c r="E73" s="91"/>
      <c r="F73" s="91"/>
      <c r="G73" s="91"/>
      <c r="H73" s="91"/>
      <c r="I73" s="91"/>
      <c r="J73" s="94"/>
    </row>
    <row r="74" spans="2:10">
      <c r="B74" s="93"/>
      <c r="C74" s="91"/>
      <c r="D74" s="91"/>
      <c r="E74" s="91"/>
      <c r="F74" s="91"/>
      <c r="G74" s="91"/>
      <c r="H74" s="91"/>
      <c r="I74" s="91"/>
      <c r="J74" s="94"/>
    </row>
    <row r="75" spans="2:10">
      <c r="B75" s="93"/>
      <c r="C75" s="91"/>
      <c r="D75" s="91"/>
      <c r="E75" s="91"/>
      <c r="F75" s="91"/>
      <c r="G75" s="91"/>
      <c r="H75" s="91"/>
      <c r="I75" s="91"/>
      <c r="J75" s="94"/>
    </row>
    <row r="76" spans="2:10">
      <c r="B76" s="93"/>
      <c r="C76" s="91"/>
      <c r="D76" s="91"/>
      <c r="E76" s="91"/>
      <c r="F76" s="91"/>
      <c r="G76" s="91"/>
      <c r="H76" s="91"/>
      <c r="I76" s="91"/>
      <c r="J76" s="94"/>
    </row>
    <row r="77" spans="2:10">
      <c r="B77" s="93"/>
      <c r="C77" s="91"/>
      <c r="D77" s="91"/>
      <c r="E77" s="91"/>
      <c r="F77" s="91"/>
      <c r="G77" s="91"/>
      <c r="H77" s="91"/>
      <c r="I77" s="91"/>
      <c r="J77" s="94"/>
    </row>
    <row r="78" spans="2:10">
      <c r="B78" s="93"/>
      <c r="C78" s="91"/>
      <c r="D78" s="91"/>
      <c r="E78" s="91"/>
      <c r="F78" s="91"/>
      <c r="G78" s="91"/>
      <c r="H78" s="91"/>
      <c r="I78" s="91"/>
      <c r="J78" s="94"/>
    </row>
    <row r="79" spans="2:10">
      <c r="B79" s="93"/>
      <c r="C79" s="91"/>
      <c r="D79" s="91"/>
      <c r="E79" s="91"/>
      <c r="F79" s="91"/>
      <c r="G79" s="91"/>
      <c r="H79" s="91"/>
      <c r="I79" s="91"/>
      <c r="J79" s="94"/>
    </row>
    <row r="80" spans="2:10">
      <c r="B80" s="93"/>
      <c r="C80" s="91"/>
      <c r="D80" s="91"/>
      <c r="E80" s="91"/>
      <c r="F80" s="91"/>
      <c r="G80" s="91"/>
      <c r="H80" s="91"/>
      <c r="I80" s="91"/>
      <c r="J80" s="94"/>
    </row>
    <row r="81" spans="2:10">
      <c r="B81" s="93"/>
      <c r="C81" s="91"/>
      <c r="D81" s="91"/>
      <c r="E81" s="91"/>
      <c r="F81" s="91"/>
      <c r="G81" s="91"/>
      <c r="H81" s="91"/>
      <c r="I81" s="91"/>
      <c r="J81" s="94"/>
    </row>
    <row r="82" spans="2:10">
      <c r="B82" s="93"/>
      <c r="C82" s="91"/>
      <c r="D82" s="91"/>
      <c r="E82" s="91"/>
      <c r="F82" s="91"/>
      <c r="G82" s="91"/>
      <c r="H82" s="91"/>
      <c r="I82" s="91"/>
      <c r="J82" s="94"/>
    </row>
    <row r="83" spans="2:10">
      <c r="B83" s="93"/>
      <c r="C83" s="12" t="s">
        <v>143</v>
      </c>
      <c r="D83" s="91"/>
      <c r="E83" s="91"/>
      <c r="F83" s="91"/>
      <c r="G83" s="91"/>
      <c r="H83" s="96"/>
      <c r="I83" s="91"/>
      <c r="J83" s="94"/>
    </row>
    <row r="84" spans="2:10">
      <c r="B84" s="93"/>
      <c r="C84" s="91"/>
      <c r="D84" s="91"/>
      <c r="E84" s="91"/>
      <c r="F84" s="91"/>
      <c r="G84" s="91"/>
      <c r="H84" s="91"/>
      <c r="I84" s="91"/>
      <c r="J84" s="94"/>
    </row>
    <row r="85" spans="2:10">
      <c r="B85" s="93"/>
      <c r="C85" s="91"/>
      <c r="D85" s="91"/>
      <c r="E85" s="91"/>
      <c r="F85" s="91"/>
      <c r="G85" s="91"/>
      <c r="H85" s="91"/>
      <c r="I85" s="91"/>
      <c r="J85" s="94"/>
    </row>
    <row r="86" spans="2:10">
      <c r="B86" s="93"/>
      <c r="C86" s="91"/>
      <c r="D86" s="91"/>
      <c r="E86" s="91"/>
      <c r="F86" s="91"/>
      <c r="G86" s="91"/>
      <c r="H86" s="91"/>
      <c r="I86" s="91"/>
      <c r="J86" s="94"/>
    </row>
    <row r="87" spans="2:10">
      <c r="B87" s="93"/>
      <c r="C87" s="91"/>
      <c r="D87" s="91"/>
      <c r="E87" s="108">
        <v>4.9000000000000004</v>
      </c>
      <c r="F87" s="108" t="s">
        <v>110</v>
      </c>
      <c r="G87" s="106" t="s">
        <v>36</v>
      </c>
      <c r="H87" s="91"/>
      <c r="I87" s="91"/>
      <c r="J87" s="94"/>
    </row>
    <row r="88" spans="2:10">
      <c r="B88" s="93"/>
      <c r="C88" s="91"/>
      <c r="D88" s="91"/>
      <c r="E88" s="108">
        <f>E87/1000</f>
        <v>4.9000000000000007E-3</v>
      </c>
      <c r="F88" s="108" t="s">
        <v>58</v>
      </c>
      <c r="G88" s="108" t="s">
        <v>111</v>
      </c>
      <c r="H88" s="91"/>
      <c r="I88" s="91"/>
      <c r="J88" s="94"/>
    </row>
    <row r="89" spans="2:10">
      <c r="B89" s="93"/>
      <c r="C89" s="91"/>
      <c r="D89" s="91"/>
      <c r="E89" s="91"/>
      <c r="F89" s="91"/>
      <c r="G89" s="91"/>
      <c r="H89" s="91"/>
      <c r="I89" s="91"/>
      <c r="J89" s="94"/>
    </row>
    <row r="90" spans="2:10">
      <c r="B90" s="93"/>
      <c r="C90" s="91"/>
      <c r="D90" s="91"/>
      <c r="E90" s="91"/>
      <c r="F90" s="91"/>
      <c r="G90" s="91"/>
      <c r="H90" s="96"/>
      <c r="I90" s="91"/>
      <c r="J90" s="94"/>
    </row>
    <row r="91" spans="2:10">
      <c r="B91" s="93"/>
      <c r="C91" s="91"/>
      <c r="D91" s="91"/>
      <c r="E91" s="91">
        <v>4.5</v>
      </c>
      <c r="G91" s="104" t="s">
        <v>94</v>
      </c>
      <c r="H91" s="91"/>
      <c r="I91" s="91"/>
      <c r="J91" s="94"/>
    </row>
    <row r="92" spans="2:10">
      <c r="B92" s="93"/>
      <c r="C92" s="91"/>
      <c r="D92" s="91"/>
      <c r="E92" s="91">
        <f>(1-E49)*(1-1/E91)</f>
        <v>0.63239875389408096</v>
      </c>
      <c r="G92" s="104" t="s">
        <v>85</v>
      </c>
      <c r="H92" s="91"/>
      <c r="I92" s="91"/>
      <c r="J92" s="94"/>
    </row>
    <row r="93" spans="2:10">
      <c r="B93" s="93"/>
      <c r="C93" s="91"/>
      <c r="D93" s="91"/>
      <c r="E93" s="91">
        <f>(1-E49)/E91</f>
        <v>0.18068535825545171</v>
      </c>
      <c r="G93" s="104" t="s">
        <v>86</v>
      </c>
      <c r="H93" s="91"/>
      <c r="I93" s="91"/>
      <c r="J93" s="94"/>
    </row>
    <row r="94" spans="2:10">
      <c r="B94" s="93"/>
      <c r="C94" s="91"/>
      <c r="D94"/>
      <c r="E94" s="91"/>
      <c r="F94" s="91"/>
      <c r="G94" s="91"/>
      <c r="H94" s="91"/>
      <c r="I94" s="91"/>
      <c r="J94" s="94"/>
    </row>
    <row r="95" spans="2:10">
      <c r="B95" s="93"/>
      <c r="C95" s="91"/>
      <c r="D95" s="91"/>
      <c r="E95" s="91"/>
      <c r="F95" s="91"/>
      <c r="G95" s="91"/>
      <c r="H95" s="91"/>
      <c r="I95" s="91"/>
      <c r="J95" s="94"/>
    </row>
    <row r="96" spans="2:10">
      <c r="B96" s="93"/>
      <c r="C96" s="91"/>
      <c r="D96" s="91"/>
      <c r="E96" s="91"/>
      <c r="F96" s="91"/>
      <c r="G96" s="91"/>
      <c r="H96" s="91"/>
      <c r="I96" s="91"/>
      <c r="J96" s="94"/>
    </row>
    <row r="97" spans="2:10">
      <c r="B97" s="93"/>
      <c r="C97" s="91"/>
      <c r="D97" s="91"/>
      <c r="E97" s="118">
        <v>1</v>
      </c>
      <c r="F97" s="91"/>
      <c r="G97" s="117" t="s">
        <v>158</v>
      </c>
      <c r="H97" s="91"/>
      <c r="I97" s="91"/>
      <c r="J97" s="94"/>
    </row>
    <row r="98" spans="2:10">
      <c r="B98" s="93"/>
      <c r="C98" s="91"/>
      <c r="D98" s="91"/>
      <c r="E98" s="118">
        <v>1</v>
      </c>
      <c r="F98"/>
      <c r="G98" s="117" t="s">
        <v>159</v>
      </c>
      <c r="H98" s="91"/>
      <c r="I98" s="91"/>
      <c r="J98" s="94"/>
    </row>
    <row r="99" spans="2:10">
      <c r="B99" s="93"/>
      <c r="C99" s="91"/>
      <c r="D99" s="91"/>
      <c r="E99" s="91"/>
      <c r="F99" s="91"/>
      <c r="G99" s="91"/>
      <c r="H99" s="91"/>
      <c r="I99" s="91"/>
      <c r="J99" s="94"/>
    </row>
    <row r="100" spans="2:10">
      <c r="B100" s="93"/>
      <c r="C100" s="91"/>
      <c r="D100" s="91"/>
      <c r="E100" s="91"/>
      <c r="F100" s="91"/>
      <c r="G100" s="119" t="s">
        <v>161</v>
      </c>
      <c r="H100" s="91"/>
      <c r="I100" s="91"/>
      <c r="J100" s="94"/>
    </row>
    <row r="101" spans="2:10">
      <c r="B101" s="93"/>
      <c r="C101" s="91"/>
      <c r="D101" s="91"/>
      <c r="E101" s="91"/>
      <c r="F101" s="91"/>
      <c r="G101" s="91"/>
      <c r="H101" s="91"/>
      <c r="I101" s="91"/>
      <c r="J101" s="94"/>
    </row>
    <row r="102" spans="2:10">
      <c r="B102" s="93"/>
      <c r="C102" s="91"/>
      <c r="D102" s="91"/>
      <c r="E102" s="91"/>
      <c r="F102" s="91"/>
      <c r="G102" s="91"/>
      <c r="H102" s="91"/>
      <c r="I102" s="91"/>
      <c r="J102" s="94"/>
    </row>
    <row r="103" spans="2:10">
      <c r="B103" s="93"/>
      <c r="C103" s="91"/>
      <c r="D103" s="91"/>
      <c r="E103" s="91"/>
      <c r="F103" s="91"/>
      <c r="G103" s="91"/>
      <c r="H103" s="91"/>
      <c r="I103" s="91"/>
      <c r="J103" s="94"/>
    </row>
    <row r="104" spans="2:10">
      <c r="B104" s="93"/>
      <c r="C104" s="91"/>
      <c r="D104" s="91"/>
      <c r="E104" s="91"/>
      <c r="F104" s="91"/>
      <c r="G104" s="91"/>
      <c r="H104" s="91"/>
      <c r="I104" s="91"/>
      <c r="J104" s="94"/>
    </row>
    <row r="105" spans="2:10">
      <c r="B105" s="93"/>
      <c r="C105" s="91"/>
      <c r="D105" s="91"/>
      <c r="E105" s="91"/>
      <c r="F105" s="91"/>
      <c r="G105" s="91"/>
      <c r="H105" s="91"/>
      <c r="I105" s="91"/>
      <c r="J105" s="94"/>
    </row>
    <row r="106" spans="2:10">
      <c r="B106" s="93"/>
      <c r="C106" s="91"/>
      <c r="D106" s="91"/>
      <c r="E106" s="91"/>
      <c r="F106" s="91"/>
      <c r="G106" s="91"/>
      <c r="H106" s="91"/>
      <c r="I106" s="91"/>
      <c r="J106" s="94"/>
    </row>
    <row r="107" spans="2:10">
      <c r="B107" s="93"/>
      <c r="C107" s="91"/>
      <c r="D107" s="91"/>
      <c r="E107" s="91"/>
      <c r="F107" s="91"/>
      <c r="G107" s="91"/>
      <c r="H107" s="96"/>
      <c r="I107" s="91"/>
      <c r="J107" s="94"/>
    </row>
    <row r="108" spans="2:10">
      <c r="B108" s="93"/>
      <c r="C108" s="91"/>
      <c r="D108" s="91"/>
      <c r="E108" s="91"/>
      <c r="F108" s="91"/>
      <c r="G108" s="91"/>
      <c r="H108" s="91"/>
      <c r="I108" s="91"/>
      <c r="J108" s="94"/>
    </row>
    <row r="109" spans="2:10">
      <c r="B109" s="93"/>
      <c r="C109" s="91"/>
      <c r="D109" s="91"/>
      <c r="E109" s="91"/>
      <c r="F109" s="91"/>
      <c r="G109" s="91"/>
      <c r="H109" s="91"/>
      <c r="I109" s="91"/>
      <c r="J109" s="94"/>
    </row>
    <row r="110" spans="2:10">
      <c r="B110" s="93"/>
      <c r="C110" s="91"/>
      <c r="D110" s="91"/>
      <c r="E110" s="91"/>
      <c r="F110" s="91"/>
      <c r="G110" s="91"/>
      <c r="H110" s="91"/>
      <c r="I110" s="91"/>
      <c r="J110" s="94"/>
    </row>
    <row r="111" spans="2:10">
      <c r="B111" s="93"/>
      <c r="C111" s="91"/>
      <c r="D111" s="91"/>
      <c r="E111" s="91"/>
      <c r="F111" s="91"/>
      <c r="G111" s="91"/>
      <c r="H111" s="91"/>
      <c r="I111" s="91"/>
      <c r="J111" s="94"/>
    </row>
    <row r="112" spans="2:10">
      <c r="B112" s="93"/>
      <c r="C112" s="91"/>
      <c r="D112" s="91"/>
      <c r="E112" s="91"/>
      <c r="F112" s="91"/>
      <c r="G112" s="91"/>
      <c r="H112" s="91"/>
      <c r="I112" s="91"/>
      <c r="J112" s="94"/>
    </row>
    <row r="113" spans="2:10">
      <c r="B113" s="93"/>
      <c r="C113" s="91"/>
      <c r="D113" s="91"/>
      <c r="E113" s="91"/>
      <c r="F113" s="91"/>
      <c r="G113" s="91"/>
      <c r="H113" s="91"/>
      <c r="I113" s="91"/>
      <c r="J113" s="94"/>
    </row>
    <row r="114" spans="2:10">
      <c r="B114" s="93"/>
      <c r="C114" s="91"/>
      <c r="D114" s="91"/>
      <c r="E114" s="91"/>
      <c r="F114" s="91"/>
      <c r="G114" s="91"/>
      <c r="H114" s="91"/>
      <c r="I114" s="91"/>
      <c r="J114" s="94"/>
    </row>
    <row r="115" spans="2:10">
      <c r="B115" s="93"/>
      <c r="C115" s="91"/>
      <c r="D115" s="91"/>
      <c r="E115" s="91"/>
      <c r="F115" s="91"/>
      <c r="G115" s="91"/>
      <c r="H115" s="91"/>
      <c r="I115" s="91"/>
      <c r="J115" s="94"/>
    </row>
    <row r="116" spans="2:10">
      <c r="B116" s="93"/>
      <c r="C116" s="91"/>
      <c r="D116" s="91"/>
      <c r="E116" s="91"/>
      <c r="F116" s="91"/>
      <c r="G116" s="91"/>
      <c r="H116" s="96"/>
      <c r="I116" s="91"/>
      <c r="J116" s="94"/>
    </row>
    <row r="117" spans="2:10">
      <c r="B117" s="93"/>
      <c r="C117" s="91"/>
      <c r="D117" s="91"/>
      <c r="E117" s="91"/>
      <c r="F117" s="91"/>
      <c r="G117" s="91"/>
      <c r="H117" s="91"/>
      <c r="I117" s="91"/>
      <c r="J117" s="94"/>
    </row>
    <row r="118" spans="2:10">
      <c r="B118" s="93"/>
      <c r="C118" s="91"/>
      <c r="D118" s="91"/>
      <c r="E118" s="91"/>
      <c r="F118" s="91"/>
      <c r="G118" s="91"/>
      <c r="H118" s="91"/>
      <c r="I118" s="91"/>
      <c r="J118" s="94"/>
    </row>
    <row r="119" spans="2:10">
      <c r="B119" s="93"/>
      <c r="C119" s="91"/>
      <c r="D119" s="91"/>
      <c r="E119" s="91"/>
      <c r="F119" s="91"/>
      <c r="G119" s="91"/>
      <c r="H119" s="91"/>
      <c r="I119" s="91"/>
      <c r="J119" s="94"/>
    </row>
    <row r="120" spans="2:10">
      <c r="B120" s="93"/>
      <c r="C120" s="91"/>
      <c r="D120" s="91"/>
      <c r="E120" s="91"/>
      <c r="F120" s="91"/>
      <c r="G120" s="91"/>
      <c r="H120" s="91"/>
      <c r="I120" s="91"/>
      <c r="J120" s="94"/>
    </row>
    <row r="121" spans="2:10">
      <c r="B121" s="93"/>
      <c r="C121" s="91"/>
      <c r="D121" s="91"/>
      <c r="E121" s="91"/>
      <c r="F121" s="91"/>
      <c r="G121" s="91"/>
      <c r="H121" s="91"/>
      <c r="I121" s="91"/>
      <c r="J121" s="94"/>
    </row>
    <row r="122" spans="2:10">
      <c r="B122" s="93"/>
      <c r="C122" s="91"/>
      <c r="D122" s="91"/>
      <c r="E122" s="91"/>
      <c r="F122" s="91"/>
      <c r="G122" s="91"/>
      <c r="H122" s="91"/>
      <c r="I122" s="91"/>
      <c r="J122" s="94"/>
    </row>
    <row r="123" spans="2:10">
      <c r="B123" s="93"/>
      <c r="C123" s="91"/>
      <c r="D123" s="91"/>
      <c r="E123" s="91"/>
      <c r="F123" s="91"/>
      <c r="G123" s="91"/>
      <c r="H123" s="91"/>
      <c r="I123" s="91"/>
      <c r="J123" s="94"/>
    </row>
    <row r="124" spans="2:10">
      <c r="B124" s="93"/>
      <c r="C124" s="91"/>
      <c r="D124" s="91"/>
      <c r="E124" s="91"/>
      <c r="F124" s="91"/>
      <c r="G124" s="91"/>
      <c r="H124" s="91"/>
      <c r="I124" s="91"/>
      <c r="J124" s="94"/>
    </row>
    <row r="125" spans="2:10">
      <c r="B125" s="93"/>
      <c r="C125" s="91"/>
      <c r="D125" s="91"/>
      <c r="E125" s="91"/>
      <c r="F125" s="91"/>
      <c r="G125" s="91"/>
      <c r="H125" s="91"/>
      <c r="I125" s="91"/>
      <c r="J125" s="94"/>
    </row>
    <row r="126" spans="2:10">
      <c r="B126" s="93"/>
      <c r="C126" s="91"/>
      <c r="D126" s="91"/>
      <c r="E126" s="91"/>
      <c r="F126" s="91"/>
      <c r="G126" s="91"/>
      <c r="H126" s="91"/>
      <c r="I126" s="91"/>
      <c r="J126" s="94"/>
    </row>
    <row r="127" spans="2:10">
      <c r="B127" s="93"/>
      <c r="C127" s="91"/>
      <c r="D127" s="91"/>
      <c r="E127" s="91"/>
      <c r="F127" s="91"/>
      <c r="G127" s="91"/>
      <c r="H127" s="91"/>
      <c r="I127" s="91"/>
      <c r="J127" s="94"/>
    </row>
    <row r="128" spans="2:10">
      <c r="B128" s="93"/>
      <c r="C128" s="91"/>
      <c r="D128" s="91"/>
      <c r="E128" s="91"/>
      <c r="F128" s="91"/>
      <c r="G128" s="91"/>
      <c r="H128" s="91"/>
      <c r="I128" s="91"/>
      <c r="J128" s="94"/>
    </row>
    <row r="129" spans="1:10">
      <c r="B129" s="93"/>
      <c r="C129" s="91"/>
      <c r="D129" s="91"/>
      <c r="E129" s="91"/>
      <c r="F129" s="91"/>
      <c r="G129" s="91"/>
      <c r="H129" s="91"/>
      <c r="I129" s="91"/>
      <c r="J129" s="94"/>
    </row>
    <row r="130" spans="1:10">
      <c r="B130" s="93"/>
      <c r="C130" s="91"/>
      <c r="D130" s="91"/>
      <c r="E130" s="91"/>
      <c r="F130" s="91"/>
      <c r="G130" s="91"/>
      <c r="H130" s="91"/>
      <c r="I130" s="91"/>
      <c r="J130" s="94"/>
    </row>
    <row r="131" spans="1:10">
      <c r="B131" s="93"/>
      <c r="C131" s="91"/>
      <c r="D131" s="91"/>
      <c r="E131" s="91"/>
      <c r="F131" s="91"/>
      <c r="G131" s="91"/>
      <c r="H131" s="91"/>
      <c r="I131" s="91"/>
      <c r="J131" s="94"/>
    </row>
    <row r="132" spans="1:10">
      <c r="B132" s="93"/>
      <c r="C132" s="91"/>
      <c r="D132" s="91"/>
      <c r="E132" s="91"/>
      <c r="F132" s="91"/>
      <c r="G132" s="91"/>
      <c r="H132" s="91"/>
      <c r="I132" s="91"/>
      <c r="J132" s="94"/>
    </row>
    <row r="133" spans="1:10">
      <c r="A133" s="106"/>
      <c r="B133" s="107"/>
      <c r="C133" s="91"/>
      <c r="D133" s="91"/>
      <c r="E133" s="91"/>
      <c r="F133" s="91"/>
      <c r="G133" s="91"/>
      <c r="H133" s="96"/>
      <c r="I133" s="91"/>
      <c r="J133" s="94"/>
    </row>
    <row r="134" spans="1:10">
      <c r="A134" s="106"/>
      <c r="B134" s="107"/>
      <c r="C134" s="91"/>
      <c r="D134" s="91"/>
      <c r="E134" s="91"/>
      <c r="F134" s="91"/>
      <c r="G134" s="91"/>
      <c r="H134" s="91"/>
      <c r="I134" s="91"/>
      <c r="J134" s="94"/>
    </row>
    <row r="135" spans="1:10">
      <c r="A135" s="106"/>
      <c r="B135" s="107"/>
      <c r="C135" s="91"/>
      <c r="D135" s="91"/>
      <c r="H135" s="91"/>
      <c r="I135" s="91"/>
      <c r="J135" s="94"/>
    </row>
    <row r="136" spans="1:10">
      <c r="A136" s="106"/>
      <c r="B136" s="107"/>
      <c r="C136" s="91"/>
      <c r="D136" s="91"/>
      <c r="H136" s="91"/>
      <c r="I136" s="91"/>
      <c r="J136" s="94"/>
    </row>
    <row r="137" spans="1:10">
      <c r="A137" s="106"/>
      <c r="B137" s="107"/>
    </row>
    <row r="138" spans="1:10">
      <c r="A138" s="106"/>
      <c r="B138" s="107"/>
    </row>
    <row r="139" spans="1:10">
      <c r="A139" s="106"/>
      <c r="B139" s="107"/>
    </row>
    <row r="140" spans="1:10">
      <c r="A140" s="106"/>
      <c r="B140" s="107"/>
    </row>
    <row r="141" spans="1:10">
      <c r="A141" s="106"/>
      <c r="B141" s="107"/>
    </row>
    <row r="142" spans="1:10">
      <c r="A142" s="106"/>
      <c r="B142" s="107"/>
    </row>
    <row r="143" spans="1:10">
      <c r="A143" s="106"/>
      <c r="B143" s="107"/>
    </row>
    <row r="144" spans="1:10">
      <c r="A144" s="106"/>
      <c r="B144" s="107"/>
    </row>
    <row r="145" spans="1:2">
      <c r="A145" s="106"/>
      <c r="B145" s="107"/>
    </row>
    <row r="146" spans="1:2">
      <c r="A146" s="106"/>
      <c r="B146" s="107"/>
    </row>
    <row r="147" spans="1:2">
      <c r="A147" s="106"/>
      <c r="B147" s="107"/>
    </row>
    <row r="148" spans="1:2">
      <c r="A148" s="106"/>
      <c r="B148" s="107"/>
    </row>
    <row r="149" spans="1:2">
      <c r="A149" s="106"/>
      <c r="B149" s="107"/>
    </row>
    <row r="150" spans="1:2">
      <c r="A150" s="106"/>
      <c r="B150" s="107"/>
    </row>
    <row r="151" spans="1:2">
      <c r="A151" s="106"/>
      <c r="B151" s="107"/>
    </row>
    <row r="152" spans="1:2">
      <c r="A152" s="102"/>
      <c r="B152" s="103"/>
    </row>
    <row r="153" spans="1:2">
      <c r="A153" s="102"/>
      <c r="B153" s="103"/>
    </row>
    <row r="154" spans="1:2">
      <c r="A154" s="102"/>
      <c r="B154" s="103"/>
    </row>
    <row r="155" spans="1:2">
      <c r="A155" s="102"/>
      <c r="B155" s="103"/>
    </row>
    <row r="156" spans="1:2">
      <c r="A156" s="102"/>
      <c r="B156" s="103"/>
    </row>
    <row r="157" spans="1:2">
      <c r="A157" s="102"/>
      <c r="B157" s="103"/>
    </row>
    <row r="158" spans="1:2">
      <c r="A158" s="102"/>
      <c r="B158" s="103"/>
    </row>
    <row r="159" spans="1:2">
      <c r="A159" s="102"/>
      <c r="B159" s="103"/>
    </row>
    <row r="160" spans="1:2">
      <c r="A160" s="102"/>
      <c r="B160" s="103"/>
    </row>
    <row r="161" spans="1:7">
      <c r="A161" s="102"/>
      <c r="B161" s="103"/>
      <c r="C161" s="18" t="s">
        <v>101</v>
      </c>
    </row>
    <row r="162" spans="1:7">
      <c r="A162" s="102"/>
      <c r="B162" s="103"/>
    </row>
    <row r="163" spans="1:7">
      <c r="A163" s="102"/>
      <c r="B163" s="103"/>
    </row>
    <row r="164" spans="1:7">
      <c r="A164" s="102"/>
      <c r="B164" s="103"/>
    </row>
    <row r="165" spans="1:7">
      <c r="A165" s="102"/>
      <c r="B165" s="103"/>
    </row>
    <row r="166" spans="1:7">
      <c r="A166" s="102"/>
      <c r="B166" s="103"/>
    </row>
    <row r="167" spans="1:7">
      <c r="A167" s="102"/>
      <c r="B167" s="103"/>
    </row>
    <row r="168" spans="1:7">
      <c r="A168" s="102"/>
      <c r="B168" s="103"/>
    </row>
    <row r="169" spans="1:7">
      <c r="A169" s="102"/>
      <c r="B169" s="103"/>
      <c r="E169" s="88">
        <v>2635</v>
      </c>
      <c r="F169" s="105" t="s">
        <v>28</v>
      </c>
      <c r="G169" s="105" t="s">
        <v>96</v>
      </c>
    </row>
    <row r="170" spans="1:7">
      <c r="A170" s="102"/>
      <c r="B170" s="103"/>
      <c r="G170" s="105" t="s">
        <v>98</v>
      </c>
    </row>
    <row r="171" spans="1:7">
      <c r="A171" s="102"/>
      <c r="B171" s="103"/>
    </row>
    <row r="172" spans="1:7">
      <c r="A172" s="102"/>
      <c r="B172" s="103"/>
      <c r="E172" s="88">
        <v>600</v>
      </c>
      <c r="F172" s="105" t="s">
        <v>28</v>
      </c>
      <c r="G172" s="105" t="s">
        <v>97</v>
      </c>
    </row>
    <row r="173" spans="1:7">
      <c r="A173" s="102"/>
      <c r="B173" s="103"/>
    </row>
    <row r="174" spans="1:7">
      <c r="A174" s="102"/>
      <c r="B174" s="103"/>
    </row>
    <row r="175" spans="1:7">
      <c r="A175" s="102"/>
      <c r="B175" s="103"/>
    </row>
    <row r="176" spans="1:7">
      <c r="A176" s="102"/>
      <c r="B176" s="103"/>
    </row>
    <row r="177" spans="1:9">
      <c r="A177" s="102"/>
      <c r="B177" s="103"/>
    </row>
    <row r="178" spans="1:9">
      <c r="A178" s="102"/>
      <c r="B178" s="103"/>
      <c r="E178" s="88">
        <v>1500</v>
      </c>
      <c r="F178" s="105" t="s">
        <v>28</v>
      </c>
      <c r="G178" s="105" t="s">
        <v>96</v>
      </c>
      <c r="I178" s="106" t="s">
        <v>118</v>
      </c>
    </row>
    <row r="179" spans="1:9">
      <c r="A179" s="102"/>
      <c r="B179" s="103"/>
      <c r="G179" s="105" t="s">
        <v>100</v>
      </c>
    </row>
    <row r="180" spans="1:9">
      <c r="A180" s="102"/>
      <c r="B180" s="103"/>
    </row>
    <row r="181" spans="1:9">
      <c r="A181" s="102"/>
      <c r="B181" s="103"/>
    </row>
    <row r="182" spans="1:9">
      <c r="A182" s="102"/>
      <c r="B182" s="103"/>
    </row>
    <row r="183" spans="1:9">
      <c r="A183" s="102"/>
      <c r="B183" s="103"/>
      <c r="E183" s="88">
        <f>E178+E169</f>
        <v>4135</v>
      </c>
      <c r="F183" s="105" t="s">
        <v>28</v>
      </c>
      <c r="G183" s="105" t="s">
        <v>99</v>
      </c>
    </row>
    <row r="184" spans="1:9">
      <c r="A184" s="102"/>
      <c r="B184" s="103"/>
    </row>
    <row r="185" spans="1:9">
      <c r="A185" s="102"/>
      <c r="B185" s="103"/>
    </row>
    <row r="186" spans="1:9">
      <c r="A186" s="102"/>
      <c r="B186" s="103"/>
      <c r="D186" s="137" t="str">
        <f>Dashboard!C$19</f>
        <v>storage.volume</v>
      </c>
      <c r="E186" s="123">
        <v>0</v>
      </c>
      <c r="F186" s="125" t="s">
        <v>170</v>
      </c>
      <c r="G186" s="123" t="s">
        <v>210</v>
      </c>
    </row>
    <row r="187" spans="1:9">
      <c r="A187" s="102"/>
      <c r="B187" s="103"/>
    </row>
    <row r="188" spans="1:9">
      <c r="A188" s="102"/>
      <c r="B188" s="103"/>
      <c r="C188" s="18" t="s">
        <v>140</v>
      </c>
      <c r="E188" s="91"/>
    </row>
    <row r="189" spans="1:9">
      <c r="A189" s="102"/>
      <c r="B189" s="103"/>
    </row>
    <row r="190" spans="1:9">
      <c r="A190" s="102"/>
      <c r="B190" s="103"/>
    </row>
    <row r="191" spans="1:9">
      <c r="A191" s="102"/>
      <c r="B191" s="103"/>
    </row>
    <row r="192" spans="1:9">
      <c r="A192" s="102"/>
      <c r="B192" s="103"/>
    </row>
    <row r="193" spans="1:7">
      <c r="A193" s="102"/>
      <c r="B193" s="103"/>
    </row>
    <row r="194" spans="1:7">
      <c r="A194" s="102"/>
      <c r="B194" s="103"/>
    </row>
    <row r="195" spans="1:7">
      <c r="A195" s="102"/>
      <c r="B195" s="103"/>
    </row>
    <row r="196" spans="1:7">
      <c r="A196" s="102"/>
      <c r="B196" s="103"/>
      <c r="E196" s="88">
        <v>117</v>
      </c>
      <c r="F196" s="106" t="s">
        <v>121</v>
      </c>
      <c r="G196" s="106" t="s">
        <v>126</v>
      </c>
    </row>
    <row r="197" spans="1:7">
      <c r="A197" s="102"/>
      <c r="B197" s="103"/>
      <c r="G197" s="106" t="s">
        <v>122</v>
      </c>
    </row>
    <row r="198" spans="1:7">
      <c r="A198" s="102"/>
      <c r="B198" s="103"/>
      <c r="E198" s="88">
        <f>E196/1.21</f>
        <v>96.694214876033058</v>
      </c>
      <c r="F198" s="106" t="s">
        <v>121</v>
      </c>
      <c r="G198" s="106" t="s">
        <v>127</v>
      </c>
    </row>
    <row r="199" spans="1:7">
      <c r="A199" s="102"/>
      <c r="B199" s="103"/>
      <c r="G199" s="106" t="s">
        <v>122</v>
      </c>
    </row>
    <row r="200" spans="1:7">
      <c r="A200" s="102"/>
      <c r="B200" s="103"/>
    </row>
    <row r="201" spans="1:7">
      <c r="A201" s="102"/>
      <c r="B201" s="103"/>
      <c r="E201" s="88">
        <v>189</v>
      </c>
      <c r="F201" s="106" t="s">
        <v>121</v>
      </c>
      <c r="G201" s="106" t="s">
        <v>126</v>
      </c>
    </row>
    <row r="202" spans="1:7">
      <c r="A202" s="102"/>
      <c r="B202" s="103"/>
      <c r="G202" s="106" t="s">
        <v>123</v>
      </c>
    </row>
    <row r="203" spans="1:7">
      <c r="A203" s="102"/>
      <c r="B203" s="103"/>
    </row>
    <row r="204" spans="1:7">
      <c r="A204" s="102"/>
      <c r="B204" s="103"/>
      <c r="E204" s="88">
        <f>E201/1.21</f>
        <v>156.19834710743802</v>
      </c>
      <c r="F204" s="106" t="s">
        <v>121</v>
      </c>
      <c r="G204" s="106" t="s">
        <v>128</v>
      </c>
    </row>
    <row r="205" spans="1:7">
      <c r="A205" s="102"/>
      <c r="B205" s="103"/>
      <c r="G205" s="106" t="s">
        <v>123</v>
      </c>
    </row>
    <row r="206" spans="1:7">
      <c r="A206" s="102"/>
      <c r="B206" s="103"/>
    </row>
    <row r="207" spans="1:7">
      <c r="A207" s="102"/>
      <c r="B207" s="103"/>
      <c r="C207" s="106"/>
    </row>
    <row r="208" spans="1:7">
      <c r="A208" s="102"/>
      <c r="B208" s="103"/>
    </row>
    <row r="209" spans="1:10">
      <c r="A209" s="102"/>
      <c r="B209" s="103"/>
      <c r="E209" s="88">
        <f>E204+E198</f>
        <v>252.89256198347107</v>
      </c>
      <c r="F209" s="106" t="s">
        <v>121</v>
      </c>
      <c r="G209" s="106" t="s">
        <v>124</v>
      </c>
    </row>
    <row r="210" spans="1:10">
      <c r="A210" s="102"/>
      <c r="B210" s="103"/>
      <c r="G210" s="106" t="s">
        <v>125</v>
      </c>
    </row>
    <row r="211" spans="1:10">
      <c r="A211" s="102"/>
      <c r="B211" s="103"/>
    </row>
    <row r="212" spans="1:10">
      <c r="A212" s="102"/>
      <c r="B212" s="103"/>
    </row>
    <row r="213" spans="1:10" s="123" customFormat="1">
      <c r="B213" s="124"/>
      <c r="C213" s="125"/>
      <c r="D213" s="125"/>
      <c r="E213" s="125"/>
      <c r="F213" s="125"/>
      <c r="G213" s="125"/>
      <c r="H213" s="125"/>
      <c r="I213" s="125"/>
      <c r="J213" s="126"/>
    </row>
    <row r="214" spans="1:10" s="123" customFormat="1">
      <c r="B214" s="124"/>
      <c r="C214" s="12" t="s">
        <v>151</v>
      </c>
      <c r="D214" s="125"/>
      <c r="E214" s="12" t="str">
        <f>'Research data'!C16</f>
        <v>fever.cop_cutoff</v>
      </c>
      <c r="F214" s="125">
        <f>F223</f>
        <v>2.6002380221130221</v>
      </c>
      <c r="G214" s="125"/>
      <c r="I214" s="125"/>
      <c r="J214" s="126"/>
    </row>
    <row r="215" spans="1:10" s="123" customFormat="1">
      <c r="B215" s="124"/>
      <c r="C215" s="12"/>
      <c r="D215" s="125"/>
      <c r="E215" s="12"/>
      <c r="F215" s="125"/>
      <c r="G215" s="125"/>
      <c r="H215" s="227"/>
      <c r="I215" s="125"/>
      <c r="J215" s="126"/>
    </row>
    <row r="216" spans="1:10" s="123" customFormat="1">
      <c r="B216" s="124"/>
      <c r="C216" s="12"/>
      <c r="D216" s="125"/>
      <c r="E216" s="231" t="s">
        <v>242</v>
      </c>
      <c r="F216" s="125"/>
      <c r="G216" s="125"/>
      <c r="H216" s="227"/>
      <c r="I216" s="125"/>
      <c r="J216" s="126"/>
    </row>
    <row r="217" spans="1:10" s="123" customFormat="1">
      <c r="B217" s="124"/>
      <c r="C217" s="12"/>
      <c r="D217" s="125"/>
      <c r="E217" s="12"/>
      <c r="F217" s="125"/>
      <c r="G217" s="125"/>
      <c r="H217" s="227"/>
      <c r="I217" s="125"/>
      <c r="J217" s="126"/>
    </row>
    <row r="218" spans="1:10" s="123" customFormat="1">
      <c r="B218" s="124"/>
      <c r="C218" s="12"/>
      <c r="D218" s="125"/>
      <c r="E218" s="231" t="s">
        <v>243</v>
      </c>
      <c r="F218" s="125">
        <v>81.400000000000006</v>
      </c>
      <c r="G218" s="231" t="s">
        <v>246</v>
      </c>
      <c r="H218" s="227"/>
      <c r="I218" s="125"/>
      <c r="J218" s="126"/>
    </row>
    <row r="219" spans="1:10" s="123" customFormat="1">
      <c r="B219" s="124"/>
      <c r="C219" s="12"/>
      <c r="D219" s="125"/>
      <c r="E219" s="231"/>
      <c r="F219" s="125">
        <f>(F218/31.65)/1.07</f>
        <v>2.4036261091671465</v>
      </c>
      <c r="G219" s="231" t="s">
        <v>247</v>
      </c>
      <c r="H219" s="227"/>
      <c r="I219" s="125"/>
      <c r="J219" s="126"/>
    </row>
    <row r="220" spans="1:10" s="123" customFormat="1">
      <c r="B220" s="124"/>
      <c r="C220" s="12"/>
      <c r="D220" s="125"/>
      <c r="E220" s="231" t="s">
        <v>244</v>
      </c>
      <c r="F220" s="125">
        <v>22.5</v>
      </c>
      <c r="G220" s="231" t="s">
        <v>245</v>
      </c>
      <c r="H220" s="227"/>
      <c r="I220" s="125"/>
      <c r="J220" s="126"/>
    </row>
    <row r="221" spans="1:10" s="123" customFormat="1">
      <c r="B221" s="124"/>
      <c r="C221" s="12"/>
      <c r="D221" s="125"/>
      <c r="E221" s="12"/>
      <c r="F221" s="125">
        <f>F220/3.6</f>
        <v>6.25</v>
      </c>
      <c r="G221" s="231" t="s">
        <v>247</v>
      </c>
      <c r="H221" s="231" t="s">
        <v>248</v>
      </c>
      <c r="I221" s="125"/>
      <c r="J221" s="126"/>
    </row>
    <row r="222" spans="1:10" s="123" customFormat="1">
      <c r="B222" s="124"/>
      <c r="C222" s="12"/>
      <c r="D222" s="125"/>
      <c r="E222" s="12"/>
      <c r="F222" s="125"/>
      <c r="G222" s="125"/>
      <c r="H222" s="227"/>
      <c r="I222" s="125"/>
      <c r="J222" s="126"/>
    </row>
    <row r="223" spans="1:10" s="123" customFormat="1">
      <c r="B223" s="124"/>
      <c r="C223" s="12"/>
      <c r="D223" s="125"/>
      <c r="E223" s="18" t="s">
        <v>249</v>
      </c>
      <c r="F223" s="12">
        <f>F221/F219</f>
        <v>2.6002380221130221</v>
      </c>
      <c r="G223" s="125"/>
      <c r="H223" s="227"/>
      <c r="I223" s="125"/>
      <c r="J223" s="126"/>
    </row>
    <row r="224" spans="1:10" s="123" customFormat="1">
      <c r="B224" s="124"/>
      <c r="C224" s="12"/>
      <c r="D224" s="125"/>
      <c r="E224" s="12"/>
      <c r="F224" s="125"/>
      <c r="G224" s="125"/>
      <c r="H224" s="227"/>
      <c r="I224" s="125"/>
      <c r="J224" s="126"/>
    </row>
    <row r="225" spans="1:10" s="123" customFormat="1">
      <c r="B225" s="124"/>
      <c r="C225" s="12"/>
      <c r="D225" s="125"/>
      <c r="E225" s="12"/>
      <c r="F225" s="125"/>
      <c r="G225" s="125"/>
      <c r="H225" s="227"/>
      <c r="I225" s="125"/>
      <c r="J225" s="126"/>
    </row>
    <row r="226" spans="1:10" s="123" customFormat="1">
      <c r="B226" s="124"/>
      <c r="C226" s="12"/>
      <c r="D226" s="125"/>
      <c r="E226" s="12"/>
      <c r="F226" s="125"/>
      <c r="G226" s="125"/>
      <c r="H226" s="227"/>
      <c r="I226" s="125"/>
      <c r="J226" s="126"/>
    </row>
    <row r="227" spans="1:10" s="123" customFormat="1">
      <c r="B227" s="124"/>
      <c r="C227" s="12"/>
      <c r="D227" s="125"/>
      <c r="E227" s="12"/>
      <c r="F227" s="125"/>
      <c r="G227" s="125"/>
      <c r="H227" s="227"/>
      <c r="I227" s="125"/>
      <c r="J227" s="126"/>
    </row>
    <row r="228" spans="1:10" s="123" customFormat="1">
      <c r="B228" s="124"/>
      <c r="C228" s="12"/>
      <c r="D228" s="125"/>
      <c r="E228" s="12"/>
      <c r="F228" s="125"/>
      <c r="G228" s="125"/>
      <c r="H228" s="227"/>
      <c r="I228" s="125"/>
      <c r="J228" s="126"/>
    </row>
    <row r="229" spans="1:10" s="123" customFormat="1">
      <c r="B229" s="124"/>
      <c r="C229" s="12"/>
      <c r="D229" s="125"/>
      <c r="E229" s="12"/>
      <c r="F229" s="125"/>
      <c r="G229" s="125"/>
      <c r="H229" s="227"/>
      <c r="I229" s="125"/>
      <c r="J229" s="126"/>
    </row>
    <row r="230" spans="1:10" s="123" customFormat="1">
      <c r="B230" s="124"/>
      <c r="C230" s="12"/>
      <c r="D230" s="125"/>
      <c r="E230" s="12"/>
      <c r="F230" s="125"/>
      <c r="G230" s="125"/>
      <c r="H230" s="227"/>
      <c r="I230" s="125"/>
      <c r="J230" s="126"/>
    </row>
    <row r="231" spans="1:10" s="123" customFormat="1">
      <c r="B231" s="124"/>
      <c r="C231" s="12"/>
      <c r="D231" s="125"/>
      <c r="E231" s="12"/>
      <c r="F231" s="125"/>
      <c r="G231" s="125"/>
      <c r="H231" s="227"/>
      <c r="I231" s="125"/>
      <c r="J231" s="126"/>
    </row>
    <row r="232" spans="1:10" s="123" customFormat="1">
      <c r="B232" s="124"/>
      <c r="C232" s="12"/>
      <c r="D232" s="125"/>
      <c r="E232" s="12"/>
      <c r="F232" s="125"/>
      <c r="G232" s="125"/>
      <c r="H232" s="227"/>
      <c r="I232" s="125"/>
      <c r="J232" s="126"/>
    </row>
    <row r="233" spans="1:10" s="123" customFormat="1">
      <c r="B233" s="124"/>
      <c r="C233" s="12"/>
      <c r="D233" s="125"/>
      <c r="E233" s="12"/>
      <c r="F233" s="125"/>
      <c r="G233" s="125"/>
      <c r="H233" s="227"/>
      <c r="I233" s="125"/>
      <c r="J233" s="126"/>
    </row>
    <row r="234" spans="1:10" s="123" customFormat="1">
      <c r="B234" s="124"/>
      <c r="C234" s="12"/>
      <c r="D234" s="125"/>
      <c r="E234" s="12"/>
      <c r="F234" s="125"/>
      <c r="G234" s="125"/>
      <c r="H234" s="227"/>
      <c r="I234" s="125"/>
      <c r="J234" s="126"/>
    </row>
    <row r="235" spans="1:10" s="123" customFormat="1">
      <c r="B235" s="124"/>
      <c r="C235" s="125"/>
      <c r="D235" s="125"/>
      <c r="E235" s="125"/>
      <c r="F235" s="125"/>
      <c r="G235" s="125"/>
      <c r="H235" s="125"/>
      <c r="I235" s="125"/>
      <c r="J235" s="126"/>
    </row>
    <row r="236" spans="1:10" s="123" customFormat="1">
      <c r="B236" s="124"/>
      <c r="C236" s="125"/>
      <c r="D236" s="125"/>
      <c r="E236" s="12" t="str">
        <f>'Research data'!C15</f>
        <v>fever.capacity.network_gas</v>
      </c>
      <c r="F236" s="128">
        <v>2.1999999999999999E-2</v>
      </c>
      <c r="H236" s="125" t="s">
        <v>176</v>
      </c>
      <c r="I236" s="125"/>
      <c r="J236" s="126"/>
    </row>
    <row r="237" spans="1:10">
      <c r="A237" s="102"/>
      <c r="B237" s="103"/>
    </row>
    <row r="238" spans="1:10" s="123" customFormat="1">
      <c r="B238" s="124"/>
      <c r="C238" s="125"/>
      <c r="D238" s="125"/>
      <c r="E238" s="125"/>
      <c r="F238" s="125"/>
      <c r="G238" s="125"/>
      <c r="H238" s="125"/>
      <c r="I238" s="125"/>
      <c r="J238" s="126"/>
    </row>
    <row r="239" spans="1:10" s="123" customFormat="1">
      <c r="B239" s="124"/>
      <c r="C239" s="133" t="str">
        <f>'Research data'!L3</f>
        <v>Ecofys</v>
      </c>
      <c r="D239" s="125" t="s">
        <v>177</v>
      </c>
      <c r="E239" s="125">
        <v>65</v>
      </c>
      <c r="F239" s="125"/>
      <c r="G239" s="125"/>
      <c r="H239" s="125"/>
      <c r="I239" s="125"/>
      <c r="J239" s="126"/>
    </row>
    <row r="240" spans="1:10" s="123" customFormat="1">
      <c r="B240" s="124"/>
      <c r="C240" s="125"/>
      <c r="D240" s="228" t="s">
        <v>241</v>
      </c>
      <c r="E240" s="125"/>
      <c r="F240" s="125"/>
      <c r="G240" s="125"/>
      <c r="H240" s="125"/>
      <c r="I240" s="125"/>
      <c r="J240" s="126"/>
    </row>
    <row r="241" spans="2:10" s="123" customFormat="1">
      <c r="B241" s="124"/>
      <c r="C241" s="125"/>
      <c r="D241" s="231" t="s">
        <v>250</v>
      </c>
      <c r="E241" s="125"/>
      <c r="F241" s="125"/>
      <c r="G241" s="125"/>
      <c r="H241" s="125"/>
      <c r="I241" s="125"/>
      <c r="J241" s="126"/>
    </row>
    <row r="242" spans="2:10" s="123" customFormat="1">
      <c r="B242" s="124"/>
      <c r="C242" s="125"/>
      <c r="D242" s="125"/>
      <c r="E242" s="125"/>
      <c r="F242" s="125"/>
      <c r="G242" s="125"/>
      <c r="H242" s="125"/>
      <c r="I242" s="125"/>
      <c r="J242" s="126"/>
    </row>
    <row r="243" spans="2:10" s="123" customFormat="1">
      <c r="B243" s="124"/>
      <c r="C243" s="125"/>
      <c r="D243" s="230" t="s">
        <v>237</v>
      </c>
      <c r="E243" s="230">
        <v>35</v>
      </c>
      <c r="F243" s="230">
        <v>45</v>
      </c>
      <c r="G243" s="230">
        <v>50</v>
      </c>
      <c r="I243" s="125"/>
      <c r="J243" s="126"/>
    </row>
    <row r="244" spans="2:10" s="123" customFormat="1">
      <c r="B244" s="124"/>
      <c r="C244" s="125"/>
      <c r="D244" s="229" t="s">
        <v>235</v>
      </c>
      <c r="E244" s="234">
        <v>3.25</v>
      </c>
      <c r="F244" s="234">
        <f>G244-((G$243-F$243)/(G$243-E$243))*(G244-E244)</f>
        <v>2.3233333333333333</v>
      </c>
      <c r="G244" s="234">
        <v>1.86</v>
      </c>
      <c r="I244" s="125"/>
      <c r="J244" s="126"/>
    </row>
    <row r="245" spans="2:10" s="123" customFormat="1">
      <c r="B245" s="124"/>
      <c r="C245" s="125"/>
      <c r="D245" s="229" t="s">
        <v>236</v>
      </c>
      <c r="E245" s="234">
        <v>8.7499999999999994E-2</v>
      </c>
      <c r="F245" s="234">
        <f>G245-((G$243-F$243)/(G$243-E$243))*(G245-E245)</f>
        <v>5.7833333333333327E-2</v>
      </c>
      <c r="G245" s="234">
        <v>4.2999999999999997E-2</v>
      </c>
      <c r="I245" s="125"/>
      <c r="J245" s="126"/>
    </row>
    <row r="246" spans="2:10" s="123" customFormat="1">
      <c r="B246" s="124"/>
      <c r="C246" s="125"/>
      <c r="D246" s="227" t="s">
        <v>238</v>
      </c>
      <c r="E246" s="228" t="s">
        <v>239</v>
      </c>
      <c r="G246" s="228" t="s">
        <v>239</v>
      </c>
      <c r="I246" s="125"/>
      <c r="J246" s="126"/>
    </row>
    <row r="247" spans="2:10" s="123" customFormat="1">
      <c r="B247" s="124"/>
      <c r="C247" s="125"/>
      <c r="D247" s="125"/>
      <c r="I247" s="125"/>
      <c r="J247" s="126"/>
    </row>
    <row r="248" spans="2:10" s="123" customFormat="1">
      <c r="B248" s="124"/>
      <c r="C248" s="125"/>
      <c r="I248" s="125"/>
      <c r="J248" s="126"/>
    </row>
    <row r="249" spans="2:10" s="123" customFormat="1">
      <c r="B249" s="124"/>
      <c r="D249" s="129" t="s">
        <v>164</v>
      </c>
      <c r="E249" s="233">
        <f>F244</f>
        <v>2.3233333333333333</v>
      </c>
      <c r="F249" s="123" t="s">
        <v>94</v>
      </c>
      <c r="I249" s="125"/>
      <c r="J249" s="126"/>
    </row>
    <row r="250" spans="2:10" s="123" customFormat="1">
      <c r="B250" s="124"/>
      <c r="D250" s="129" t="s">
        <v>168</v>
      </c>
      <c r="E250" s="233">
        <f>F245</f>
        <v>5.7833333333333327E-2</v>
      </c>
      <c r="F250" s="123" t="s">
        <v>178</v>
      </c>
      <c r="I250" s="125"/>
      <c r="J250" s="126"/>
    </row>
    <row r="251" spans="2:10" s="123" customFormat="1">
      <c r="B251" s="124"/>
      <c r="I251" s="125"/>
      <c r="J251" s="126"/>
    </row>
    <row r="252" spans="2:10" s="123" customFormat="1">
      <c r="B252" s="124"/>
      <c r="C252" s="130"/>
      <c r="D252" s="232" t="s">
        <v>251</v>
      </c>
      <c r="I252" s="125"/>
      <c r="J252" s="126"/>
    </row>
    <row r="253" spans="2:10" s="123" customFormat="1">
      <c r="B253" s="124"/>
      <c r="C253" s="125"/>
      <c r="D253" s="227" t="s">
        <v>240</v>
      </c>
      <c r="I253" s="125"/>
      <c r="J253" s="126"/>
    </row>
    <row r="254" spans="2:10" s="123" customFormat="1">
      <c r="B254" s="124"/>
      <c r="C254" s="125"/>
      <c r="D254" s="125"/>
      <c r="I254" s="125"/>
      <c r="J254" s="126"/>
    </row>
    <row r="255" spans="2:10" s="123" customFormat="1">
      <c r="B255" s="124"/>
      <c r="C255" s="125"/>
      <c r="D255" s="125"/>
      <c r="I255" s="125"/>
      <c r="J255" s="126"/>
    </row>
    <row r="256" spans="2:10" s="123" customFormat="1">
      <c r="B256" s="124"/>
      <c r="C256" s="125"/>
      <c r="D256" s="125"/>
      <c r="I256" s="125"/>
      <c r="J256" s="126"/>
    </row>
    <row r="257" spans="1:10" s="123" customFormat="1">
      <c r="B257" s="124"/>
      <c r="C257" s="12" t="s">
        <v>175</v>
      </c>
      <c r="D257" s="123" t="s">
        <v>182</v>
      </c>
      <c r="G257" s="125"/>
      <c r="I257" s="125"/>
      <c r="J257" s="126"/>
    </row>
    <row r="258" spans="1:10" s="123" customFormat="1">
      <c r="B258" s="124"/>
      <c r="C258" s="12"/>
      <c r="D258" s="123" t="s">
        <v>183</v>
      </c>
      <c r="E258" s="123" t="s">
        <v>184</v>
      </c>
      <c r="G258" s="125"/>
      <c r="I258" s="125"/>
      <c r="J258" s="126"/>
    </row>
    <row r="259" spans="1:10" s="123" customFormat="1">
      <c r="B259" s="124"/>
      <c r="C259" s="125"/>
      <c r="G259" s="125"/>
      <c r="I259" s="125"/>
      <c r="J259" s="126"/>
    </row>
    <row r="260" spans="1:10" s="123" customFormat="1">
      <c r="B260" s="124"/>
      <c r="C260" s="125"/>
      <c r="D260" s="134" t="str">
        <f>Dashboard!C44</f>
        <v>technical_lifetime</v>
      </c>
      <c r="E260" s="135">
        <v>15</v>
      </c>
      <c r="F260" s="136" t="s">
        <v>1</v>
      </c>
      <c r="G260" s="136"/>
      <c r="H260" s="125"/>
      <c r="I260" s="125"/>
      <c r="J260" s="126"/>
    </row>
    <row r="261" spans="1:10" s="123" customFormat="1">
      <c r="B261" s="124"/>
      <c r="C261" s="125"/>
      <c r="D261" s="134" t="str">
        <f>Dashboard!C32</f>
        <v>cost_of_installing</v>
      </c>
      <c r="E261" s="123">
        <v>1000</v>
      </c>
      <c r="F261" s="123" t="s">
        <v>28</v>
      </c>
      <c r="G261" s="125"/>
      <c r="H261" s="125"/>
      <c r="I261" s="125"/>
      <c r="J261" s="126"/>
    </row>
    <row r="262" spans="1:10" s="123" customFormat="1">
      <c r="B262" s="124"/>
      <c r="C262" s="125"/>
      <c r="D262" s="134" t="str">
        <f>Dashboard!C34</f>
        <v>fixed_operation_and_maintenance_costs_per_year</v>
      </c>
      <c r="E262" s="123">
        <v>200</v>
      </c>
      <c r="F262" s="123" t="s">
        <v>47</v>
      </c>
      <c r="G262" s="125"/>
      <c r="H262" s="125"/>
      <c r="I262" s="125"/>
      <c r="J262" s="126"/>
    </row>
    <row r="263" spans="1:10" s="123" customFormat="1">
      <c r="B263" s="124"/>
      <c r="C263" s="125"/>
      <c r="D263" s="134" t="str">
        <f>Dashboard!C27</f>
        <v>heat_output_capacity</v>
      </c>
      <c r="E263" s="139">
        <f>H264/1000</f>
        <v>5.0000000000000001E-3</v>
      </c>
      <c r="F263" s="123" t="s">
        <v>58</v>
      </c>
      <c r="G263" s="125"/>
      <c r="H263" s="125"/>
      <c r="I263" s="125"/>
      <c r="J263" s="126"/>
    </row>
    <row r="264" spans="1:10" s="123" customFormat="1">
      <c r="B264" s="124"/>
      <c r="C264" s="125"/>
      <c r="F264" s="125"/>
      <c r="H264" s="125">
        <v>5</v>
      </c>
      <c r="I264" s="125" t="s">
        <v>110</v>
      </c>
      <c r="J264" s="126"/>
    </row>
    <row r="265" spans="1:10" s="123" customFormat="1">
      <c r="B265" s="124"/>
      <c r="C265" s="18"/>
      <c r="D265" s="137"/>
      <c r="F265" s="125"/>
      <c r="H265" s="125"/>
      <c r="I265" s="125"/>
      <c r="J265" s="126"/>
    </row>
    <row r="266" spans="1:10" s="123" customFormat="1">
      <c r="B266" s="124"/>
      <c r="D266" s="123" t="s">
        <v>185</v>
      </c>
      <c r="E266" s="125">
        <v>7</v>
      </c>
      <c r="F266" s="125" t="s">
        <v>186</v>
      </c>
      <c r="H266" s="125"/>
      <c r="I266" s="125"/>
      <c r="J266" s="126"/>
    </row>
    <row r="267" spans="1:10">
      <c r="A267" s="102"/>
      <c r="B267" s="103"/>
      <c r="D267" s="138" t="str">
        <f>'Research data'!C14</f>
        <v>fever.capacity.electricity</v>
      </c>
      <c r="E267" s="125">
        <f>H264/(E266*E250+E249)/1000</f>
        <v>1.8327326043130307E-3</v>
      </c>
      <c r="F267" s="125" t="s">
        <v>58</v>
      </c>
      <c r="G267" s="106"/>
      <c r="J267" s="94"/>
    </row>
    <row r="268" spans="1:10">
      <c r="A268" s="102"/>
      <c r="B268" s="103"/>
      <c r="E268" s="123"/>
      <c r="F268" s="125"/>
      <c r="G268" s="106"/>
      <c r="J268" s="94"/>
    </row>
    <row r="269" spans="1:10">
      <c r="A269" s="102"/>
      <c r="B269" s="103"/>
      <c r="D269" s="137" t="str">
        <f>Dashboard!C$19</f>
        <v>storage.volume</v>
      </c>
      <c r="E269" s="123">
        <v>0</v>
      </c>
      <c r="F269" s="125" t="s">
        <v>170</v>
      </c>
      <c r="G269" s="123" t="s">
        <v>224</v>
      </c>
      <c r="J269" s="94"/>
    </row>
    <row r="270" spans="1:10">
      <c r="A270" s="102"/>
      <c r="B270" s="103"/>
      <c r="J270" s="94"/>
    </row>
    <row r="271" spans="1:10">
      <c r="A271" s="102"/>
      <c r="B271" s="103"/>
      <c r="J271" s="94"/>
    </row>
    <row r="272" spans="1:10">
      <c r="A272" s="102"/>
      <c r="B272" s="103"/>
      <c r="J272" s="94"/>
    </row>
    <row r="273" spans="1:10">
      <c r="A273" s="102"/>
      <c r="B273" s="103"/>
      <c r="J273" s="94"/>
    </row>
    <row r="274" spans="1:10">
      <c r="A274" s="102"/>
      <c r="B274" s="103"/>
      <c r="J274" s="94"/>
    </row>
    <row r="275" spans="1:10">
      <c r="A275" s="102"/>
      <c r="B275" s="103"/>
      <c r="J275" s="94"/>
    </row>
    <row r="276" spans="1:10">
      <c r="A276" s="102"/>
      <c r="B276" s="103"/>
      <c r="J276" s="94"/>
    </row>
    <row r="277" spans="1:10" s="123" customFormat="1">
      <c r="B277" s="124"/>
      <c r="C277" s="133" t="str">
        <f>'Research data'!M3</f>
        <v>ISSO 72 and Quintel calc</v>
      </c>
      <c r="D277" s="131"/>
      <c r="G277" s="123" t="s">
        <v>179</v>
      </c>
      <c r="I277" s="125"/>
      <c r="J277" s="126"/>
    </row>
    <row r="278" spans="1:10" s="123" customFormat="1">
      <c r="B278" s="124"/>
      <c r="C278" s="12"/>
      <c r="D278" s="123" t="s">
        <v>180</v>
      </c>
      <c r="E278" s="132">
        <v>10</v>
      </c>
      <c r="F278" s="132" t="s">
        <v>181</v>
      </c>
      <c r="I278" s="125"/>
      <c r="J278" s="126"/>
    </row>
    <row r="279" spans="1:10" s="123" customFormat="1">
      <c r="B279" s="124"/>
      <c r="C279" s="12"/>
      <c r="D279" s="123" t="s">
        <v>187</v>
      </c>
      <c r="E279" s="132">
        <v>10</v>
      </c>
      <c r="F279" s="132" t="s">
        <v>188</v>
      </c>
      <c r="I279" s="125"/>
      <c r="J279" s="126"/>
    </row>
    <row r="280" spans="1:10" s="123" customFormat="1">
      <c r="B280" s="124"/>
      <c r="C280" s="12"/>
      <c r="D280" s="123" t="s">
        <v>189</v>
      </c>
      <c r="E280" s="132">
        <v>4.18</v>
      </c>
      <c r="F280" s="132" t="s">
        <v>190</v>
      </c>
      <c r="I280" s="125"/>
      <c r="J280" s="126"/>
    </row>
    <row r="281" spans="1:10" s="123" customFormat="1">
      <c r="B281" s="124"/>
      <c r="C281" s="12"/>
      <c r="D281" s="123" t="s">
        <v>191</v>
      </c>
      <c r="E281" s="132">
        <v>10</v>
      </c>
      <c r="F281" s="132" t="s">
        <v>186</v>
      </c>
      <c r="G281" s="123" t="s">
        <v>192</v>
      </c>
      <c r="I281" s="125"/>
      <c r="J281" s="126"/>
    </row>
    <row r="282" spans="1:10" s="123" customFormat="1">
      <c r="B282" s="124"/>
      <c r="C282" s="12"/>
      <c r="D282" s="123" t="s">
        <v>193</v>
      </c>
      <c r="E282" s="140">
        <f>E278*60*E279/E280/E281</f>
        <v>143.54066985645935</v>
      </c>
      <c r="F282" s="132" t="s">
        <v>194</v>
      </c>
      <c r="I282" s="125"/>
      <c r="J282" s="126"/>
    </row>
    <row r="283" spans="1:10" s="123" customFormat="1">
      <c r="B283" s="124"/>
      <c r="C283" s="12"/>
      <c r="D283" s="123" t="s">
        <v>195</v>
      </c>
      <c r="E283" s="212">
        <v>3600000</v>
      </c>
      <c r="F283" s="132" t="s">
        <v>209</v>
      </c>
      <c r="I283" s="125"/>
      <c r="J283" s="126"/>
    </row>
    <row r="284" spans="1:10" s="123" customFormat="1">
      <c r="B284" s="124"/>
      <c r="C284" s="12"/>
      <c r="D284" s="137" t="str">
        <f>Dashboard!C$19</f>
        <v>storage.volume</v>
      </c>
      <c r="E284" s="211">
        <f>MROUND(E282*E281*E280/E283,0.0001)</f>
        <v>1.7000000000000001E-3</v>
      </c>
      <c r="F284" s="132" t="s">
        <v>170</v>
      </c>
      <c r="H284"/>
      <c r="I284" s="125"/>
      <c r="J284" s="126"/>
    </row>
    <row r="285" spans="1:10" s="123" customFormat="1">
      <c r="B285" s="124"/>
      <c r="C285" s="12"/>
      <c r="I285" s="125"/>
      <c r="J285" s="126"/>
    </row>
    <row r="286" spans="1:10" s="123" customFormat="1">
      <c r="B286" s="124"/>
      <c r="C286" s="12" t="s">
        <v>198</v>
      </c>
      <c r="D286" s="123" t="s">
        <v>180</v>
      </c>
      <c r="E286" s="132">
        <v>20</v>
      </c>
      <c r="F286" s="132" t="s">
        <v>181</v>
      </c>
      <c r="I286" s="125"/>
      <c r="J286" s="126"/>
    </row>
    <row r="287" spans="1:10" s="123" customFormat="1">
      <c r="B287" s="124"/>
      <c r="C287" s="12"/>
      <c r="D287" s="123" t="s">
        <v>187</v>
      </c>
      <c r="E287" s="132">
        <v>10</v>
      </c>
      <c r="F287" s="132" t="s">
        <v>188</v>
      </c>
      <c r="I287" s="125"/>
      <c r="J287" s="126"/>
    </row>
    <row r="288" spans="1:10" s="123" customFormat="1">
      <c r="B288" s="124"/>
      <c r="C288" s="12"/>
      <c r="D288" s="123" t="s">
        <v>189</v>
      </c>
      <c r="E288" s="132">
        <v>4.18</v>
      </c>
      <c r="F288" s="132" t="s">
        <v>190</v>
      </c>
      <c r="I288" s="125"/>
      <c r="J288" s="126"/>
    </row>
    <row r="289" spans="1:10" s="123" customFormat="1">
      <c r="B289" s="124"/>
      <c r="C289" s="12"/>
      <c r="D289" s="123" t="s">
        <v>191</v>
      </c>
      <c r="E289" s="132">
        <v>10</v>
      </c>
      <c r="F289" s="132" t="s">
        <v>186</v>
      </c>
      <c r="G289" s="123" t="s">
        <v>192</v>
      </c>
      <c r="I289" s="125"/>
      <c r="J289" s="126"/>
    </row>
    <row r="290" spans="1:10" s="123" customFormat="1">
      <c r="B290" s="124"/>
      <c r="C290" s="12"/>
      <c r="D290" s="123" t="s">
        <v>193</v>
      </c>
      <c r="E290" s="140">
        <f>E286*60*E287/E288/E289</f>
        <v>287.08133971291869</v>
      </c>
      <c r="F290" s="132" t="s">
        <v>194</v>
      </c>
      <c r="I290" s="125"/>
      <c r="J290" s="126"/>
    </row>
    <row r="291" spans="1:10" s="123" customFormat="1">
      <c r="B291" s="124"/>
      <c r="C291" s="12"/>
      <c r="D291" s="123" t="s">
        <v>195</v>
      </c>
      <c r="E291" s="212">
        <v>3600000</v>
      </c>
      <c r="F291" s="132" t="s">
        <v>196</v>
      </c>
      <c r="I291" s="125"/>
      <c r="J291" s="126"/>
    </row>
    <row r="292" spans="1:10" s="123" customFormat="1">
      <c r="B292" s="124"/>
      <c r="C292" s="12"/>
      <c r="D292" s="137" t="str">
        <f>Dashboard!C19</f>
        <v>storage.volume</v>
      </c>
      <c r="E292" s="211">
        <f>MROUND(E290*E289*E288/E291,0.0001)</f>
        <v>3.3E-3</v>
      </c>
      <c r="F292" s="132" t="s">
        <v>197</v>
      </c>
      <c r="I292" s="125"/>
      <c r="J292" s="126"/>
    </row>
    <row r="293" spans="1:10" s="123" customFormat="1">
      <c r="B293" s="124"/>
      <c r="J293" s="126"/>
    </row>
    <row r="294" spans="1:10" s="123" customFormat="1">
      <c r="B294" s="124"/>
      <c r="J294" s="126"/>
    </row>
    <row r="295" spans="1:10" s="123" customFormat="1">
      <c r="B295" s="124"/>
      <c r="J295" s="126"/>
    </row>
    <row r="296" spans="1:10" s="123" customFormat="1">
      <c r="B296" s="124"/>
      <c r="J296" s="126"/>
    </row>
    <row r="297" spans="1:10" s="123" customFormat="1">
      <c r="B297" s="124"/>
      <c r="J297" s="126"/>
    </row>
    <row r="298" spans="1:10" s="123" customFormat="1">
      <c r="B298" s="124"/>
      <c r="J298" s="126"/>
    </row>
    <row r="299" spans="1:10" s="123" customFormat="1">
      <c r="B299" s="124"/>
      <c r="J299" s="126"/>
    </row>
    <row r="300" spans="1:10" s="123" customFormat="1">
      <c r="B300" s="124"/>
      <c r="J300" s="126"/>
    </row>
    <row r="301" spans="1:10" s="123" customFormat="1">
      <c r="B301" s="124"/>
      <c r="J301" s="126"/>
    </row>
    <row r="302" spans="1:10">
      <c r="A302" s="102"/>
      <c r="B302" s="103"/>
      <c r="J302" s="94"/>
    </row>
    <row r="303" spans="1:10" s="123" customFormat="1">
      <c r="B303" s="124"/>
      <c r="C303" s="125"/>
      <c r="D303" s="125"/>
      <c r="E303" s="125"/>
      <c r="F303" s="125"/>
      <c r="G303" s="125"/>
      <c r="H303" s="125"/>
      <c r="I303" s="125"/>
      <c r="J303" s="126"/>
    </row>
    <row r="304" spans="1:10" s="123" customFormat="1">
      <c r="B304" s="124"/>
      <c r="C304" s="213" t="s">
        <v>211</v>
      </c>
      <c r="D304" s="213"/>
      <c r="E304" s="125"/>
      <c r="F304" s="125"/>
      <c r="G304" s="125"/>
      <c r="H304" s="125"/>
      <c r="I304" s="125"/>
      <c r="J304" s="126"/>
    </row>
    <row r="305" spans="2:10" s="123" customFormat="1">
      <c r="B305" s="124"/>
      <c r="C305" s="125"/>
      <c r="D305" s="125" t="s">
        <v>212</v>
      </c>
      <c r="E305">
        <v>4.18</v>
      </c>
      <c r="F305" t="s">
        <v>190</v>
      </c>
      <c r="G305" s="125"/>
      <c r="H305" s="125"/>
      <c r="I305" s="125"/>
      <c r="J305" s="126"/>
    </row>
    <row r="306" spans="2:10" s="123" customFormat="1">
      <c r="B306" s="124"/>
      <c r="C306" s="125"/>
      <c r="D306" s="125" t="s">
        <v>213</v>
      </c>
      <c r="E306">
        <v>10</v>
      </c>
      <c r="F306" t="s">
        <v>186</v>
      </c>
      <c r="G306" s="125"/>
      <c r="H306" s="125"/>
      <c r="I306" s="125"/>
      <c r="J306" s="126"/>
    </row>
    <row r="307" spans="2:10" s="123" customFormat="1">
      <c r="B307" s="124"/>
      <c r="C307" s="125"/>
      <c r="D307" s="125"/>
      <c r="E307" s="125">
        <f>E305*E306</f>
        <v>41.8</v>
      </c>
      <c r="F307" s="125" t="s">
        <v>214</v>
      </c>
      <c r="G307" s="125"/>
      <c r="H307" s="125"/>
      <c r="I307" s="125"/>
      <c r="J307" s="126"/>
    </row>
    <row r="308" spans="2:10" s="123" customFormat="1">
      <c r="B308" s="124"/>
      <c r="C308" s="125"/>
      <c r="D308" s="125"/>
      <c r="E308" s="125">
        <v>3600000</v>
      </c>
      <c r="F308" s="125" t="s">
        <v>215</v>
      </c>
      <c r="G308" s="125"/>
      <c r="H308" s="125"/>
      <c r="I308" s="125"/>
      <c r="J308" s="126"/>
    </row>
    <row r="309" spans="2:10" s="123" customFormat="1">
      <c r="B309" s="124"/>
      <c r="C309" s="125"/>
      <c r="D309" s="125"/>
      <c r="E309" s="214">
        <f>E307/E308</f>
        <v>1.161111111111111E-5</v>
      </c>
      <c r="F309" s="125" t="s">
        <v>216</v>
      </c>
      <c r="G309" s="125"/>
      <c r="H309" s="125"/>
      <c r="I309" s="125"/>
      <c r="J309" s="126"/>
    </row>
    <row r="310" spans="2:10" s="123" customFormat="1">
      <c r="B310" s="124"/>
      <c r="C310" s="125"/>
      <c r="D310" s="125"/>
      <c r="E310" s="123">
        <v>500</v>
      </c>
      <c r="F310" s="123" t="s">
        <v>194</v>
      </c>
      <c r="G310" s="125"/>
      <c r="H310" s="125"/>
      <c r="I310" s="125"/>
      <c r="J310" s="126"/>
    </row>
    <row r="311" spans="2:10" s="123" customFormat="1">
      <c r="B311" s="124"/>
      <c r="C311" s="125"/>
      <c r="D311" s="125" t="s">
        <v>217</v>
      </c>
      <c r="E311" s="125">
        <v>1159</v>
      </c>
      <c r="F311" s="123" t="s">
        <v>28</v>
      </c>
      <c r="G311" s="125"/>
      <c r="H311" s="125"/>
      <c r="I311" s="125"/>
      <c r="J311" s="126"/>
    </row>
    <row r="312" spans="2:10" s="123" customFormat="1">
      <c r="B312" s="124"/>
      <c r="C312" s="125"/>
      <c r="D312" s="125" t="s">
        <v>218</v>
      </c>
      <c r="E312" s="139">
        <f>E311/1.21</f>
        <v>957.85123966942149</v>
      </c>
      <c r="F312" s="123" t="s">
        <v>28</v>
      </c>
      <c r="G312" s="125"/>
      <c r="H312" s="125"/>
      <c r="I312" s="125"/>
      <c r="J312" s="126"/>
    </row>
    <row r="313" spans="2:10" s="123" customFormat="1">
      <c r="B313" s="124"/>
      <c r="C313" s="125"/>
      <c r="D313" s="125" t="s">
        <v>219</v>
      </c>
      <c r="E313" s="215">
        <f>E312/E310</f>
        <v>1.9157024793388431</v>
      </c>
      <c r="F313" s="123" t="s">
        <v>220</v>
      </c>
      <c r="G313" s="125"/>
      <c r="H313" s="125"/>
      <c r="I313" s="125"/>
      <c r="J313" s="126"/>
    </row>
    <row r="314" spans="2:10" s="123" customFormat="1">
      <c r="B314" s="124"/>
      <c r="C314" s="125"/>
      <c r="G314" s="125"/>
      <c r="H314" s="125"/>
      <c r="I314" s="125"/>
      <c r="J314" s="126"/>
    </row>
    <row r="315" spans="2:10" s="123" customFormat="1">
      <c r="B315" s="124"/>
      <c r="C315" s="125"/>
      <c r="D315" s="216" t="e">
        <f>Dashboard!#REF!</f>
        <v>#REF!</v>
      </c>
      <c r="E315" s="217">
        <f>E313/E309</f>
        <v>164988.7302779865</v>
      </c>
      <c r="F315" s="125" t="s">
        <v>171</v>
      </c>
      <c r="G315" s="125"/>
      <c r="H315" s="125"/>
      <c r="I315" s="125"/>
      <c r="J315" s="126"/>
    </row>
    <row r="316" spans="2:10" s="123" customFormat="1">
      <c r="B316" s="124"/>
      <c r="C316" s="125"/>
      <c r="D316" s="216"/>
      <c r="E316" s="218"/>
      <c r="F316" s="125"/>
      <c r="G316" s="125"/>
      <c r="H316" s="125"/>
      <c r="I316" s="125"/>
      <c r="J316" s="126"/>
    </row>
    <row r="317" spans="2:10" s="123" customFormat="1">
      <c r="B317" s="124"/>
      <c r="C317" s="125"/>
      <c r="D317" s="216"/>
      <c r="E317" s="218"/>
      <c r="F317" s="125"/>
      <c r="G317" s="125"/>
      <c r="H317" s="125"/>
      <c r="I317" s="125"/>
      <c r="J317" s="126"/>
    </row>
    <row r="318" spans="2:10" s="123" customFormat="1">
      <c r="B318" s="124"/>
      <c r="C318" s="125"/>
      <c r="D318" s="216"/>
      <c r="E318" s="218"/>
      <c r="F318" s="125"/>
      <c r="G318" s="125"/>
      <c r="H318" s="125"/>
      <c r="I318" s="125"/>
      <c r="J318" s="126"/>
    </row>
    <row r="319" spans="2:10" s="123" customFormat="1">
      <c r="B319" s="124"/>
      <c r="C319" s="12" t="s">
        <v>221</v>
      </c>
      <c r="D319" s="125"/>
      <c r="E319" s="123">
        <v>300</v>
      </c>
      <c r="F319" s="123" t="s">
        <v>194</v>
      </c>
      <c r="G319" s="125"/>
      <c r="H319" s="125"/>
      <c r="I319" s="125"/>
      <c r="J319" s="126"/>
    </row>
    <row r="320" spans="2:10" s="123" customFormat="1">
      <c r="B320" s="124"/>
      <c r="C320" s="125"/>
      <c r="D320" s="125" t="s">
        <v>218</v>
      </c>
      <c r="E320" s="139">
        <v>539</v>
      </c>
      <c r="F320" s="123" t="s">
        <v>28</v>
      </c>
      <c r="G320" s="125"/>
      <c r="H320" s="125"/>
      <c r="I320" s="125"/>
      <c r="J320" s="126"/>
    </row>
    <row r="321" spans="2:10" s="123" customFormat="1">
      <c r="B321" s="124"/>
      <c r="C321" s="125"/>
      <c r="D321" s="125" t="s">
        <v>219</v>
      </c>
      <c r="E321" s="215">
        <f>E320/E319</f>
        <v>1.7966666666666666</v>
      </c>
      <c r="F321" s="123" t="s">
        <v>220</v>
      </c>
      <c r="G321" s="125"/>
      <c r="H321" s="125"/>
      <c r="I321" s="125"/>
      <c r="J321" s="126"/>
    </row>
    <row r="322" spans="2:10" s="123" customFormat="1">
      <c r="B322" s="124"/>
      <c r="C322" s="125"/>
      <c r="G322" s="125"/>
      <c r="H322" s="125"/>
      <c r="I322" s="125"/>
      <c r="J322" s="126"/>
    </row>
    <row r="323" spans="2:10" s="123" customFormat="1">
      <c r="B323" s="124"/>
      <c r="C323" s="125"/>
      <c r="D323" s="216" t="e">
        <f>Dashboard!#REF!</f>
        <v>#REF!</v>
      </c>
      <c r="E323" s="217">
        <f>E321/E309</f>
        <v>154736.84210526317</v>
      </c>
      <c r="F323" s="125" t="s">
        <v>171</v>
      </c>
      <c r="G323" s="125"/>
      <c r="H323" s="125"/>
      <c r="I323" s="125"/>
      <c r="J323" s="126"/>
    </row>
    <row r="324" spans="2:10" s="123" customFormat="1">
      <c r="B324" s="124"/>
      <c r="C324" s="125"/>
      <c r="G324" s="125"/>
      <c r="H324" s="125"/>
      <c r="I324" s="125"/>
      <c r="J324" s="126"/>
    </row>
    <row r="325" spans="2:10" s="123" customFormat="1">
      <c r="B325" s="124"/>
      <c r="C325" s="125"/>
      <c r="D325" s="125"/>
      <c r="E325" s="125"/>
      <c r="F325" s="125"/>
      <c r="G325" s="125"/>
      <c r="H325" s="125"/>
      <c r="I325" s="125"/>
      <c r="J325" s="126"/>
    </row>
    <row r="326" spans="2:10" s="123" customFormat="1">
      <c r="B326" s="124"/>
      <c r="C326" s="125"/>
      <c r="D326" s="125"/>
      <c r="E326" s="125"/>
      <c r="F326" s="125"/>
      <c r="G326" s="125"/>
      <c r="H326" s="125"/>
      <c r="I326" s="125"/>
      <c r="J326" s="126"/>
    </row>
    <row r="327" spans="2:10" s="123" customFormat="1">
      <c r="B327" s="124"/>
      <c r="C327" s="125"/>
      <c r="D327" s="125"/>
      <c r="E327" s="125"/>
      <c r="F327" s="125"/>
      <c r="G327" s="125"/>
      <c r="H327" s="125"/>
      <c r="I327" s="125"/>
      <c r="J327" s="126"/>
    </row>
    <row r="328" spans="2:10" s="123" customFormat="1">
      <c r="B328" s="124"/>
      <c r="C328" s="12" t="s">
        <v>232</v>
      </c>
      <c r="D328" s="102"/>
      <c r="E328" s="125"/>
      <c r="F328" s="125"/>
      <c r="G328" s="125"/>
      <c r="H328" s="125"/>
      <c r="I328" s="125"/>
      <c r="J328" s="126"/>
    </row>
    <row r="329" spans="2:10" s="123" customFormat="1">
      <c r="B329" s="124"/>
      <c r="C329" s="125"/>
      <c r="D329" s="225" t="s">
        <v>228</v>
      </c>
      <c r="E329" s="125">
        <v>2808</v>
      </c>
      <c r="F329" s="225" t="s">
        <v>231</v>
      </c>
      <c r="G329" s="125"/>
      <c r="H329" s="125"/>
      <c r="I329" s="125"/>
      <c r="J329" s="126"/>
    </row>
    <row r="330" spans="2:10" s="123" customFormat="1">
      <c r="B330" s="124"/>
      <c r="C330" s="125"/>
      <c r="D330" s="225" t="s">
        <v>229</v>
      </c>
      <c r="E330" s="125">
        <v>4830</v>
      </c>
      <c r="F330" s="225" t="s">
        <v>231</v>
      </c>
      <c r="G330" s="125"/>
      <c r="H330" s="125"/>
      <c r="I330" s="125"/>
      <c r="J330" s="126"/>
    </row>
    <row r="331" spans="2:10" s="123" customFormat="1">
      <c r="B331" s="124"/>
      <c r="C331" s="125"/>
      <c r="D331" s="12" t="s">
        <v>230</v>
      </c>
      <c r="E331" s="125">
        <f>(E330+E329)/2</f>
        <v>3819</v>
      </c>
      <c r="F331" s="225" t="s">
        <v>231</v>
      </c>
      <c r="G331" s="125"/>
      <c r="H331" s="125"/>
      <c r="I331" s="125"/>
      <c r="J331" s="126"/>
    </row>
    <row r="332" spans="2:10" s="123" customFormat="1">
      <c r="B332" s="124"/>
      <c r="C332" s="125"/>
      <c r="D332" s="226" t="s">
        <v>234</v>
      </c>
      <c r="E332" s="125"/>
      <c r="F332" s="125"/>
      <c r="G332" s="125"/>
      <c r="H332" s="125"/>
      <c r="I332" s="125"/>
      <c r="J332" s="126"/>
    </row>
    <row r="333" spans="2:10" s="123" customFormat="1">
      <c r="B333" s="124"/>
      <c r="C333" s="125"/>
      <c r="E333" s="125"/>
      <c r="F333" s="125"/>
      <c r="G333" s="125"/>
      <c r="H333" s="125"/>
      <c r="I333" s="125"/>
      <c r="J333" s="126"/>
    </row>
    <row r="334" spans="2:10" s="123" customFormat="1">
      <c r="B334" s="124"/>
      <c r="C334" s="125"/>
      <c r="D334" s="125"/>
      <c r="E334" s="125"/>
      <c r="F334" s="125"/>
      <c r="G334" s="125"/>
      <c r="H334" s="125"/>
      <c r="I334" s="125"/>
      <c r="J334" s="126"/>
    </row>
    <row r="335" spans="2:10" s="123" customFormat="1">
      <c r="B335" s="124"/>
      <c r="C335" s="125"/>
      <c r="D335" s="125"/>
      <c r="E335" s="125"/>
      <c r="F335" s="125"/>
      <c r="G335" s="125"/>
      <c r="H335" s="125"/>
      <c r="I335" s="125"/>
      <c r="J335" s="126"/>
    </row>
    <row r="336" spans="2:10" s="123" customFormat="1">
      <c r="B336" s="124"/>
      <c r="C336" s="125"/>
      <c r="D336" s="125"/>
      <c r="E336" s="125"/>
      <c r="F336" s="125"/>
      <c r="G336" s="125"/>
      <c r="H336" s="125"/>
      <c r="I336" s="125"/>
      <c r="J336" s="126"/>
    </row>
    <row r="337" spans="2:10" s="123" customFormat="1">
      <c r="B337" s="124"/>
      <c r="C337" s="125"/>
      <c r="D337" s="125"/>
      <c r="E337" s="125"/>
      <c r="F337" s="125"/>
      <c r="G337" s="125"/>
      <c r="H337" s="125"/>
      <c r="I337" s="125"/>
      <c r="J337" s="126"/>
    </row>
    <row r="338" spans="2:10" s="123" customFormat="1">
      <c r="B338" s="124"/>
      <c r="C338" s="125"/>
      <c r="D338" s="125"/>
      <c r="E338" s="125"/>
      <c r="F338" s="125"/>
      <c r="G338" s="125"/>
      <c r="H338" s="125"/>
      <c r="I338" s="125"/>
      <c r="J338" s="126"/>
    </row>
    <row r="339" spans="2:10" s="123" customFormat="1">
      <c r="B339" s="124"/>
      <c r="C339" s="125"/>
      <c r="D339" s="125"/>
      <c r="E339" s="125"/>
      <c r="F339" s="125"/>
      <c r="G339" s="125"/>
      <c r="H339" s="125"/>
      <c r="I339" s="125"/>
      <c r="J339" s="126"/>
    </row>
    <row r="340" spans="2:10" s="123" customFormat="1">
      <c r="B340" s="124"/>
      <c r="C340" s="125"/>
      <c r="D340" s="125"/>
      <c r="E340" s="125"/>
      <c r="F340" s="125"/>
      <c r="G340" s="125"/>
      <c r="H340" s="125"/>
      <c r="I340" s="125"/>
      <c r="J340" s="126"/>
    </row>
    <row r="341" spans="2:10" s="123" customFormat="1">
      <c r="B341" s="124"/>
      <c r="C341" s="125"/>
      <c r="D341" s="125"/>
      <c r="E341" s="125"/>
      <c r="F341" s="125"/>
      <c r="G341" s="125"/>
      <c r="H341" s="125"/>
      <c r="I341" s="125"/>
      <c r="J341" s="126"/>
    </row>
    <row r="342" spans="2:10" s="123" customFormat="1">
      <c r="B342" s="124"/>
      <c r="C342" s="125"/>
      <c r="D342" s="125"/>
      <c r="E342" s="125"/>
      <c r="F342" s="125"/>
      <c r="G342" s="125"/>
      <c r="H342" s="125"/>
      <c r="I342" s="125"/>
      <c r="J342" s="126"/>
    </row>
    <row r="343" spans="2:10" s="123" customFormat="1">
      <c r="B343" s="124"/>
      <c r="C343" s="125"/>
      <c r="D343" s="125"/>
      <c r="E343" s="125"/>
      <c r="F343" s="125"/>
      <c r="G343" s="125"/>
      <c r="H343" s="125"/>
      <c r="I343" s="125"/>
      <c r="J343" s="126"/>
    </row>
    <row r="344" spans="2:10" s="123" customFormat="1">
      <c r="B344" s="124"/>
      <c r="C344" s="125"/>
      <c r="D344" s="125"/>
      <c r="E344" s="125"/>
      <c r="F344" s="125"/>
      <c r="G344" s="125"/>
      <c r="H344" s="125"/>
      <c r="I344" s="125"/>
      <c r="J344" s="126"/>
    </row>
    <row r="345" spans="2:10" s="123" customFormat="1">
      <c r="B345" s="124"/>
      <c r="C345" s="125"/>
      <c r="D345" s="125"/>
      <c r="E345" s="125"/>
      <c r="F345" s="125"/>
      <c r="G345" s="125"/>
      <c r="H345" s="125"/>
      <c r="I345" s="125"/>
      <c r="J345" s="126"/>
    </row>
    <row r="346" spans="2:10" s="123" customFormat="1">
      <c r="B346" s="124"/>
      <c r="C346" s="125"/>
      <c r="D346" s="216"/>
      <c r="E346" s="218"/>
      <c r="F346" s="125"/>
      <c r="G346" s="125"/>
      <c r="H346" s="125"/>
      <c r="I346" s="125"/>
      <c r="J346" s="126"/>
    </row>
    <row r="347" spans="2:10" s="123" customFormat="1">
      <c r="B347" s="124"/>
      <c r="C347" s="12"/>
      <c r="F347" s="218"/>
      <c r="G347" s="125"/>
      <c r="H347" s="125"/>
      <c r="I347" s="125"/>
      <c r="J347" s="126"/>
    </row>
    <row r="348" spans="2:10" s="123" customFormat="1" ht="17" thickBot="1">
      <c r="B348" s="219"/>
      <c r="C348" s="220"/>
      <c r="D348" s="220"/>
      <c r="E348" s="220"/>
      <c r="F348" s="220"/>
      <c r="G348" s="220"/>
      <c r="H348" s="220"/>
      <c r="I348" s="220"/>
      <c r="J348" s="22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2022-02-18T15:00:10Z</dcterms:modified>
</cp:coreProperties>
</file>