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source_analyses/dk/2015/8_transport/"/>
    </mc:Choice>
  </mc:AlternateContent>
  <xr:revisionPtr revIDLastSave="0" documentId="13_ncr:1_{B1681C29-F40D-9941-A512-B7CCF4AAD54B}" xr6:coauthVersionLast="47" xr6:coauthVersionMax="47" xr10:uidLastSave="{00000000-0000-0000-0000-000000000000}"/>
  <bookViews>
    <workbookView xWindow="25600" yWindow="500" windowWidth="25600" windowHeight="13580" tabRatio="702" xr2:uid="{00000000-000D-0000-FFFF-FFFF00000000}"/>
  </bookViews>
  <sheets>
    <sheet name="Dashboard" sheetId="23" r:id="rId1"/>
    <sheet name="Calculations and sources" sheetId="2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23" l="1"/>
  <c r="D18" i="22"/>
  <c r="C18" i="22"/>
  <c r="E7" i="23"/>
  <c r="D84" i="22"/>
  <c r="E60" i="23" s="1"/>
  <c r="E83" i="22"/>
  <c r="C84" i="22" s="1"/>
  <c r="E59" i="23" s="1"/>
  <c r="Z75" i="22"/>
  <c r="Z76" i="22"/>
  <c r="Z77" i="22"/>
  <c r="Z78" i="22"/>
  <c r="Z79" i="22"/>
  <c r="Z80" i="22"/>
  <c r="Z81" i="22"/>
  <c r="Z82" i="22"/>
  <c r="Z83" i="22"/>
  <c r="Z84" i="22"/>
  <c r="D73" i="22" s="1"/>
  <c r="E73" i="22" s="1"/>
  <c r="Z85" i="22"/>
  <c r="Z86" i="22"/>
  <c r="Z74" i="22"/>
  <c r="D74" i="22"/>
  <c r="U68" i="22"/>
  <c r="V68" i="22" s="1"/>
  <c r="B22" i="22" s="1"/>
  <c r="U67" i="22"/>
  <c r="V67" i="22" s="1"/>
  <c r="B21" i="22" s="1"/>
  <c r="C19" i="22"/>
  <c r="C17" i="22"/>
  <c r="D17" i="22" s="1"/>
  <c r="C21" i="22" l="1"/>
  <c r="D21" i="22" s="1"/>
  <c r="E12" i="23" s="1"/>
  <c r="C22" i="22"/>
  <c r="D22" i="22" s="1"/>
  <c r="E14" i="23" s="1"/>
  <c r="D23" i="22"/>
  <c r="E11" i="23"/>
  <c r="E74" i="22"/>
  <c r="B12" i="22"/>
  <c r="B13" i="22"/>
  <c r="AK43" i="22"/>
  <c r="AK42" i="22"/>
  <c r="D6" i="22"/>
  <c r="W31" i="22"/>
  <c r="B9" i="22" s="1"/>
  <c r="V32" i="22"/>
  <c r="W32" i="22" s="1"/>
  <c r="B10" i="22" s="1"/>
  <c r="C10" i="22" s="1"/>
  <c r="D10" i="22" s="1"/>
  <c r="E9" i="23" s="1"/>
  <c r="C7" i="22"/>
  <c r="C6" i="22"/>
  <c r="G70" i="22"/>
  <c r="F71" i="22" s="1"/>
  <c r="C9" i="22" l="1"/>
  <c r="C12" i="22" s="1"/>
  <c r="D12" i="22" s="1"/>
  <c r="E56" i="23"/>
  <c r="E71" i="22"/>
  <c r="E5" i="23"/>
  <c r="D14" i="22" l="1"/>
  <c r="G71" i="22"/>
  <c r="F73" i="22"/>
  <c r="C13" i="22"/>
  <c r="D13" i="22" s="1"/>
  <c r="E8" i="23" s="1"/>
  <c r="F74" i="22"/>
  <c r="E55" i="23" s="1"/>
  <c r="E54" i="23" l="1"/>
  <c r="F75" i="22"/>
</calcChain>
</file>

<file path=xl/sharedStrings.xml><?xml version="1.0" encoding="utf-8"?>
<sst xmlns="http://schemas.openxmlformats.org/spreadsheetml/2006/main" count="196" uniqueCount="120">
  <si>
    <t>AARHUS UNIVERSITY - DANISH EMISSION INVENTORIES FOR ROAD TRANSPORT AND OTHER MOBILE SOURCESM 2016</t>
  </si>
  <si>
    <t>Gross energy consumption in common units by type of energy, time and industry</t>
  </si>
  <si>
    <t>Units: GJ (gigajoule)</t>
  </si>
  <si>
    <t>490010 Passenger rail transport, interurban</t>
  </si>
  <si>
    <t>490030 Freight transport by road and via pipeline</t>
  </si>
  <si>
    <t>Electricity</t>
  </si>
  <si>
    <t>2015</t>
  </si>
  <si>
    <t>SUM</t>
  </si>
  <si>
    <t>Split electricty passenger and goods railway</t>
  </si>
  <si>
    <t xml:space="preserve">From: https://www.statbank.dk/ENE3H </t>
  </si>
  <si>
    <t>Road Transport</t>
  </si>
  <si>
    <t>Percentage of gasoline mix delivered to cars</t>
  </si>
  <si>
    <t>Share</t>
  </si>
  <si>
    <t>Percentage of gasoline mix delivered to trucks</t>
  </si>
  <si>
    <t>Percentage of gasoline mix delivered to busses</t>
  </si>
  <si>
    <t>Percentage of gasoline mix delivered to motorcycles</t>
  </si>
  <si>
    <t>Percentage of diesel mix delivered to cars</t>
  </si>
  <si>
    <t>Percentage of diesel mix delivered to trucks</t>
  </si>
  <si>
    <t>Percentage of diesel mix delivered to busses</t>
  </si>
  <si>
    <t>Percentage of electricity delivered to cars</t>
  </si>
  <si>
    <t>Percentage of electricity delivered to trucks</t>
  </si>
  <si>
    <t>Percentage of electricity delivered to busses</t>
  </si>
  <si>
    <t>Percentage of electricity delivered to motorcycles</t>
  </si>
  <si>
    <t>Percentage of electricity delivered to bicycles</t>
  </si>
  <si>
    <t xml:space="preserve">Percentage of natural gas that is liquefied natural gas </t>
  </si>
  <si>
    <t xml:space="preserve">Percentage of natural gas that is compressed natural gas </t>
  </si>
  <si>
    <t>Percentage of lng that is delivered to trucks</t>
  </si>
  <si>
    <t>Percentage of lng that is delivered to busses</t>
  </si>
  <si>
    <t>Percentage of compressed network gas delivered to cars</t>
  </si>
  <si>
    <t>Percentage of compressed network gas delivered to trucks</t>
  </si>
  <si>
    <t>Percentage of compressed network gas delivered to busses</t>
  </si>
  <si>
    <t>Biogases in road transport</t>
  </si>
  <si>
    <t>TJ</t>
  </si>
  <si>
    <t xml:space="preserve">Percentage of bio lng </t>
  </si>
  <si>
    <t>Percentage of bio cng</t>
  </si>
  <si>
    <t>Passenger kilometers bicycles</t>
  </si>
  <si>
    <t>million pkm</t>
  </si>
  <si>
    <t>Domestic navigation transport</t>
  </si>
  <si>
    <t>LNG shipping</t>
  </si>
  <si>
    <t>Percentage of lng for shipping to (pure) lng ship</t>
  </si>
  <si>
    <t>Percentage of lng for shipping to hybrid diesel ship</t>
  </si>
  <si>
    <t>Bio LNG shipping</t>
  </si>
  <si>
    <t>Percentage of bio lng for shipping to (pure) lng ship</t>
  </si>
  <si>
    <t>Percentage of bio lng for shipping to hybrid diesel ship</t>
  </si>
  <si>
    <t>Rail transport</t>
  </si>
  <si>
    <t>Electricity rail</t>
  </si>
  <si>
    <t>Percentage of electricity delivered to trams/metro</t>
  </si>
  <si>
    <t>Percentage of electricity delivered to passenger trains</t>
  </si>
  <si>
    <t>Percentage of electricity delivered to freight trains</t>
  </si>
  <si>
    <t>Diesel rail</t>
  </si>
  <si>
    <t>Percentage of diesel delivered to passenger trains</t>
  </si>
  <si>
    <t>Percentage of diesel delivered to freight trains</t>
  </si>
  <si>
    <t>Gasoline LDV + HDV (trucks + busses)</t>
  </si>
  <si>
    <t>2-wheelers (Motorcycles)</t>
  </si>
  <si>
    <t>Gasonline split</t>
  </si>
  <si>
    <t>Private cars</t>
  </si>
  <si>
    <t>LDV, HDV + 2-wheelers</t>
  </si>
  <si>
    <t>LDV+HDV</t>
  </si>
  <si>
    <t>2-wheelers</t>
  </si>
  <si>
    <t>length</t>
  </si>
  <si>
    <t>blue line</t>
  </si>
  <si>
    <t>Final split</t>
  </si>
  <si>
    <t>Subsplit between busses+trucks and motorcycles</t>
  </si>
  <si>
    <t>split between trucks and busses</t>
  </si>
  <si>
    <t>Busses</t>
  </si>
  <si>
    <t>Trucks</t>
  </si>
  <si>
    <t>Gasoline busses</t>
  </si>
  <si>
    <t>Gasoline trucks (include light duty vehicles)</t>
  </si>
  <si>
    <t>Diesel split</t>
  </si>
  <si>
    <t>Diesel trucks</t>
  </si>
  <si>
    <t>Diesel Busses</t>
  </si>
  <si>
    <t>Electricity split</t>
  </si>
  <si>
    <t>No electricity use in transports.</t>
  </si>
  <si>
    <t>subsplit busses en trucks based on M vehicle kilometers</t>
  </si>
  <si>
    <t>Rail transport of passengers by unit, type of transport and time</t>
  </si>
  <si>
    <t>Units: -</t>
  </si>
  <si>
    <t>2015Q1</t>
  </si>
  <si>
    <t>2015Q2</t>
  </si>
  <si>
    <t>2015Q3</t>
  </si>
  <si>
    <t>2015Q4</t>
  </si>
  <si>
    <t>Million passenger kilometres</t>
  </si>
  <si>
    <t>RAILWAY NETWORK, TOTAL</t>
  </si>
  <si>
    <t>NETWORK MANAGED BY BANESTYRELSEN</t>
  </si>
  <si>
    <t>S-trains</t>
  </si>
  <si>
    <t>National network, total</t>
  </si>
  <si>
    <t>East of Great Belt</t>
  </si>
  <si>
    <t>West of Great Belt</t>
  </si>
  <si>
    <t>Across Great Belt</t>
  </si>
  <si>
    <t>International traffic, total</t>
  </si>
  <si>
    <t>Øresund trains</t>
  </si>
  <si>
    <t>Other international trains</t>
  </si>
  <si>
    <t>COPENHAGEN METRO</t>
  </si>
  <si>
    <t>OTHER RAILWAY NETWORKS</t>
  </si>
  <si>
    <t>LIGHT RAIL</t>
  </si>
  <si>
    <t xml:space="preserve">The Metro opened 19 October 2002. The Light rail opened 21 December 2017. Transit passengers through Denmark are included under international traffic. Because of roundings the presented totals may deviate from the sum of corresponding data. </t>
  </si>
  <si>
    <t>From: https://www.statbank.dk/BANE25</t>
  </si>
  <si>
    <t>subsplit passenger transport</t>
  </si>
  <si>
    <t>lightrail + metro + tram</t>
  </si>
  <si>
    <t>M passenger kilometers</t>
  </si>
  <si>
    <t>total railway</t>
  </si>
  <si>
    <t>Final shares</t>
  </si>
  <si>
    <t>Split diesel passengers and goods rail transport</t>
  </si>
  <si>
    <t>Diesel oil</t>
  </si>
  <si>
    <t>Remark</t>
  </si>
  <si>
    <t>See calculations and sources</t>
  </si>
  <si>
    <t>NL split, no electricity demand in the energy balance of DK</t>
  </si>
  <si>
    <t>NL split, low lng demand in the energy balance of DK</t>
  </si>
  <si>
    <t>NL split, low cng demand in the energy balance of DK</t>
  </si>
  <si>
    <t>From DKstat, see calculations ans sources</t>
  </si>
  <si>
    <t>Demand is 0, NL split</t>
  </si>
  <si>
    <t>Percentage of gasoline mix delivered to vans</t>
  </si>
  <si>
    <t>Assumed to be 0</t>
  </si>
  <si>
    <t>LDV</t>
  </si>
  <si>
    <t>HDV</t>
  </si>
  <si>
    <t>Percentage of diesel mix delivered to vans</t>
  </si>
  <si>
    <t>Percentage of electricity delivered to vans</t>
  </si>
  <si>
    <t>Percentage of compressed network gas delivered to vans</t>
  </si>
  <si>
    <t>Percentage of lpg that is delivered to cars</t>
  </si>
  <si>
    <t>Percentage of lpg that is delivered to vans</t>
  </si>
  <si>
    <t>NL split, low lpg demand in the energy balance of DK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</si>
</sst>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3" x14ac:knownFonts="1">
    <font>
      <sz val="12"/>
      <color theme="1"/>
      <name val="Calibri"/>
      <family val="2"/>
      <scheme val="minor"/>
    </font>
    <font>
      <sz val="10"/>
      <name val="Arial"/>
      <family val="2"/>
    </font>
    <font>
      <u/>
      <sz val="12"/>
      <color theme="10"/>
      <name val="Calibri"/>
      <family val="2"/>
      <scheme val="minor"/>
    </font>
    <font>
      <u/>
      <sz val="12"/>
      <color theme="11"/>
      <name val="Calibri"/>
      <family val="2"/>
      <scheme val="minor"/>
    </font>
    <font>
      <sz val="11"/>
      <name val="Arial"/>
      <family val="2"/>
    </font>
    <font>
      <sz val="12"/>
      <color theme="1"/>
      <name val="Calibri"/>
      <family val="2"/>
      <scheme val="minor"/>
    </font>
    <font>
      <b/>
      <sz val="12"/>
      <color rgb="FF3F3F3F"/>
      <name val="Calibri"/>
      <family val="2"/>
      <scheme val="minor"/>
    </font>
    <font>
      <b/>
      <sz val="12"/>
      <color theme="1"/>
      <name val="Calibri"/>
      <family val="2"/>
      <scheme val="minor"/>
    </font>
    <font>
      <b/>
      <sz val="13"/>
      <color rgb="FF000000"/>
      <name val="Calibri"/>
      <family val="2"/>
    </font>
    <font>
      <i/>
      <sz val="11"/>
      <color rgb="FF000000"/>
      <name val="Calibri"/>
      <family val="2"/>
    </font>
    <font>
      <b/>
      <sz val="11"/>
      <color rgb="FF000000"/>
      <name val="Calibri"/>
      <family val="2"/>
    </font>
    <font>
      <u/>
      <sz val="12"/>
      <color theme="1"/>
      <name val="Calibri"/>
      <family val="2"/>
      <scheme val="minor"/>
    </font>
    <font>
      <sz val="12"/>
      <name val="Calibri"/>
      <family val="2"/>
      <scheme val="minor"/>
    </font>
  </fonts>
  <fills count="4">
    <fill>
      <patternFill patternType="none"/>
    </fill>
    <fill>
      <patternFill patternType="gray125"/>
    </fill>
    <fill>
      <patternFill patternType="solid">
        <fgColor rgb="FFF2F2F2"/>
      </patternFill>
    </fill>
    <fill>
      <patternFill patternType="solid">
        <fgColor theme="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medium">
        <color auto="1"/>
      </left>
      <right/>
      <top/>
      <bottom/>
      <diagonal/>
    </border>
    <border>
      <left style="medium">
        <color auto="1"/>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indexed="64"/>
      </left>
      <right style="medium">
        <color indexed="64"/>
      </right>
      <top/>
      <bottom style="medium">
        <color indexed="64"/>
      </bottom>
      <diagonal/>
    </border>
  </borders>
  <cellStyleXfs count="48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164" fontId="1" fillId="0" borderId="0" applyFon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5" fillId="0" borderId="0" applyFont="0" applyFill="0" applyBorder="0" applyAlignment="0" applyProtection="0"/>
    <xf numFmtId="0" fontId="6" fillId="2" borderId="1" applyNumberFormat="0" applyAlignment="0" applyProtection="0"/>
  </cellStyleXfs>
  <cellXfs count="32">
    <xf numFmtId="0" fontId="0" fillId="0" borderId="0" xfId="0"/>
    <xf numFmtId="0" fontId="8" fillId="0" borderId="0" xfId="0" applyFont="1" applyFill="1" applyProtection="1"/>
    <xf numFmtId="0" fontId="0" fillId="0" borderId="0" xfId="0" applyFill="1" applyProtection="1"/>
    <xf numFmtId="0" fontId="9" fillId="0" borderId="0" xfId="0" applyFont="1" applyFill="1" applyProtection="1"/>
    <xf numFmtId="0" fontId="10" fillId="0" borderId="0" xfId="0" applyFont="1" applyFill="1" applyAlignment="1" applyProtection="1">
      <alignment horizontal="left"/>
    </xf>
    <xf numFmtId="0" fontId="0" fillId="0" borderId="0" xfId="0" applyFill="1" applyAlignment="1" applyProtection="1">
      <alignment horizontal="right"/>
    </xf>
    <xf numFmtId="0" fontId="7" fillId="0" borderId="0" xfId="0" applyFont="1"/>
    <xf numFmtId="9" fontId="0" fillId="0" borderId="0" xfId="482" applyFont="1" applyFill="1" applyProtection="1"/>
    <xf numFmtId="3" fontId="0" fillId="3" borderId="0" xfId="0" applyNumberFormat="1" applyFill="1" applyBorder="1"/>
    <xf numFmtId="0" fontId="11" fillId="3" borderId="2" xfId="0" applyFont="1" applyFill="1" applyBorder="1"/>
    <xf numFmtId="0" fontId="0" fillId="3" borderId="0" xfId="0" applyFill="1" applyBorder="1"/>
    <xf numFmtId="9" fontId="0" fillId="3" borderId="0" xfId="482" applyFont="1" applyFill="1" applyBorder="1"/>
    <xf numFmtId="0" fontId="0" fillId="3" borderId="2" xfId="0" applyFill="1" applyBorder="1"/>
    <xf numFmtId="9" fontId="0" fillId="0" borderId="3" xfId="482" applyFont="1" applyBorder="1"/>
    <xf numFmtId="9" fontId="12" fillId="3" borderId="3" xfId="483" applyNumberFormat="1" applyFont="1" applyFill="1" applyBorder="1"/>
    <xf numFmtId="2" fontId="0" fillId="0" borderId="0" xfId="482" applyNumberFormat="1" applyFont="1" applyBorder="1"/>
    <xf numFmtId="9" fontId="0" fillId="0" borderId="0" xfId="482" applyFont="1" applyBorder="1"/>
    <xf numFmtId="0" fontId="0" fillId="3" borderId="3" xfId="0" applyFill="1" applyBorder="1"/>
    <xf numFmtId="0" fontId="0" fillId="0" borderId="3" xfId="482" applyNumberFormat="1" applyFont="1" applyBorder="1"/>
    <xf numFmtId="9" fontId="0" fillId="0" borderId="3" xfId="482" applyNumberFormat="1" applyFont="1" applyBorder="1"/>
    <xf numFmtId="0" fontId="11" fillId="3" borderId="4" xfId="0" applyFont="1" applyFill="1" applyBorder="1"/>
    <xf numFmtId="0" fontId="0" fillId="3" borderId="5" xfId="0" applyFill="1" applyBorder="1"/>
    <xf numFmtId="9" fontId="0" fillId="3" borderId="3" xfId="0" applyNumberFormat="1" applyFill="1" applyBorder="1"/>
    <xf numFmtId="9" fontId="0" fillId="0" borderId="0" xfId="482" applyFont="1"/>
    <xf numFmtId="9" fontId="0" fillId="0" borderId="0" xfId="0" applyNumberFormat="1"/>
    <xf numFmtId="10" fontId="0" fillId="0" borderId="0" xfId="482" applyNumberFormat="1" applyFont="1"/>
    <xf numFmtId="10" fontId="0" fillId="0" borderId="0" xfId="0" applyNumberFormat="1"/>
    <xf numFmtId="0" fontId="9" fillId="0" borderId="0" xfId="0" applyFont="1" applyFill="1" applyAlignment="1" applyProtection="1">
      <alignment wrapText="1"/>
    </xf>
    <xf numFmtId="9" fontId="0" fillId="0" borderId="0" xfId="0" applyNumberFormat="1" applyFill="1" applyProtection="1"/>
    <xf numFmtId="165" fontId="0" fillId="0" borderId="0" xfId="482" applyNumberFormat="1" applyFont="1" applyFill="1" applyProtection="1"/>
    <xf numFmtId="9" fontId="12" fillId="3" borderId="0" xfId="483" applyNumberFormat="1" applyFont="1" applyFill="1" applyBorder="1"/>
    <xf numFmtId="9" fontId="12" fillId="3" borderId="6" xfId="483" applyNumberFormat="1" applyFont="1" applyFill="1" applyBorder="1"/>
  </cellXfs>
  <cellStyles count="484">
    <cellStyle name="Comma 2" xfId="468"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Normal" xfId="0" builtinId="0"/>
    <cellStyle name="Normal 2" xfId="467" xr:uid="{00000000-0005-0000-0000-0000E0010000}"/>
    <cellStyle name="Normal 3" xfId="469" xr:uid="{00000000-0005-0000-0000-0000E1010000}"/>
    <cellStyle name="Output" xfId="483" builtinId="21"/>
    <cellStyle name="Per cent" xfId="48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640827</xdr:colOff>
      <xdr:row>3</xdr:row>
      <xdr:rowOff>23302</xdr:rowOff>
    </xdr:from>
    <xdr:to>
      <xdr:col>18</xdr:col>
      <xdr:colOff>4080</xdr:colOff>
      <xdr:row>21</xdr:row>
      <xdr:rowOff>176866</xdr:rowOff>
    </xdr:to>
    <xdr:pic>
      <xdr:nvPicPr>
        <xdr:cNvPr id="3" name="Picture 2">
          <a:extLst>
            <a:ext uri="{FF2B5EF4-FFF2-40B4-BE49-F238E27FC236}">
              <a16:creationId xmlns:a16="http://schemas.microsoft.com/office/drawing/2014/main" id="{A13558D4-0020-0941-90CD-3BD444AC6F45}"/>
            </a:ext>
          </a:extLst>
        </xdr:cNvPr>
        <xdr:cNvPicPr>
          <a:picLocks noChangeAspect="1"/>
        </xdr:cNvPicPr>
      </xdr:nvPicPr>
      <xdr:blipFill>
        <a:blip xmlns:r="http://schemas.openxmlformats.org/officeDocument/2006/relationships" r:embed="rId1"/>
        <a:stretch>
          <a:fillRect/>
        </a:stretch>
      </xdr:blipFill>
      <xdr:spPr>
        <a:xfrm>
          <a:off x="10393029" y="617522"/>
          <a:ext cx="6808482" cy="3788794"/>
        </a:xfrm>
        <a:prstGeom prst="rect">
          <a:avLst/>
        </a:prstGeom>
      </xdr:spPr>
    </xdr:pic>
    <xdr:clientData/>
  </xdr:twoCellAnchor>
  <xdr:twoCellAnchor editAs="oneCell">
    <xdr:from>
      <xdr:col>18</xdr:col>
      <xdr:colOff>787982</xdr:colOff>
      <xdr:row>34</xdr:row>
      <xdr:rowOff>119660</xdr:rowOff>
    </xdr:from>
    <xdr:to>
      <xdr:col>27</xdr:col>
      <xdr:colOff>211746</xdr:colOff>
      <xdr:row>65</xdr:row>
      <xdr:rowOff>119660</xdr:rowOff>
    </xdr:to>
    <xdr:pic>
      <xdr:nvPicPr>
        <xdr:cNvPr id="5" name="Picture 4">
          <a:extLst>
            <a:ext uri="{FF2B5EF4-FFF2-40B4-BE49-F238E27FC236}">
              <a16:creationId xmlns:a16="http://schemas.microsoft.com/office/drawing/2014/main" id="{35D3619B-CFF5-1B4D-BB40-A34414B6E0F6}"/>
            </a:ext>
          </a:extLst>
        </xdr:cNvPr>
        <xdr:cNvPicPr>
          <a:picLocks noChangeAspect="1"/>
        </xdr:cNvPicPr>
      </xdr:nvPicPr>
      <xdr:blipFill>
        <a:blip xmlns:r="http://schemas.openxmlformats.org/officeDocument/2006/relationships" r:embed="rId2"/>
        <a:stretch>
          <a:fillRect/>
        </a:stretch>
      </xdr:blipFill>
      <xdr:spPr>
        <a:xfrm>
          <a:off x="17985413" y="6854155"/>
          <a:ext cx="6868994" cy="6140275"/>
        </a:xfrm>
        <a:prstGeom prst="rect">
          <a:avLst/>
        </a:prstGeom>
      </xdr:spPr>
    </xdr:pic>
    <xdr:clientData/>
  </xdr:twoCellAnchor>
  <xdr:twoCellAnchor>
    <xdr:from>
      <xdr:col>19</xdr:col>
      <xdr:colOff>46606</xdr:colOff>
      <xdr:row>3</xdr:row>
      <xdr:rowOff>57092</xdr:rowOff>
    </xdr:from>
    <xdr:to>
      <xdr:col>28</xdr:col>
      <xdr:colOff>84706</xdr:colOff>
      <xdr:row>27</xdr:row>
      <xdr:rowOff>166265</xdr:rowOff>
    </xdr:to>
    <xdr:grpSp>
      <xdr:nvGrpSpPr>
        <xdr:cNvPr id="16" name="Group 15">
          <a:extLst>
            <a:ext uri="{FF2B5EF4-FFF2-40B4-BE49-F238E27FC236}">
              <a16:creationId xmlns:a16="http://schemas.microsoft.com/office/drawing/2014/main" id="{1F81104F-7B4E-BE47-880E-28AE70C5D29F}"/>
            </a:ext>
          </a:extLst>
        </xdr:cNvPr>
        <xdr:cNvGrpSpPr/>
      </xdr:nvGrpSpPr>
      <xdr:grpSpPr>
        <a:xfrm>
          <a:off x="19038349" y="651312"/>
          <a:ext cx="7483329" cy="4932843"/>
          <a:chOff x="10754220" y="325073"/>
          <a:chExt cx="7483330" cy="4862935"/>
        </a:xfrm>
      </xdr:grpSpPr>
      <xdr:pic>
        <xdr:nvPicPr>
          <xdr:cNvPr id="4" name="Picture 3">
            <a:extLst>
              <a:ext uri="{FF2B5EF4-FFF2-40B4-BE49-F238E27FC236}">
                <a16:creationId xmlns:a16="http://schemas.microsoft.com/office/drawing/2014/main" id="{E0DF585E-A878-0342-9CC9-7B04CDE2C5FF}"/>
              </a:ext>
            </a:extLst>
          </xdr:cNvPr>
          <xdr:cNvPicPr>
            <a:picLocks noChangeAspect="1"/>
          </xdr:cNvPicPr>
        </xdr:nvPicPr>
        <xdr:blipFill>
          <a:blip xmlns:r="http://schemas.openxmlformats.org/officeDocument/2006/relationships" r:embed="rId3"/>
          <a:stretch>
            <a:fillRect/>
          </a:stretch>
        </xdr:blipFill>
        <xdr:spPr>
          <a:xfrm>
            <a:off x="10754220" y="325073"/>
            <a:ext cx="7483330" cy="4862935"/>
          </a:xfrm>
          <a:prstGeom prst="rect">
            <a:avLst/>
          </a:prstGeom>
        </xdr:spPr>
      </xdr:pic>
      <xdr:cxnSp macro="">
        <xdr:nvCxnSpPr>
          <xdr:cNvPr id="7" name="Straight Arrow Connector 6">
            <a:extLst>
              <a:ext uri="{FF2B5EF4-FFF2-40B4-BE49-F238E27FC236}">
                <a16:creationId xmlns:a16="http://schemas.microsoft.com/office/drawing/2014/main" id="{B819B727-8F15-2B49-8F1E-DD1AD47A1970}"/>
              </a:ext>
            </a:extLst>
          </xdr:cNvPr>
          <xdr:cNvCxnSpPr/>
        </xdr:nvCxnSpPr>
        <xdr:spPr>
          <a:xfrm>
            <a:off x="13997963" y="1673487"/>
            <a:ext cx="1451296" cy="287462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F8D08DB7-E29F-1E48-954D-04E90D5670A3}"/>
              </a:ext>
            </a:extLst>
          </xdr:cNvPr>
          <xdr:cNvCxnSpPr/>
        </xdr:nvCxnSpPr>
        <xdr:spPr>
          <a:xfrm>
            <a:off x="14228311" y="1551614"/>
            <a:ext cx="662148" cy="1291322"/>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xnSp macro="">
        <xdr:nvCxnSpPr>
          <xdr:cNvPr id="11" name="Straight Arrow Connector 10">
            <a:extLst>
              <a:ext uri="{FF2B5EF4-FFF2-40B4-BE49-F238E27FC236}">
                <a16:creationId xmlns:a16="http://schemas.microsoft.com/office/drawing/2014/main" id="{9E30934F-5D5C-FC4E-91A3-E77F4EDF6843}"/>
              </a:ext>
            </a:extLst>
          </xdr:cNvPr>
          <xdr:cNvCxnSpPr/>
        </xdr:nvCxnSpPr>
        <xdr:spPr>
          <a:xfrm>
            <a:off x="14863311" y="2823828"/>
            <a:ext cx="801848" cy="1609987"/>
          </a:xfrm>
          <a:prstGeom prst="straightConnector1">
            <a:avLst/>
          </a:prstGeom>
          <a:ln>
            <a:tailEnd type="triangle"/>
          </a:ln>
        </xdr:spPr>
        <xdr:style>
          <a:lnRef idx="2">
            <a:schemeClr val="accent3"/>
          </a:lnRef>
          <a:fillRef idx="0">
            <a:schemeClr val="accent3"/>
          </a:fillRef>
          <a:effectRef idx="1">
            <a:schemeClr val="accent3"/>
          </a:effectRef>
          <a:fontRef idx="minor">
            <a:schemeClr val="tx1"/>
          </a:fontRef>
        </xdr:style>
      </xdr:cxnSp>
    </xdr:grpSp>
    <xdr:clientData/>
  </xdr:twoCellAnchor>
  <xdr:twoCellAnchor editAs="oneCell">
    <xdr:from>
      <xdr:col>31</xdr:col>
      <xdr:colOff>0</xdr:colOff>
      <xdr:row>0</xdr:row>
      <xdr:rowOff>0</xdr:rowOff>
    </xdr:from>
    <xdr:to>
      <xdr:col>41</xdr:col>
      <xdr:colOff>25592</xdr:colOff>
      <xdr:row>38</xdr:row>
      <xdr:rowOff>175703</xdr:rowOff>
    </xdr:to>
    <xdr:pic>
      <xdr:nvPicPr>
        <xdr:cNvPr id="18" name="Picture 17">
          <a:extLst>
            <a:ext uri="{FF2B5EF4-FFF2-40B4-BE49-F238E27FC236}">
              <a16:creationId xmlns:a16="http://schemas.microsoft.com/office/drawing/2014/main" id="{72893071-DE7C-BA4B-B930-4D5AFF3263F0}"/>
            </a:ext>
          </a:extLst>
        </xdr:cNvPr>
        <xdr:cNvPicPr>
          <a:picLocks noChangeAspect="1"/>
        </xdr:cNvPicPr>
      </xdr:nvPicPr>
      <xdr:blipFill>
        <a:blip xmlns:r="http://schemas.openxmlformats.org/officeDocument/2006/relationships" r:embed="rId4"/>
        <a:stretch>
          <a:fillRect/>
        </a:stretch>
      </xdr:blipFill>
      <xdr:spPr>
        <a:xfrm>
          <a:off x="27147706" y="0"/>
          <a:ext cx="8298069"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41EAD-7236-B94E-9A9D-6A8C324B24B5}">
  <dimension ref="B4:K61"/>
  <sheetViews>
    <sheetView tabSelected="1" workbookViewId="0">
      <selection activeCell="E35" sqref="E35"/>
    </sheetView>
  </sheetViews>
  <sheetFormatPr baseColWidth="10" defaultRowHeight="16" x14ac:dyDescent="0.2"/>
  <cols>
    <col min="3" max="3" width="54.33203125" customWidth="1"/>
    <col min="4" max="5" width="27.83203125" customWidth="1"/>
  </cols>
  <sheetData>
    <row r="4" spans="2:10" ht="17" thickBot="1" x14ac:dyDescent="0.25">
      <c r="B4" s="9" t="s">
        <v>10</v>
      </c>
      <c r="C4" s="10"/>
      <c r="D4" s="11"/>
      <c r="E4" s="10"/>
      <c r="G4" s="6" t="s">
        <v>103</v>
      </c>
    </row>
    <row r="5" spans="2:10" ht="17" thickBot="1" x14ac:dyDescent="0.25">
      <c r="B5" s="12"/>
      <c r="C5" s="10" t="s">
        <v>11</v>
      </c>
      <c r="D5" s="10" t="s">
        <v>12</v>
      </c>
      <c r="E5" s="13">
        <f>'Calculations and sources'!D6</f>
        <v>0.96969696969696972</v>
      </c>
      <c r="G5" t="s">
        <v>104</v>
      </c>
    </row>
    <row r="6" spans="2:10" ht="17" thickBot="1" x14ac:dyDescent="0.25">
      <c r="B6" s="12"/>
      <c r="C6" s="10" t="s">
        <v>13</v>
      </c>
      <c r="D6" s="10" t="s">
        <v>12</v>
      </c>
      <c r="E6" s="14">
        <v>0</v>
      </c>
      <c r="G6" t="s">
        <v>111</v>
      </c>
    </row>
    <row r="7" spans="2:10" ht="17" thickBot="1" x14ac:dyDescent="0.25">
      <c r="B7" s="12"/>
      <c r="C7" s="10" t="s">
        <v>110</v>
      </c>
      <c r="D7" s="10" t="s">
        <v>12</v>
      </c>
      <c r="E7" s="14">
        <f>'Calculations and sources'!D12</f>
        <v>1.296714688454363E-2</v>
      </c>
      <c r="G7" t="s">
        <v>104</v>
      </c>
    </row>
    <row r="8" spans="2:10" ht="17" thickBot="1" x14ac:dyDescent="0.25">
      <c r="B8" s="12"/>
      <c r="C8" s="10" t="s">
        <v>14</v>
      </c>
      <c r="D8" s="10" t="s">
        <v>12</v>
      </c>
      <c r="E8" s="14">
        <f>'Calculations and sources'!D13</f>
        <v>6.4835734422718149E-4</v>
      </c>
      <c r="G8" t="s">
        <v>104</v>
      </c>
    </row>
    <row r="9" spans="2:10" ht="17" thickBot="1" x14ac:dyDescent="0.25">
      <c r="B9" s="12"/>
      <c r="C9" s="10" t="s">
        <v>15</v>
      </c>
      <c r="D9" s="10" t="s">
        <v>12</v>
      </c>
      <c r="E9" s="14">
        <f>'Calculations and sources'!D10</f>
        <v>1.6687526074259492E-2</v>
      </c>
      <c r="G9" t="s">
        <v>104</v>
      </c>
    </row>
    <row r="10" spans="2:10" ht="17" thickBot="1" x14ac:dyDescent="0.25">
      <c r="B10" s="12"/>
      <c r="C10" s="10"/>
      <c r="D10" s="10"/>
      <c r="E10" s="10"/>
    </row>
    <row r="11" spans="2:10" ht="17" thickBot="1" x14ac:dyDescent="0.25">
      <c r="B11" s="12"/>
      <c r="C11" s="10" t="s">
        <v>16</v>
      </c>
      <c r="D11" s="10" t="s">
        <v>12</v>
      </c>
      <c r="E11" s="13">
        <f>'Calculations and sources'!D17</f>
        <v>0.38805970149253738</v>
      </c>
      <c r="G11" t="s">
        <v>104</v>
      </c>
    </row>
    <row r="12" spans="2:10" ht="17" thickBot="1" x14ac:dyDescent="0.25">
      <c r="B12" s="12"/>
      <c r="C12" s="10" t="s">
        <v>17</v>
      </c>
      <c r="D12" s="10" t="s">
        <v>12</v>
      </c>
      <c r="E12" s="14">
        <f>'Calculations and sources'!D21</f>
        <v>0.41474302859031686</v>
      </c>
      <c r="G12" t="s">
        <v>104</v>
      </c>
      <c r="J12" s="24"/>
    </row>
    <row r="13" spans="2:10" ht="17" thickBot="1" x14ac:dyDescent="0.25">
      <c r="B13" s="12"/>
      <c r="C13" s="10" t="s">
        <v>114</v>
      </c>
      <c r="D13" s="10" t="s">
        <v>12</v>
      </c>
      <c r="E13" s="14">
        <f>'Calculations and sources'!D18</f>
        <v>0.16417910447761197</v>
      </c>
      <c r="G13" t="s">
        <v>104</v>
      </c>
    </row>
    <row r="14" spans="2:10" ht="17" thickBot="1" x14ac:dyDescent="0.25">
      <c r="B14" s="12"/>
      <c r="C14" s="10" t="s">
        <v>18</v>
      </c>
      <c r="D14" s="10" t="s">
        <v>12</v>
      </c>
      <c r="E14" s="14">
        <f>'Calculations and sources'!D22</f>
        <v>3.3018165439533897E-2</v>
      </c>
      <c r="G14" t="s">
        <v>104</v>
      </c>
    </row>
    <row r="15" spans="2:10" ht="17" thickBot="1" x14ac:dyDescent="0.25">
      <c r="B15" s="12"/>
      <c r="C15" s="10"/>
      <c r="D15" s="10"/>
      <c r="E15" s="10"/>
    </row>
    <row r="16" spans="2:10" ht="17" thickBot="1" x14ac:dyDescent="0.25">
      <c r="B16" s="12"/>
      <c r="C16" s="10" t="s">
        <v>19</v>
      </c>
      <c r="D16" s="10" t="s">
        <v>12</v>
      </c>
      <c r="E16" s="13">
        <v>0.93297138085711395</v>
      </c>
      <c r="G16" t="s">
        <v>105</v>
      </c>
    </row>
    <row r="17" spans="2:11" ht="17" thickBot="1" x14ac:dyDescent="0.25">
      <c r="B17" s="12"/>
      <c r="C17" s="10" t="s">
        <v>20</v>
      </c>
      <c r="D17" s="10" t="s">
        <v>12</v>
      </c>
      <c r="E17" s="13">
        <v>7.1762413614498378E-3</v>
      </c>
      <c r="G17" t="s">
        <v>105</v>
      </c>
    </row>
    <row r="18" spans="2:11" ht="17" thickBot="1" x14ac:dyDescent="0.25">
      <c r="B18" s="12"/>
      <c r="C18" s="10" t="s">
        <v>115</v>
      </c>
      <c r="D18" s="10" t="s">
        <v>12</v>
      </c>
      <c r="E18" s="13">
        <v>1.2146910243994408E-2</v>
      </c>
      <c r="G18" t="s">
        <v>105</v>
      </c>
    </row>
    <row r="19" spans="2:11" ht="17" thickBot="1" x14ac:dyDescent="0.25">
      <c r="B19" s="12"/>
      <c r="C19" s="10" t="s">
        <v>21</v>
      </c>
      <c r="D19" s="10" t="s">
        <v>12</v>
      </c>
      <c r="E19" s="14">
        <v>2.4275954360230299E-2</v>
      </c>
      <c r="G19" t="s">
        <v>105</v>
      </c>
    </row>
    <row r="20" spans="2:11" ht="17" thickBot="1" x14ac:dyDescent="0.25">
      <c r="B20" s="12"/>
      <c r="C20" s="10" t="s">
        <v>22</v>
      </c>
      <c r="D20" s="10" t="s">
        <v>12</v>
      </c>
      <c r="E20" s="14">
        <v>1.78130659462489E-3</v>
      </c>
      <c r="G20" t="s">
        <v>105</v>
      </c>
    </row>
    <row r="21" spans="2:11" ht="17" thickBot="1" x14ac:dyDescent="0.25">
      <c r="B21" s="12"/>
      <c r="C21" s="10" t="s">
        <v>23</v>
      </c>
      <c r="D21" s="10" t="s">
        <v>12</v>
      </c>
      <c r="E21" s="14">
        <v>2.1648206582586101E-2</v>
      </c>
      <c r="G21" t="s">
        <v>105</v>
      </c>
    </row>
    <row r="22" spans="2:11" ht="17" thickBot="1" x14ac:dyDescent="0.25">
      <c r="B22" s="12"/>
      <c r="C22" s="10"/>
      <c r="D22" s="10"/>
      <c r="E22" s="10"/>
    </row>
    <row r="23" spans="2:11" ht="17" thickBot="1" x14ac:dyDescent="0.25">
      <c r="B23" s="12"/>
      <c r="C23" s="10" t="s">
        <v>24</v>
      </c>
      <c r="D23" s="10" t="s">
        <v>12</v>
      </c>
      <c r="E23" s="13">
        <v>0.18798173297020199</v>
      </c>
      <c r="G23" t="s">
        <v>106</v>
      </c>
    </row>
    <row r="24" spans="2:11" ht="17" thickBot="1" x14ac:dyDescent="0.25">
      <c r="B24" s="12"/>
      <c r="C24" s="10" t="s">
        <v>25</v>
      </c>
      <c r="D24" s="10" t="s">
        <v>12</v>
      </c>
      <c r="E24" s="13">
        <v>0.81201826702979796</v>
      </c>
      <c r="G24" t="s">
        <v>107</v>
      </c>
    </row>
    <row r="25" spans="2:11" ht="17" thickBot="1" x14ac:dyDescent="0.25">
      <c r="B25" s="12"/>
      <c r="C25" s="10"/>
      <c r="D25" s="10"/>
      <c r="E25" s="10"/>
    </row>
    <row r="26" spans="2:11" ht="17" thickBot="1" x14ac:dyDescent="0.25">
      <c r="B26" s="12"/>
      <c r="C26" s="10" t="s">
        <v>26</v>
      </c>
      <c r="D26" s="10" t="s">
        <v>12</v>
      </c>
      <c r="E26" s="14">
        <v>1</v>
      </c>
      <c r="G26" t="s">
        <v>106</v>
      </c>
    </row>
    <row r="27" spans="2:11" ht="17" thickBot="1" x14ac:dyDescent="0.25">
      <c r="B27" s="12"/>
      <c r="C27" s="10" t="s">
        <v>27</v>
      </c>
      <c r="D27" s="10" t="s">
        <v>12</v>
      </c>
      <c r="E27" s="14">
        <v>0</v>
      </c>
      <c r="G27" t="s">
        <v>106</v>
      </c>
    </row>
    <row r="28" spans="2:11" ht="17" thickBot="1" x14ac:dyDescent="0.25">
      <c r="B28" s="12"/>
      <c r="C28" s="10"/>
      <c r="D28" s="10"/>
      <c r="E28" s="30"/>
    </row>
    <row r="29" spans="2:11" ht="17" thickBot="1" x14ac:dyDescent="0.25">
      <c r="B29" s="12"/>
      <c r="C29" s="10" t="s">
        <v>117</v>
      </c>
      <c r="D29" s="10" t="s">
        <v>12</v>
      </c>
      <c r="E29" s="14">
        <v>0.82495061280201665</v>
      </c>
      <c r="G29" t="s">
        <v>119</v>
      </c>
    </row>
    <row r="30" spans="2:11" ht="17" thickBot="1" x14ac:dyDescent="0.25">
      <c r="B30" s="12"/>
      <c r="C30" s="10" t="s">
        <v>118</v>
      </c>
      <c r="D30" s="10" t="s">
        <v>12</v>
      </c>
      <c r="E30" s="31">
        <v>0.1750493871979833</v>
      </c>
      <c r="G30" t="s">
        <v>119</v>
      </c>
    </row>
    <row r="31" spans="2:11" ht="17" thickBot="1" x14ac:dyDescent="0.25">
      <c r="B31" s="12"/>
      <c r="C31" s="10"/>
      <c r="D31" s="10"/>
      <c r="E31" s="10"/>
      <c r="K31" s="24"/>
    </row>
    <row r="32" spans="2:11" ht="17" thickBot="1" x14ac:dyDescent="0.25">
      <c r="B32" s="12"/>
      <c r="C32" s="10" t="s">
        <v>28</v>
      </c>
      <c r="D32" s="10" t="s">
        <v>12</v>
      </c>
      <c r="E32" s="13">
        <v>0.214206400711135</v>
      </c>
      <c r="G32" t="s">
        <v>107</v>
      </c>
    </row>
    <row r="33" spans="2:7" ht="17" thickBot="1" x14ac:dyDescent="0.25">
      <c r="B33" s="12"/>
      <c r="C33" s="10" t="s">
        <v>29</v>
      </c>
      <c r="D33" s="10" t="s">
        <v>12</v>
      </c>
      <c r="E33" s="13">
        <v>0.1079296200078369</v>
      </c>
      <c r="G33" t="s">
        <v>107</v>
      </c>
    </row>
    <row r="34" spans="2:7" ht="17" thickBot="1" x14ac:dyDescent="0.25">
      <c r="B34" s="12"/>
      <c r="C34" s="10" t="s">
        <v>116</v>
      </c>
      <c r="D34" s="10" t="s">
        <v>12</v>
      </c>
      <c r="E34" s="13">
        <v>0.13926230214826443</v>
      </c>
      <c r="G34" t="s">
        <v>107</v>
      </c>
    </row>
    <row r="35" spans="2:7" ht="17" thickBot="1" x14ac:dyDescent="0.25">
      <c r="B35" s="12"/>
      <c r="C35" s="10" t="s">
        <v>30</v>
      </c>
      <c r="D35" s="10" t="s">
        <v>12</v>
      </c>
      <c r="E35" s="14">
        <v>0.53860167713276397</v>
      </c>
      <c r="G35" t="s">
        <v>107</v>
      </c>
    </row>
    <row r="36" spans="2:7" x14ac:dyDescent="0.2">
      <c r="B36" s="12"/>
      <c r="C36" s="10"/>
      <c r="D36" s="10"/>
      <c r="E36" s="10"/>
    </row>
    <row r="37" spans="2:7" ht="17" thickBot="1" x14ac:dyDescent="0.25">
      <c r="B37" s="12"/>
      <c r="C37" s="10" t="s">
        <v>31</v>
      </c>
      <c r="D37" s="10" t="s">
        <v>32</v>
      </c>
      <c r="E37" s="15">
        <v>1</v>
      </c>
    </row>
    <row r="38" spans="2:7" ht="17" thickBot="1" x14ac:dyDescent="0.25">
      <c r="B38" s="12"/>
      <c r="C38" s="10" t="s">
        <v>33</v>
      </c>
      <c r="D38" s="10" t="s">
        <v>12</v>
      </c>
      <c r="E38" s="13">
        <v>0</v>
      </c>
      <c r="G38" t="s">
        <v>106</v>
      </c>
    </row>
    <row r="39" spans="2:7" ht="17" thickBot="1" x14ac:dyDescent="0.25">
      <c r="B39" s="12"/>
      <c r="C39" s="10" t="s">
        <v>34</v>
      </c>
      <c r="D39" s="10" t="s">
        <v>12</v>
      </c>
      <c r="E39" s="13">
        <v>1</v>
      </c>
      <c r="G39" t="s">
        <v>106</v>
      </c>
    </row>
    <row r="40" spans="2:7" ht="17" thickBot="1" x14ac:dyDescent="0.25">
      <c r="B40" s="12"/>
      <c r="C40" s="10"/>
      <c r="D40" s="10"/>
      <c r="E40" s="16"/>
    </row>
    <row r="41" spans="2:7" ht="17" thickBot="1" x14ac:dyDescent="0.25">
      <c r="B41" s="12"/>
      <c r="C41" s="10" t="s">
        <v>35</v>
      </c>
      <c r="D41" s="10" t="s">
        <v>36</v>
      </c>
      <c r="E41" s="17">
        <v>3090</v>
      </c>
      <c r="G41" t="s">
        <v>108</v>
      </c>
    </row>
    <row r="42" spans="2:7" x14ac:dyDescent="0.2">
      <c r="B42" s="9" t="s">
        <v>37</v>
      </c>
      <c r="C42" s="10"/>
      <c r="D42" s="11"/>
      <c r="E42" s="10"/>
    </row>
    <row r="43" spans="2:7" x14ac:dyDescent="0.2">
      <c r="B43" s="12"/>
      <c r="C43" s="10"/>
      <c r="D43" s="10"/>
      <c r="E43" s="10"/>
    </row>
    <row r="44" spans="2:7" ht="17" thickBot="1" x14ac:dyDescent="0.25">
      <c r="B44" s="12"/>
      <c r="C44" s="10" t="s">
        <v>38</v>
      </c>
      <c r="D44" s="10" t="s">
        <v>32</v>
      </c>
      <c r="E44" s="8">
        <v>0</v>
      </c>
    </row>
    <row r="45" spans="2:7" ht="17" thickBot="1" x14ac:dyDescent="0.25">
      <c r="B45" s="12"/>
      <c r="C45" s="10" t="s">
        <v>39</v>
      </c>
      <c r="D45" s="10" t="s">
        <v>12</v>
      </c>
      <c r="E45" s="14">
        <v>0</v>
      </c>
      <c r="G45" t="s">
        <v>109</v>
      </c>
    </row>
    <row r="46" spans="2:7" ht="17" thickBot="1" x14ac:dyDescent="0.25">
      <c r="B46" s="12"/>
      <c r="C46" s="10" t="s">
        <v>40</v>
      </c>
      <c r="D46" s="10" t="s">
        <v>12</v>
      </c>
      <c r="E46" s="14">
        <v>1</v>
      </c>
      <c r="G46" t="s">
        <v>109</v>
      </c>
    </row>
    <row r="47" spans="2:7" x14ac:dyDescent="0.2">
      <c r="B47" s="12"/>
      <c r="C47" s="10"/>
      <c r="D47" s="10"/>
      <c r="E47" s="10"/>
    </row>
    <row r="48" spans="2:7" ht="17" thickBot="1" x14ac:dyDescent="0.25">
      <c r="B48" s="12"/>
      <c r="C48" s="10" t="s">
        <v>41</v>
      </c>
      <c r="D48" s="10" t="s">
        <v>32</v>
      </c>
      <c r="E48" s="8">
        <v>0</v>
      </c>
    </row>
    <row r="49" spans="2:7" ht="17" thickBot="1" x14ac:dyDescent="0.25">
      <c r="B49" s="12"/>
      <c r="C49" s="10" t="s">
        <v>42</v>
      </c>
      <c r="D49" s="10" t="s">
        <v>12</v>
      </c>
      <c r="E49" s="18">
        <v>0</v>
      </c>
      <c r="G49" t="s">
        <v>109</v>
      </c>
    </row>
    <row r="50" spans="2:7" ht="17" thickBot="1" x14ac:dyDescent="0.25">
      <c r="B50" s="12"/>
      <c r="C50" s="10" t="s">
        <v>43</v>
      </c>
      <c r="D50" s="10" t="s">
        <v>12</v>
      </c>
      <c r="E50" s="19">
        <v>1</v>
      </c>
      <c r="G50" t="s">
        <v>109</v>
      </c>
    </row>
    <row r="51" spans="2:7" x14ac:dyDescent="0.2">
      <c r="B51" s="12"/>
      <c r="C51" s="10"/>
      <c r="D51" s="10"/>
      <c r="E51" s="10"/>
    </row>
    <row r="52" spans="2:7" x14ac:dyDescent="0.2">
      <c r="B52" s="20" t="s">
        <v>44</v>
      </c>
      <c r="C52" s="21"/>
      <c r="D52" s="21"/>
      <c r="E52" s="21"/>
    </row>
    <row r="53" spans="2:7" ht="17" thickBot="1" x14ac:dyDescent="0.25">
      <c r="B53" s="12"/>
      <c r="C53" s="10" t="s">
        <v>45</v>
      </c>
      <c r="D53" s="10" t="s">
        <v>32</v>
      </c>
      <c r="E53" s="8">
        <v>1429</v>
      </c>
    </row>
    <row r="54" spans="2:7" ht="17" thickBot="1" x14ac:dyDescent="0.25">
      <c r="B54" s="12"/>
      <c r="C54" s="10" t="s">
        <v>46</v>
      </c>
      <c r="D54" s="10" t="s">
        <v>12</v>
      </c>
      <c r="E54" s="22">
        <f>'Calculations and sources'!F73</f>
        <v>3.2382895670304057E-2</v>
      </c>
      <c r="G54" t="s">
        <v>104</v>
      </c>
    </row>
    <row r="55" spans="2:7" ht="17" thickBot="1" x14ac:dyDescent="0.25">
      <c r="B55" s="12"/>
      <c r="C55" s="10" t="s">
        <v>47</v>
      </c>
      <c r="D55" s="10" t="s">
        <v>12</v>
      </c>
      <c r="E55" s="22">
        <f>'Calculations and sources'!F74</f>
        <v>0.73243439775225916</v>
      </c>
      <c r="G55" t="s">
        <v>104</v>
      </c>
    </row>
    <row r="56" spans="2:7" ht="17" thickBot="1" x14ac:dyDescent="0.25">
      <c r="B56" s="12"/>
      <c r="C56" s="10" t="s">
        <v>48</v>
      </c>
      <c r="D56" s="10" t="s">
        <v>12</v>
      </c>
      <c r="E56" s="22">
        <f>'Calculations and sources'!F71</f>
        <v>0.23518270657743678</v>
      </c>
      <c r="G56" t="s">
        <v>104</v>
      </c>
    </row>
    <row r="57" spans="2:7" x14ac:dyDescent="0.2">
      <c r="B57" s="12"/>
      <c r="C57" s="10"/>
      <c r="D57" s="10"/>
      <c r="E57" s="10"/>
    </row>
    <row r="58" spans="2:7" ht="17" thickBot="1" x14ac:dyDescent="0.25">
      <c r="B58" s="12"/>
      <c r="C58" s="10" t="s">
        <v>49</v>
      </c>
      <c r="D58" s="10" t="s">
        <v>32</v>
      </c>
      <c r="E58" s="8">
        <v>3365</v>
      </c>
    </row>
    <row r="59" spans="2:7" ht="17" thickBot="1" x14ac:dyDescent="0.25">
      <c r="B59" s="12"/>
      <c r="C59" s="10" t="s">
        <v>50</v>
      </c>
      <c r="D59" s="10" t="s">
        <v>12</v>
      </c>
      <c r="E59" s="22">
        <f>'Calculations and sources'!C84</f>
        <v>1.1455002062286748E-3</v>
      </c>
      <c r="G59" t="s">
        <v>104</v>
      </c>
    </row>
    <row r="60" spans="2:7" ht="17" thickBot="1" x14ac:dyDescent="0.25">
      <c r="B60" s="12"/>
      <c r="C60" s="10" t="s">
        <v>51</v>
      </c>
      <c r="D60" s="10" t="s">
        <v>12</v>
      </c>
      <c r="E60" s="22">
        <f>'Calculations and sources'!D84</f>
        <v>0.99885449979377128</v>
      </c>
      <c r="G60" t="s">
        <v>104</v>
      </c>
    </row>
    <row r="61" spans="2:7" x14ac:dyDescent="0.2">
      <c r="B61" s="12"/>
      <c r="C61" s="10"/>
      <c r="D61" s="10"/>
      <c r="E61" s="10"/>
    </row>
  </sheetData>
  <dataValidations count="1">
    <dataValidation type="decimal" allowBlank="1" showInputMessage="1" showErrorMessage="1" errorTitle="Number Range" error="This cell can only contain a number between 0% and 100%" sqref="E5 E10:E11 E15:E18 E22:E24 E31:E34 E36:E40 E45:E46 E49:E50" xr:uid="{F05447A7-C708-884E-B98B-B61A00B285A7}">
      <formula1>0</formula1>
      <formula2>1</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9D8AE-AD41-A941-8D2D-C6FB42245D86}">
  <dimension ref="A2:AK88"/>
  <sheetViews>
    <sheetView topLeftCell="A3" zoomScale="109" workbookViewId="0">
      <selection activeCell="D21" sqref="D21"/>
    </sheetView>
  </sheetViews>
  <sheetFormatPr baseColWidth="10" defaultRowHeight="16" x14ac:dyDescent="0.2"/>
  <cols>
    <col min="1" max="1" width="20" customWidth="1"/>
    <col min="3" max="3" width="23.5" bestFit="1" customWidth="1"/>
    <col min="4" max="4" width="21.33203125" bestFit="1" customWidth="1"/>
    <col min="6" max="6" width="21.33203125" bestFit="1" customWidth="1"/>
  </cols>
  <sheetData>
    <row r="2" spans="1:11" x14ac:dyDescent="0.2">
      <c r="K2" t="s">
        <v>0</v>
      </c>
    </row>
    <row r="5" spans="1:11" x14ac:dyDescent="0.2">
      <c r="A5" s="6" t="s">
        <v>54</v>
      </c>
      <c r="D5" s="6" t="s">
        <v>61</v>
      </c>
    </row>
    <row r="6" spans="1:11" x14ac:dyDescent="0.2">
      <c r="A6" t="s">
        <v>55</v>
      </c>
      <c r="B6" s="23">
        <v>0.32</v>
      </c>
      <c r="C6" s="25">
        <f>B6/SUM(B6:B7)</f>
        <v>0.96969696969696972</v>
      </c>
      <c r="D6" s="25">
        <f>C6</f>
        <v>0.96969696969696972</v>
      </c>
    </row>
    <row r="7" spans="1:11" x14ac:dyDescent="0.2">
      <c r="A7" t="s">
        <v>56</v>
      </c>
      <c r="B7" s="23">
        <v>0.01</v>
      </c>
      <c r="C7" s="25">
        <f>B7/SUM(B6:B7)</f>
        <v>3.0303030303030304E-2</v>
      </c>
      <c r="D7" s="25"/>
    </row>
    <row r="8" spans="1:11" x14ac:dyDescent="0.2">
      <c r="A8" t="s">
        <v>62</v>
      </c>
      <c r="D8" s="26"/>
    </row>
    <row r="9" spans="1:11" x14ac:dyDescent="0.2">
      <c r="A9" t="s">
        <v>57</v>
      </c>
      <c r="B9" s="24">
        <f>W31</f>
        <v>0.44931163954943676</v>
      </c>
      <c r="C9" s="26">
        <f>C7*B9</f>
        <v>1.3615504228770812E-2</v>
      </c>
      <c r="D9" s="26"/>
    </row>
    <row r="10" spans="1:11" x14ac:dyDescent="0.2">
      <c r="A10" t="s">
        <v>58</v>
      </c>
      <c r="B10" s="24">
        <f>W32</f>
        <v>0.55068836045056324</v>
      </c>
      <c r="C10" s="26">
        <f>B10*C7</f>
        <v>1.6687526074259492E-2</v>
      </c>
      <c r="D10" s="26">
        <f>C10</f>
        <v>1.6687526074259492E-2</v>
      </c>
    </row>
    <row r="11" spans="1:11" x14ac:dyDescent="0.2">
      <c r="A11" t="s">
        <v>63</v>
      </c>
      <c r="D11" s="26"/>
    </row>
    <row r="12" spans="1:11" x14ac:dyDescent="0.2">
      <c r="A12" t="s">
        <v>65</v>
      </c>
      <c r="B12" s="24">
        <f>AK42</f>
        <v>0.95238095238095233</v>
      </c>
      <c r="C12" s="25">
        <f>B12*C9</f>
        <v>1.296714688454363E-2</v>
      </c>
      <c r="D12" s="25">
        <f>C12</f>
        <v>1.296714688454363E-2</v>
      </c>
    </row>
    <row r="13" spans="1:11" x14ac:dyDescent="0.2">
      <c r="A13" t="s">
        <v>64</v>
      </c>
      <c r="B13" s="23">
        <f>AK43</f>
        <v>4.7619047619047616E-2</v>
      </c>
      <c r="C13" s="25">
        <f>B13*C9</f>
        <v>6.4835734422718149E-4</v>
      </c>
      <c r="D13" s="25">
        <f>C13</f>
        <v>6.4835734422718149E-4</v>
      </c>
    </row>
    <row r="14" spans="1:11" x14ac:dyDescent="0.2">
      <c r="D14" s="26">
        <f>SUM(D6:D13)</f>
        <v>1</v>
      </c>
    </row>
    <row r="16" spans="1:11" x14ac:dyDescent="0.2">
      <c r="A16" s="6" t="s">
        <v>68</v>
      </c>
    </row>
    <row r="17" spans="1:23" x14ac:dyDescent="0.2">
      <c r="A17" t="s">
        <v>55</v>
      </c>
      <c r="B17" s="23">
        <v>0.26</v>
      </c>
      <c r="C17" s="23">
        <f>B17/SUM(B17:B19)</f>
        <v>0.38805970149253738</v>
      </c>
      <c r="D17" s="24">
        <f>C17</f>
        <v>0.38805970149253738</v>
      </c>
    </row>
    <row r="18" spans="1:23" x14ac:dyDescent="0.2">
      <c r="A18" t="s">
        <v>112</v>
      </c>
      <c r="B18" s="23">
        <v>0.11</v>
      </c>
      <c r="C18" s="24">
        <f>B18/SUM(B17:B19)</f>
        <v>0.16417910447761197</v>
      </c>
      <c r="D18" s="24">
        <f>C18</f>
        <v>0.16417910447761197</v>
      </c>
    </row>
    <row r="19" spans="1:23" x14ac:dyDescent="0.2">
      <c r="A19" t="s">
        <v>113</v>
      </c>
      <c r="B19" s="23">
        <v>0.3</v>
      </c>
      <c r="C19" s="23">
        <f>B19/SUM(B17:B19)</f>
        <v>0.44776119402985076</v>
      </c>
    </row>
    <row r="20" spans="1:23" x14ac:dyDescent="0.2">
      <c r="A20" t="s">
        <v>73</v>
      </c>
    </row>
    <row r="21" spans="1:23" ht="21" customHeight="1" x14ac:dyDescent="0.2">
      <c r="A21" t="s">
        <v>65</v>
      </c>
      <c r="B21" s="24">
        <f>V67</f>
        <v>0.92625943051837434</v>
      </c>
      <c r="C21" s="24">
        <f>B21*C19</f>
        <v>0.41474302859031686</v>
      </c>
      <c r="D21" s="24">
        <f>C21</f>
        <v>0.41474302859031686</v>
      </c>
    </row>
    <row r="22" spans="1:23" x14ac:dyDescent="0.2">
      <c r="A22" t="s">
        <v>64</v>
      </c>
      <c r="B22" s="24">
        <f>V68</f>
        <v>7.3740569481625703E-2</v>
      </c>
      <c r="C22" s="24">
        <f>B22*C19</f>
        <v>3.3018165439533897E-2</v>
      </c>
      <c r="D22" s="24">
        <f>C22</f>
        <v>3.3018165439533897E-2</v>
      </c>
    </row>
    <row r="23" spans="1:23" x14ac:dyDescent="0.2">
      <c r="D23" s="24">
        <f>SUM(D17:D22)</f>
        <v>1</v>
      </c>
    </row>
    <row r="24" spans="1:23" x14ac:dyDescent="0.2">
      <c r="A24" s="6" t="s">
        <v>71</v>
      </c>
      <c r="B24" t="s">
        <v>72</v>
      </c>
    </row>
    <row r="29" spans="1:23" x14ac:dyDescent="0.2">
      <c r="V29" t="s">
        <v>59</v>
      </c>
    </row>
    <row r="30" spans="1:23" x14ac:dyDescent="0.2">
      <c r="T30" t="s">
        <v>60</v>
      </c>
      <c r="V30">
        <v>7.99</v>
      </c>
    </row>
    <row r="31" spans="1:23" x14ac:dyDescent="0.2">
      <c r="T31" t="s">
        <v>52</v>
      </c>
      <c r="V31">
        <v>3.59</v>
      </c>
      <c r="W31" s="23">
        <f>V31/V30</f>
        <v>0.44931163954943676</v>
      </c>
    </row>
    <row r="32" spans="1:23" x14ac:dyDescent="0.2">
      <c r="T32" t="s">
        <v>53</v>
      </c>
      <c r="V32">
        <f>V30-V31</f>
        <v>4.4000000000000004</v>
      </c>
      <c r="W32" s="23">
        <f>V32/V30</f>
        <v>0.55068836045056324</v>
      </c>
    </row>
    <row r="42" spans="32:37" x14ac:dyDescent="0.2">
      <c r="AF42" t="s">
        <v>67</v>
      </c>
      <c r="AJ42">
        <v>20000</v>
      </c>
      <c r="AK42">
        <f>AJ42/SUM(AJ42:AJ43)</f>
        <v>0.95238095238095233</v>
      </c>
    </row>
    <row r="43" spans="32:37" x14ac:dyDescent="0.2">
      <c r="AF43" t="s">
        <v>66</v>
      </c>
      <c r="AJ43">
        <v>1000</v>
      </c>
      <c r="AK43">
        <f>AJ43/SUM(AJ42:AJ43)</f>
        <v>4.7619047619047616E-2</v>
      </c>
    </row>
    <row r="65" spans="1:26" x14ac:dyDescent="0.2">
      <c r="A65" s="6" t="s">
        <v>8</v>
      </c>
    </row>
    <row r="66" spans="1:26" x14ac:dyDescent="0.2">
      <c r="C66" t="s">
        <v>9</v>
      </c>
    </row>
    <row r="67" spans="1:26" ht="17" x14ac:dyDescent="0.2">
      <c r="C67" s="1" t="s">
        <v>1</v>
      </c>
      <c r="D67" s="2"/>
      <c r="E67" s="2"/>
      <c r="F67" s="2"/>
      <c r="G67" s="2"/>
      <c r="T67" t="s">
        <v>69</v>
      </c>
      <c r="U67">
        <f>6646+966</f>
        <v>7612</v>
      </c>
      <c r="V67" s="23">
        <f>U67/SUM(U67:U68)</f>
        <v>0.92625943051837434</v>
      </c>
    </row>
    <row r="68" spans="1:26" x14ac:dyDescent="0.2">
      <c r="C68" s="3" t="s">
        <v>2</v>
      </c>
      <c r="D68" s="2"/>
      <c r="E68" s="2"/>
      <c r="F68" s="2" t="s">
        <v>100</v>
      </c>
      <c r="G68" s="2"/>
      <c r="T68" t="s">
        <v>70</v>
      </c>
      <c r="U68">
        <f>606</f>
        <v>606</v>
      </c>
      <c r="V68" s="23">
        <f>U68/SUM(U67:U68)</f>
        <v>7.3740569481625703E-2</v>
      </c>
    </row>
    <row r="69" spans="1:26" x14ac:dyDescent="0.2">
      <c r="C69" s="2"/>
      <c r="D69" s="2"/>
      <c r="E69" s="4" t="s">
        <v>3</v>
      </c>
      <c r="F69" s="4" t="s">
        <v>4</v>
      </c>
      <c r="G69" s="2" t="s">
        <v>7</v>
      </c>
    </row>
    <row r="70" spans="1:26" x14ac:dyDescent="0.2">
      <c r="C70" s="4" t="s">
        <v>5</v>
      </c>
      <c r="D70" s="4" t="s">
        <v>6</v>
      </c>
      <c r="E70" s="5">
        <v>1365696</v>
      </c>
      <c r="F70" s="5">
        <v>419954</v>
      </c>
      <c r="G70" s="2">
        <f>SUM(E70:F70)</f>
        <v>1785650</v>
      </c>
      <c r="T70" t="s">
        <v>95</v>
      </c>
    </row>
    <row r="71" spans="1:26" ht="17" x14ac:dyDescent="0.2">
      <c r="C71" s="2"/>
      <c r="D71" s="2"/>
      <c r="E71" s="7">
        <f>E70/G70</f>
        <v>0.76481729342256322</v>
      </c>
      <c r="F71" s="7">
        <f>F70/G70</f>
        <v>0.23518270657743678</v>
      </c>
      <c r="G71" s="28">
        <f>SUM(E71:F71)</f>
        <v>1</v>
      </c>
      <c r="T71" s="1" t="s">
        <v>74</v>
      </c>
      <c r="U71" s="2"/>
      <c r="V71" s="2"/>
      <c r="W71" s="2"/>
      <c r="X71" s="2"/>
      <c r="Y71" s="2"/>
      <c r="Z71" s="2"/>
    </row>
    <row r="72" spans="1:26" x14ac:dyDescent="0.2">
      <c r="D72" s="2" t="s">
        <v>98</v>
      </c>
      <c r="E72" s="2"/>
      <c r="T72" s="3" t="s">
        <v>75</v>
      </c>
      <c r="U72" s="2"/>
      <c r="V72" s="2"/>
      <c r="W72" s="2"/>
      <c r="X72" s="2"/>
      <c r="Y72" s="2"/>
      <c r="Z72" s="2"/>
    </row>
    <row r="73" spans="1:26" x14ac:dyDescent="0.2">
      <c r="A73" s="2" t="s">
        <v>96</v>
      </c>
      <c r="B73" s="2"/>
      <c r="C73" s="2" t="s">
        <v>97</v>
      </c>
      <c r="D73" s="2">
        <f xml:space="preserve"> Z84 + 0</f>
        <v>75.25</v>
      </c>
      <c r="E73" s="7">
        <f>D73/SUM(D73:D74)</f>
        <v>4.2340694893796597E-2</v>
      </c>
      <c r="F73" s="23">
        <f>E73*E71</f>
        <v>3.2382895670304057E-2</v>
      </c>
      <c r="T73" s="2"/>
      <c r="U73" s="2"/>
      <c r="V73" s="4" t="s">
        <v>76</v>
      </c>
      <c r="W73" s="4" t="s">
        <v>77</v>
      </c>
      <c r="X73" s="4" t="s">
        <v>78</v>
      </c>
      <c r="Y73" s="4" t="s">
        <v>79</v>
      </c>
      <c r="Z73" s="2"/>
    </row>
    <row r="74" spans="1:26" x14ac:dyDescent="0.2">
      <c r="A74" s="2"/>
      <c r="B74" s="2"/>
      <c r="C74" s="2" t="s">
        <v>99</v>
      </c>
      <c r="D74" s="2">
        <f>Z74</f>
        <v>1702</v>
      </c>
      <c r="E74" s="7">
        <f>(D74)/SUM(D73:D74)</f>
        <v>0.95765930510620345</v>
      </c>
      <c r="F74" s="23">
        <f>E74*E71</f>
        <v>0.73243439775225916</v>
      </c>
      <c r="T74" s="4" t="s">
        <v>80</v>
      </c>
      <c r="U74" s="4" t="s">
        <v>81</v>
      </c>
      <c r="V74" s="5">
        <v>1655</v>
      </c>
      <c r="W74" s="5">
        <v>1691</v>
      </c>
      <c r="X74" s="5">
        <v>1677</v>
      </c>
      <c r="Y74" s="5">
        <v>1785</v>
      </c>
      <c r="Z74" s="2">
        <f>AVERAGE(V74:Y74)</f>
        <v>1702</v>
      </c>
    </row>
    <row r="75" spans="1:26" x14ac:dyDescent="0.2">
      <c r="A75" s="2"/>
      <c r="B75" s="2"/>
      <c r="C75" s="2"/>
      <c r="D75" s="2"/>
      <c r="E75" s="2"/>
      <c r="F75" s="24">
        <f>SUM(F71:F74)</f>
        <v>1</v>
      </c>
      <c r="T75" s="2"/>
      <c r="U75" s="4" t="s">
        <v>82</v>
      </c>
      <c r="V75" s="5">
        <v>1528</v>
      </c>
      <c r="W75" s="5">
        <v>1559</v>
      </c>
      <c r="X75" s="5">
        <v>1546</v>
      </c>
      <c r="Y75" s="5">
        <v>1649</v>
      </c>
      <c r="Z75" s="2">
        <f t="shared" ref="Z75:Z86" si="0">AVERAGE(V75:Y75)</f>
        <v>1570.5</v>
      </c>
    </row>
    <row r="76" spans="1:26" x14ac:dyDescent="0.2">
      <c r="T76" s="2"/>
      <c r="U76" s="4" t="s">
        <v>83</v>
      </c>
      <c r="V76" s="5">
        <v>326</v>
      </c>
      <c r="W76" s="5">
        <v>337</v>
      </c>
      <c r="X76" s="5">
        <v>324</v>
      </c>
      <c r="Y76" s="5">
        <v>357</v>
      </c>
      <c r="Z76" s="2">
        <f t="shared" si="0"/>
        <v>336</v>
      </c>
    </row>
    <row r="77" spans="1:26" x14ac:dyDescent="0.2">
      <c r="T77" s="2"/>
      <c r="U77" s="4" t="s">
        <v>84</v>
      </c>
      <c r="V77" s="5">
        <v>1122</v>
      </c>
      <c r="W77" s="5">
        <v>1124</v>
      </c>
      <c r="X77" s="5">
        <v>1100</v>
      </c>
      <c r="Y77" s="5">
        <v>1184</v>
      </c>
      <c r="Z77" s="2">
        <f t="shared" si="0"/>
        <v>1132.5</v>
      </c>
    </row>
    <row r="78" spans="1:26" x14ac:dyDescent="0.2">
      <c r="A78" t="s">
        <v>101</v>
      </c>
      <c r="T78" s="2"/>
      <c r="U78" s="4" t="s">
        <v>85</v>
      </c>
      <c r="V78" s="5">
        <v>363</v>
      </c>
      <c r="W78" s="5">
        <v>382</v>
      </c>
      <c r="X78" s="5">
        <v>383</v>
      </c>
      <c r="Y78" s="5">
        <v>397</v>
      </c>
      <c r="Z78" s="2">
        <f t="shared" si="0"/>
        <v>381.25</v>
      </c>
    </row>
    <row r="79" spans="1:26" x14ac:dyDescent="0.2">
      <c r="T79" s="2"/>
      <c r="U79" s="4" t="s">
        <v>86</v>
      </c>
      <c r="V79" s="5">
        <v>297</v>
      </c>
      <c r="W79" s="5">
        <v>291</v>
      </c>
      <c r="X79" s="5">
        <v>284</v>
      </c>
      <c r="Y79" s="5">
        <v>312</v>
      </c>
      <c r="Z79" s="2">
        <f t="shared" si="0"/>
        <v>296</v>
      </c>
    </row>
    <row r="80" spans="1:26" ht="17" x14ac:dyDescent="0.2">
      <c r="A80" s="1" t="s">
        <v>1</v>
      </c>
      <c r="B80" s="2"/>
      <c r="C80" s="2"/>
      <c r="D80" s="2"/>
      <c r="E80" s="2"/>
      <c r="F80" s="2"/>
      <c r="T80" s="2"/>
      <c r="U80" s="4" t="s">
        <v>87</v>
      </c>
      <c r="V80" s="5">
        <v>462</v>
      </c>
      <c r="W80" s="5">
        <v>450</v>
      </c>
      <c r="X80" s="5">
        <v>434</v>
      </c>
      <c r="Y80" s="5">
        <v>475</v>
      </c>
      <c r="Z80" s="2">
        <f t="shared" si="0"/>
        <v>455.25</v>
      </c>
    </row>
    <row r="81" spans="1:26" x14ac:dyDescent="0.2">
      <c r="A81" s="3" t="s">
        <v>2</v>
      </c>
      <c r="B81" s="2"/>
      <c r="C81" s="2"/>
      <c r="D81" s="2"/>
      <c r="E81" s="2"/>
      <c r="F81" s="2"/>
      <c r="T81" s="2"/>
      <c r="U81" s="4" t="s">
        <v>88</v>
      </c>
      <c r="V81" s="5">
        <v>80</v>
      </c>
      <c r="W81" s="5">
        <v>99</v>
      </c>
      <c r="X81" s="5">
        <v>122</v>
      </c>
      <c r="Y81" s="5">
        <v>108</v>
      </c>
      <c r="Z81" s="2">
        <f t="shared" si="0"/>
        <v>102.25</v>
      </c>
    </row>
    <row r="82" spans="1:26" x14ac:dyDescent="0.2">
      <c r="A82" s="2"/>
      <c r="B82" s="2"/>
      <c r="C82" s="4" t="s">
        <v>3</v>
      </c>
      <c r="D82" s="4" t="s">
        <v>4</v>
      </c>
      <c r="E82" s="2"/>
      <c r="F82" s="2"/>
      <c r="T82" s="2"/>
      <c r="U82" s="4" t="s">
        <v>89</v>
      </c>
      <c r="V82" s="5">
        <v>0</v>
      </c>
      <c r="W82" s="5">
        <v>0</v>
      </c>
      <c r="X82" s="5">
        <v>0</v>
      </c>
      <c r="Y82" s="5">
        <v>0</v>
      </c>
      <c r="Z82" s="2">
        <f t="shared" si="0"/>
        <v>0</v>
      </c>
    </row>
    <row r="83" spans="1:26" x14ac:dyDescent="0.2">
      <c r="A83" s="4" t="s">
        <v>102</v>
      </c>
      <c r="B83" s="4" t="s">
        <v>6</v>
      </c>
      <c r="C83" s="5">
        <v>21346</v>
      </c>
      <c r="D83" s="5">
        <v>18613308</v>
      </c>
      <c r="E83" s="2">
        <f>SUM(C83:D83)</f>
        <v>18634654</v>
      </c>
      <c r="F83" s="2"/>
      <c r="T83" s="2"/>
      <c r="U83" s="4" t="s">
        <v>90</v>
      </c>
      <c r="V83" s="5">
        <v>0</v>
      </c>
      <c r="W83" s="5">
        <v>0</v>
      </c>
      <c r="X83" s="5">
        <v>0</v>
      </c>
      <c r="Y83" s="5">
        <v>0</v>
      </c>
      <c r="Z83" s="2">
        <f t="shared" si="0"/>
        <v>0</v>
      </c>
    </row>
    <row r="84" spans="1:26" x14ac:dyDescent="0.2">
      <c r="A84" s="2"/>
      <c r="B84" s="2"/>
      <c r="C84" s="29">
        <f>C83/E83</f>
        <v>1.1455002062286748E-3</v>
      </c>
      <c r="D84" s="29">
        <f>D83/E83</f>
        <v>0.99885449979377128</v>
      </c>
      <c r="E84" s="2"/>
      <c r="F84" s="2"/>
      <c r="T84" s="2"/>
      <c r="U84" s="4" t="s">
        <v>91</v>
      </c>
      <c r="V84" s="5">
        <v>75</v>
      </c>
      <c r="W84" s="5">
        <v>75</v>
      </c>
      <c r="X84" s="5">
        <v>70</v>
      </c>
      <c r="Y84" s="5">
        <v>81</v>
      </c>
      <c r="Z84" s="2">
        <f t="shared" si="0"/>
        <v>75.25</v>
      </c>
    </row>
    <row r="85" spans="1:26" x14ac:dyDescent="0.2">
      <c r="A85" s="2"/>
      <c r="B85" s="2"/>
      <c r="C85" s="2"/>
      <c r="D85" s="2"/>
      <c r="E85" s="2"/>
      <c r="F85" s="2"/>
      <c r="T85" s="2"/>
      <c r="U85" s="4" t="s">
        <v>92</v>
      </c>
      <c r="V85" s="5">
        <v>52</v>
      </c>
      <c r="W85" s="5">
        <v>57</v>
      </c>
      <c r="X85" s="5">
        <v>61</v>
      </c>
      <c r="Y85" s="5">
        <v>55</v>
      </c>
      <c r="Z85" s="2">
        <f t="shared" si="0"/>
        <v>56.25</v>
      </c>
    </row>
    <row r="86" spans="1:26" x14ac:dyDescent="0.2">
      <c r="A86" s="2"/>
      <c r="B86" s="2"/>
      <c r="C86" s="2"/>
      <c r="D86" s="2"/>
      <c r="E86" s="2"/>
      <c r="F86" s="2"/>
      <c r="T86" s="2"/>
      <c r="U86" s="4" t="s">
        <v>93</v>
      </c>
      <c r="V86" s="5">
        <v>0</v>
      </c>
      <c r="W86" s="5">
        <v>0</v>
      </c>
      <c r="X86" s="5">
        <v>0</v>
      </c>
      <c r="Y86" s="5">
        <v>0</v>
      </c>
      <c r="Z86" s="2">
        <f t="shared" si="0"/>
        <v>0</v>
      </c>
    </row>
    <row r="87" spans="1:26" x14ac:dyDescent="0.2">
      <c r="A87" s="2"/>
      <c r="B87" s="2"/>
      <c r="C87" s="2"/>
      <c r="D87" s="2"/>
      <c r="E87" s="2"/>
      <c r="F87" s="2"/>
      <c r="T87" s="2"/>
      <c r="U87" s="2"/>
      <c r="V87" s="2"/>
      <c r="W87" s="2"/>
      <c r="X87" s="2"/>
      <c r="Y87" s="2"/>
      <c r="Z87" s="2"/>
    </row>
    <row r="88" spans="1:26" ht="409.6" x14ac:dyDescent="0.2">
      <c r="T88" s="27" t="s">
        <v>94</v>
      </c>
      <c r="U88" s="2"/>
      <c r="V88" s="2"/>
      <c r="W88" s="2"/>
      <c r="X88" s="2"/>
      <c r="Y88" s="2"/>
      <c r="Z88"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Calculations and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dc:creator>
  <cp:lastModifiedBy>Mathijs Bijkerk</cp:lastModifiedBy>
  <dcterms:created xsi:type="dcterms:W3CDTF">2015-10-26T10:03:38Z</dcterms:created>
  <dcterms:modified xsi:type="dcterms:W3CDTF">2022-03-08T14:35:13Z</dcterms:modified>
</cp:coreProperties>
</file>