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lubben/Projects/etdataset/source_analyses/dk/2015/2_pp_hp/"/>
    </mc:Choice>
  </mc:AlternateContent>
  <bookViews>
    <workbookView xWindow="2380" yWindow="2940" windowWidth="26040" windowHeight="14560" activeTab="1" xr2:uid="{2F78FF5F-FD79-DD4F-B1D4-ED4501350C92}"/>
  </bookViews>
  <sheets>
    <sheet name="Wind Energinet An.assump 2017" sheetId="2" r:id="rId1"/>
    <sheet name="Sheet3" sheetId="3" r:id="rId2"/>
    <sheet name="Dashboard input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" l="1"/>
  <c r="D22" i="3"/>
  <c r="D20" i="3"/>
  <c r="D17" i="3"/>
  <c r="D16" i="3"/>
  <c r="D14" i="3"/>
  <c r="D15" i="3"/>
  <c r="L33" i="3"/>
  <c r="G3" i="1" l="1"/>
  <c r="G4" i="1"/>
  <c r="G2" i="1"/>
  <c r="F4" i="1"/>
  <c r="F3" i="1"/>
  <c r="F2" i="1"/>
  <c r="C4" i="1"/>
  <c r="C3" i="1"/>
  <c r="C2" i="1"/>
  <c r="D419" i="2"/>
  <c r="D421" i="2" s="1"/>
  <c r="D415" i="2"/>
  <c r="D413" i="2"/>
  <c r="D412" i="2"/>
  <c r="D411" i="2"/>
  <c r="D410" i="2"/>
  <c r="D414" i="2" s="1"/>
  <c r="D216" i="2"/>
  <c r="D214" i="2"/>
  <c r="D206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207" i="2" s="1"/>
  <c r="D192" i="2"/>
  <c r="D177" i="2"/>
  <c r="B170" i="2"/>
  <c r="D169" i="2"/>
  <c r="D168" i="2"/>
  <c r="D167" i="2"/>
  <c r="D166" i="2"/>
  <c r="D165" i="2"/>
  <c r="D164" i="2"/>
  <c r="D163" i="2"/>
  <c r="D170" i="2" s="1"/>
  <c r="D162" i="2"/>
  <c r="B159" i="2"/>
  <c r="D158" i="2"/>
  <c r="D157" i="2"/>
  <c r="D156" i="2"/>
  <c r="D155" i="2"/>
  <c r="D154" i="2"/>
  <c r="D153" i="2"/>
  <c r="D152" i="2"/>
  <c r="D159" i="2" s="1"/>
  <c r="D172" i="2" s="1"/>
  <c r="D229" i="2" s="1"/>
  <c r="D223" i="2" s="1"/>
  <c r="D150" i="2"/>
  <c r="D129" i="2"/>
  <c r="B122" i="2"/>
  <c r="D121" i="2"/>
  <c r="D120" i="2"/>
  <c r="D119" i="2"/>
  <c r="D118" i="2"/>
  <c r="D122" i="2" s="1"/>
  <c r="B115" i="2"/>
  <c r="D114" i="2"/>
  <c r="D113" i="2"/>
  <c r="D112" i="2"/>
  <c r="D115" i="2" s="1"/>
  <c r="D124" i="2" s="1"/>
  <c r="D228" i="2" s="1"/>
  <c r="D111" i="2"/>
  <c r="D109" i="2"/>
  <c r="D95" i="2"/>
  <c r="D89" i="2"/>
  <c r="D218" i="2" s="1"/>
  <c r="D417" i="2" s="1"/>
  <c r="D87" i="2"/>
  <c r="D86" i="2"/>
  <c r="D72" i="2"/>
  <c r="D66" i="2"/>
  <c r="D217" i="2" s="1"/>
  <c r="D418" i="2" s="1"/>
  <c r="D64" i="2"/>
  <c r="B64" i="2"/>
  <c r="D53" i="2"/>
  <c r="B53" i="2"/>
  <c r="D44" i="2"/>
  <c r="D38" i="2"/>
  <c r="D35" i="2"/>
  <c r="D32" i="2"/>
  <c r="B32" i="2"/>
  <c r="D31" i="2"/>
  <c r="D28" i="2"/>
  <c r="D27" i="2"/>
  <c r="D20" i="2"/>
  <c r="B20" i="2"/>
  <c r="D16" i="2"/>
  <c r="D15" i="2"/>
  <c r="D34" i="2" s="1"/>
  <c r="D36" i="2" s="1"/>
  <c r="C5" i="1"/>
  <c r="D3" i="1" s="1"/>
  <c r="D2" i="1" l="1"/>
  <c r="D4" i="1"/>
  <c r="D222" i="2"/>
  <c r="D219" i="2"/>
  <c r="D209" i="2"/>
  <c r="D230" i="2" s="1"/>
  <c r="D224" i="2" s="1"/>
  <c r="D19" i="2"/>
  <c r="D231" i="2" l="1"/>
  <c r="D225" i="2" l="1"/>
  <c r="D238" i="2"/>
  <c r="D2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Carsten Vittrup</author>
    <author>CV-DESK</author>
  </authors>
  <commentList>
    <comment ref="D11" authorId="0" shapeId="0" xr:uid="{067AD90D-2FBA-DA4B-B859-5D258707CEE7}">
      <text>
        <r>
          <rPr>
            <b/>
            <sz val="9"/>
            <color indexed="81"/>
            <rFont val="Tahoma"/>
            <family val="2"/>
          </rPr>
          <t>Carsten Vittrup:</t>
        </r>
        <r>
          <rPr>
            <sz val="9"/>
            <color indexed="81"/>
            <rFont val="Tahoma"/>
            <family val="2"/>
          </rPr>
          <t xml:space="preserve">
Opdateret fra SAB-BI pr. primo feb2017
(forventet jf. nedtagningsanalyse var 446,9 MW)
Bemærk INKL. husstandsvindmøller (&lt;= 25 kW)</t>
        </r>
      </text>
    </comment>
    <comment ref="D12" authorId="0" shapeId="0" xr:uid="{0D4DA7A8-2493-DF47-9B59-E632BAAA0AF7}">
      <text>
        <r>
          <rPr>
            <b/>
            <sz val="9"/>
            <color indexed="81"/>
            <rFont val="Tahoma"/>
            <family val="2"/>
          </rPr>
          <t>Carsten Vittrup:</t>
        </r>
        <r>
          <rPr>
            <sz val="9"/>
            <color indexed="81"/>
            <rFont val="Tahoma"/>
            <family val="2"/>
          </rPr>
          <t xml:space="preserve">
Opdateret fra SAB-BI pr. primo feb2017
Bemærk INKL. husstandsvindmøller (&lt;= 25 kW)</t>
        </r>
      </text>
    </comment>
    <comment ref="D13" authorId="0" shapeId="0" xr:uid="{F40FE4FF-16C3-274F-9F23-51450D9EBF48}">
      <text>
        <r>
          <rPr>
            <b/>
            <sz val="9"/>
            <color indexed="81"/>
            <rFont val="Tahoma"/>
            <family val="2"/>
          </rPr>
          <t>Carsten Vittrup:</t>
        </r>
        <r>
          <rPr>
            <sz val="9"/>
            <color indexed="81"/>
            <rFont val="Tahoma"/>
            <family val="2"/>
          </rPr>
          <t xml:space="preserve">
Opdateret fra SAB-BI pr. primo feb2017
Forventet 119,9 MW jf. AF2016
Bemærk INKL. husstandsvindmøller (&lt;= 25 kW)</t>
        </r>
      </text>
    </comment>
    <comment ref="D17" authorId="1" shapeId="0" xr:uid="{4E9F631A-F2C7-C042-96B3-150878FABE79}">
      <text>
        <r>
          <rPr>
            <b/>
            <sz val="9"/>
            <color indexed="81"/>
            <rFont val="Tahoma"/>
            <family val="2"/>
          </rPr>
          <t>CV-DESK:</t>
        </r>
        <r>
          <rPr>
            <sz val="9"/>
            <color indexed="81"/>
            <rFont val="Tahoma"/>
            <family val="2"/>
          </rPr>
          <t xml:space="preserve">
Vurdering ud fra 2-års pibeline</t>
        </r>
      </text>
    </comment>
    <comment ref="D23" authorId="0" shapeId="0" xr:uid="{EBF5AEA7-C3B8-7448-B048-EB0D1C372568}">
      <text>
        <r>
          <rPr>
            <b/>
            <sz val="9"/>
            <color indexed="81"/>
            <rFont val="Tahoma"/>
            <family val="2"/>
          </rPr>
          <t>Carsten Vittrup:</t>
        </r>
        <r>
          <rPr>
            <sz val="9"/>
            <color indexed="81"/>
            <rFont val="Tahoma"/>
            <family val="2"/>
          </rPr>
          <t xml:space="preserve">
Opdateret fra SAB-BI pr. primo feb2017
(forventet jf. nedtagningsanalyse var 1912,8 MW)
Bemærk INKL. husstandsvindmøller (&lt;= 25 kW)</t>
        </r>
      </text>
    </comment>
    <comment ref="D24" authorId="0" shapeId="0" xr:uid="{C03572DD-387B-A14F-BD27-4E948A005934}">
      <text>
        <r>
          <rPr>
            <b/>
            <sz val="9"/>
            <color indexed="81"/>
            <rFont val="Tahoma"/>
            <family val="2"/>
          </rPr>
          <t>Carsten Vittrup:</t>
        </r>
        <r>
          <rPr>
            <sz val="9"/>
            <color indexed="81"/>
            <rFont val="Tahoma"/>
            <family val="2"/>
          </rPr>
          <t xml:space="preserve">
Opdateret fra SAB-BI pr. primo feb2017
Bemærk INKL. husstandsvindmøller (&lt;= 25 kW)</t>
        </r>
      </text>
    </comment>
    <comment ref="D25" authorId="0" shapeId="0" xr:uid="{9E16C631-30AD-5745-A2D5-2DBDA0D445D0}">
      <text>
        <r>
          <rPr>
            <b/>
            <sz val="9"/>
            <color indexed="81"/>
            <rFont val="Tahoma"/>
            <family val="2"/>
          </rPr>
          <t>Carsten Vittrup:</t>
        </r>
        <r>
          <rPr>
            <sz val="9"/>
            <color indexed="81"/>
            <rFont val="Tahoma"/>
            <family val="2"/>
          </rPr>
          <t xml:space="preserve">
Opdateret fra SAB-BI pr. primo feb2017
Forventet 436,9 MW jf. AF2016
Bemærk INKL. husstandsvindmøller (&lt;= 25 kW)</t>
        </r>
      </text>
    </comment>
    <comment ref="D29" authorId="1" shapeId="0" xr:uid="{C9ADF687-2C9C-2645-AE0F-77F9D000563D}">
      <text>
        <r>
          <rPr>
            <b/>
            <sz val="9"/>
            <color rgb="FF000000"/>
            <rFont val="Tahoma"/>
            <family val="2"/>
          </rPr>
          <t>CV-DESK: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Vurdering ud fra 2-års pibeline</t>
        </r>
      </text>
    </comment>
  </commentList>
</comments>
</file>

<file path=xl/sharedStrings.xml><?xml version="1.0" encoding="utf-8"?>
<sst xmlns="http://schemas.openxmlformats.org/spreadsheetml/2006/main" count="316" uniqueCount="141">
  <si>
    <t>near shore</t>
  </si>
  <si>
    <t>offshore</t>
  </si>
  <si>
    <t>onshore</t>
  </si>
  <si>
    <t>Wind turbindes - capacities and full-load hours</t>
  </si>
  <si>
    <t>A. Land-based - capacity</t>
  </si>
  <si>
    <t>Land-based (MW, beginning of year)</t>
  </si>
  <si>
    <t>Net, installed capacity DK1 + DK2</t>
  </si>
  <si>
    <t>Share in DK1</t>
  </si>
  <si>
    <t>Eastern Denmark (DK2)</t>
  </si>
  <si>
    <t>Total, wind turbines before 2008</t>
  </si>
  <si>
    <t>Total, wind turbines from 2008 - 2013</t>
  </si>
  <si>
    <t>Total, wind turbines from 2014 - 2019</t>
  </si>
  <si>
    <t>Total, wind turbines from 2020 and forward</t>
  </si>
  <si>
    <t>Growth, wind turbines before 2008</t>
  </si>
  <si>
    <t>Growth, wind turbines from 2008 - 2013</t>
  </si>
  <si>
    <t>Growth, wind turbines from 2014 - 2019</t>
  </si>
  <si>
    <t>Growth, wind turbines from 2020 and forward</t>
  </si>
  <si>
    <t>Total net growth in MW</t>
  </si>
  <si>
    <t>Western Denmark (DK1)</t>
  </si>
  <si>
    <t>Decommissioning (total)</t>
  </si>
  <si>
    <t>Installation (total)</t>
  </si>
  <si>
    <t>Net installation (total)</t>
  </si>
  <si>
    <t>Total, Denmark</t>
  </si>
  <si>
    <t xml:space="preserve">Method: Decommissioning of old land-based wind turbines (before 2008) follows main scenario in Energinet's analysis of decommissioning of old land-based wind turbines from spring 2016 [Analyse af nedtagning af gammel landvind]. </t>
  </si>
  <si>
    <t xml:space="preserve">With the exception that all wind turbines installed before 2008 are assumed decommisioned by 2033 (25 years after 2008). Phase-out is done linearly from 2026 to 2033. Wind turbines installed after 2008 are decommisioned 25 years after installation. </t>
  </si>
  <si>
    <t>B. Near-shore - capacity</t>
  </si>
  <si>
    <t>Near-shore (MW, beginning of year)</t>
  </si>
  <si>
    <t>Vindeby (1991)</t>
  </si>
  <si>
    <t>Middelgrunden (2000)</t>
  </si>
  <si>
    <t>Avedøre Holme (2009)</t>
  </si>
  <si>
    <t>Avedøre Holme (2011)</t>
  </si>
  <si>
    <t>Tendered near-shore</t>
  </si>
  <si>
    <t>Test wind turbines</t>
  </si>
  <si>
    <t>Near-shore (municipally/locally anchored)</t>
  </si>
  <si>
    <t>Tunø Knob (1995)</t>
  </si>
  <si>
    <t>Rønland (2003)</t>
  </si>
  <si>
    <t>Samsø (2003)</t>
  </si>
  <si>
    <t xml:space="preserve">Frederikshavn (2003) </t>
  </si>
  <si>
    <t>Sprogø (2009)</t>
  </si>
  <si>
    <t>Method: no repowering of small near-shore wind farms - 25-year service life.</t>
  </si>
  <si>
    <t>C. Offshore - capacity</t>
  </si>
  <si>
    <t>Offshore (MW, beginning of year)</t>
  </si>
  <si>
    <t>Area</t>
  </si>
  <si>
    <t>Horns Rev 1 (2002)</t>
  </si>
  <si>
    <t>DK1</t>
  </si>
  <si>
    <t>Rødsand 1 / Nysted (2003)</t>
  </si>
  <si>
    <t>DK2</t>
  </si>
  <si>
    <t>Horns Rev 2 (2009)</t>
  </si>
  <si>
    <t>Rødsand 2 (2010)</t>
  </si>
  <si>
    <t>Anholt (2013)</t>
  </si>
  <si>
    <t>Horns Rev 3</t>
  </si>
  <si>
    <t>Kriegers Flak</t>
  </si>
  <si>
    <t>Horns Rev 4 (possibly in combination with HR1 repowering)</t>
  </si>
  <si>
    <t>Jammerbugt or Ringkøbing</t>
  </si>
  <si>
    <t>Horns Rev 5 (possibly in combination with HR2 repowering)</t>
  </si>
  <si>
    <t>Rødsand 1 + 2 repowering</t>
  </si>
  <si>
    <t>Total, Eastern Denmark (DK2)</t>
  </si>
  <si>
    <t>Total, Western Denmark (DK1)</t>
  </si>
  <si>
    <t xml:space="preserve">Method: 25-year service life for all offshore wind turbines. </t>
  </si>
  <si>
    <t>D. Land-based - full-load hours and production</t>
  </si>
  <si>
    <t>Land-based - full-load hours (h)</t>
  </si>
  <si>
    <t>Before 2008</t>
  </si>
  <si>
    <t>From 2008 - 2013</t>
  </si>
  <si>
    <t>From 2014 - 2019</t>
  </si>
  <si>
    <t>From 2020 and forward</t>
  </si>
  <si>
    <t>Land-based - Production (GWh)</t>
  </si>
  <si>
    <t>E. Near-shore - full-load hours and production</t>
  </si>
  <si>
    <t>Near-shore - Full-load hours (h)</t>
  </si>
  <si>
    <t>Near-shore - Production (GWh)</t>
  </si>
  <si>
    <t>F. Offshore - full-load hours and production</t>
  </si>
  <si>
    <t>Offshore - full-load hours (h)</t>
  </si>
  <si>
    <t>Horns Rev 4 (possibly in combination with HR1-repower)</t>
  </si>
  <si>
    <t>Horns Rev 5 (possibly in combination with HR2-repower)</t>
  </si>
  <si>
    <t>Rødsand 1 + 2 repower</t>
  </si>
  <si>
    <t>Offshore - Production (GWh)</t>
  </si>
  <si>
    <t>G. Summary</t>
  </si>
  <si>
    <t>Unit</t>
  </si>
  <si>
    <t>Capacity (beginning of year)</t>
  </si>
  <si>
    <t>Land-based</t>
  </si>
  <si>
    <t>MW</t>
  </si>
  <si>
    <t>Near-shore</t>
  </si>
  <si>
    <t>Offshore</t>
  </si>
  <si>
    <t>Capacity in total</t>
  </si>
  <si>
    <t>Full-load hours (annual)</t>
  </si>
  <si>
    <t>Land-based (average)</t>
  </si>
  <si>
    <t>h</t>
  </si>
  <si>
    <t>Near-shore (average)</t>
  </si>
  <si>
    <t>Offshore (average)</t>
  </si>
  <si>
    <t>Full-load hours (totalt average)</t>
  </si>
  <si>
    <t>Production (annual)</t>
  </si>
  <si>
    <t>GWh</t>
  </si>
  <si>
    <t>Production in total</t>
  </si>
  <si>
    <t>Consumption and wind share</t>
  </si>
  <si>
    <t>Traditional consumption (gross)</t>
  </si>
  <si>
    <t>Wind in % af traditional consumption</t>
  </si>
  <si>
    <t>pc</t>
  </si>
  <si>
    <t>Total consumption (gross)</t>
  </si>
  <si>
    <t>Wind in % af total consumption</t>
  </si>
  <si>
    <t>Analysis assumptions 2016 (AF2016) and 2015 (AF2015) for comparison</t>
  </si>
  <si>
    <t>AF2016 - Summary</t>
  </si>
  <si>
    <t>Land-based (MW)</t>
  </si>
  <si>
    <t>Near-shore (MW)</t>
  </si>
  <si>
    <t>Offshore (MW)</t>
  </si>
  <si>
    <t>Capacity in total (MW)</t>
  </si>
  <si>
    <t>Full-load hours (total average)</t>
  </si>
  <si>
    <t>Land-based (GWh)</t>
  </si>
  <si>
    <t>Near-shore (GWh)</t>
  </si>
  <si>
    <t>Offshore (GWh)</t>
  </si>
  <si>
    <t>Production in total (GWh)</t>
  </si>
  <si>
    <t>Traditional consumption (GWh)</t>
  </si>
  <si>
    <t>Total consumption (GWh)</t>
  </si>
  <si>
    <t>AF2015 - Summary</t>
  </si>
  <si>
    <t xml:space="preserve"> </t>
  </si>
  <si>
    <t>Table for development figures</t>
  </si>
  <si>
    <t>Land-based, before 2008</t>
  </si>
  <si>
    <t>Land-based, 2008-2013</t>
  </si>
  <si>
    <t>Land-based, 2014-2019</t>
  </si>
  <si>
    <t>Land-based, after 2020</t>
  </si>
  <si>
    <t>Land-based, total</t>
  </si>
  <si>
    <t>Land-based, AF2016</t>
  </si>
  <si>
    <t>Offshore and near-shore, AF2016</t>
  </si>
  <si>
    <t>Total, AF2016</t>
  </si>
  <si>
    <t>Wind power</t>
  </si>
  <si>
    <t>% of sum</t>
  </si>
  <si>
    <t>average ful load hours</t>
  </si>
  <si>
    <t>Solar power</t>
  </si>
  <si>
    <t>Total installed capacity</t>
  </si>
  <si>
    <t>Split 2017</t>
  </si>
  <si>
    <t>Commercial/services</t>
  </si>
  <si>
    <t>Field</t>
  </si>
  <si>
    <t>Households</t>
  </si>
  <si>
    <t>Denmark</t>
  </si>
  <si>
    <t>Household units without battery</t>
  </si>
  <si>
    <t>Household units with battery</t>
  </si>
  <si>
    <t>Commercial units without battery</t>
  </si>
  <si>
    <t>Commercial units with battery</t>
  </si>
  <si>
    <t>Field system</t>
  </si>
  <si>
    <t>All values logged at the beginning of the year. Reference: Solar cells and batteries in Denmark [Solceller og batterier i Danmark] (Energinet, 2016).</t>
  </si>
  <si>
    <t>From: Energinet Analysis assumptions 2017</t>
  </si>
  <si>
    <t>Split</t>
  </si>
  <si>
    <t>Split 2015 (based on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</si>
</sst>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0"/>
      <name val="Calibri Light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5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 tint="0.499984740745262"/>
      <name val="Calibri"/>
      <family val="2"/>
    </font>
    <font>
      <sz val="11"/>
      <color rgb="FF0070C0"/>
      <name val="Calibri"/>
      <family val="2"/>
    </font>
    <font>
      <b/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name val="Calibri"/>
      <family val="2"/>
    </font>
    <font>
      <b/>
      <u/>
      <sz val="11"/>
      <name val="Calibri"/>
      <family val="2"/>
    </font>
    <font>
      <u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5" fillId="3" borderId="0" xfId="0" applyFont="1" applyFill="1"/>
    <xf numFmtId="1" fontId="6" fillId="0" borderId="0" xfId="0" applyNumberFormat="1" applyFont="1" applyFill="1"/>
    <xf numFmtId="1" fontId="6" fillId="0" borderId="0" xfId="0" applyNumberFormat="1" applyFont="1" applyFill="1" applyAlignment="1">
      <alignment horizontal="center"/>
    </xf>
    <xf numFmtId="0" fontId="7" fillId="4" borderId="0" xfId="0" applyFont="1" applyFill="1"/>
    <xf numFmtId="1" fontId="6" fillId="0" borderId="0" xfId="0" applyNumberFormat="1" applyFont="1" applyBorder="1"/>
    <xf numFmtId="1" fontId="8" fillId="0" borderId="0" xfId="0" applyNumberFormat="1" applyFont="1" applyBorder="1" applyAlignment="1">
      <alignment horizontal="left"/>
    </xf>
    <xf numFmtId="1" fontId="9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3" fontId="6" fillId="0" borderId="0" xfId="0" applyNumberFormat="1" applyFont="1" applyFill="1"/>
    <xf numFmtId="3" fontId="11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center"/>
    </xf>
    <xf numFmtId="9" fontId="6" fillId="0" borderId="0" xfId="0" applyNumberFormat="1" applyFont="1" applyFill="1"/>
    <xf numFmtId="9" fontId="11" fillId="0" borderId="0" xfId="0" applyNumberFormat="1" applyFont="1" applyFill="1" applyBorder="1"/>
    <xf numFmtId="9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/>
    <xf numFmtId="1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/>
    <xf numFmtId="3" fontId="9" fillId="0" borderId="0" xfId="0" applyNumberFormat="1" applyFont="1" applyFill="1" applyBorder="1"/>
    <xf numFmtId="3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/>
    <xf numFmtId="3" fontId="12" fillId="0" borderId="0" xfId="2" applyNumberFormat="1" applyFont="1" applyFill="1" applyBorder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9" fillId="0" borderId="0" xfId="0" applyNumberFormat="1" applyFont="1"/>
    <xf numFmtId="3" fontId="9" fillId="0" borderId="0" xfId="0" applyNumberFormat="1" applyFont="1" applyFill="1" applyBorder="1" applyAlignment="1">
      <alignment horizontal="center"/>
    </xf>
    <xf numFmtId="3" fontId="14" fillId="0" borderId="0" xfId="0" applyNumberFormat="1" applyFont="1" applyFill="1" applyBorder="1" applyAlignment="1">
      <alignment horizontal="center"/>
    </xf>
    <xf numFmtId="3" fontId="9" fillId="5" borderId="0" xfId="0" applyNumberFormat="1" applyFont="1" applyFill="1" applyBorder="1"/>
    <xf numFmtId="3" fontId="9" fillId="5" borderId="0" xfId="0" applyNumberFormat="1" applyFont="1" applyFill="1" applyBorder="1" applyAlignment="1">
      <alignment horizontal="center"/>
    </xf>
    <xf numFmtId="1" fontId="15" fillId="0" borderId="0" xfId="3" applyNumberFormat="1" applyFont="1" applyBorder="1" applyAlignment="1">
      <alignment horizontal="left"/>
    </xf>
    <xf numFmtId="1" fontId="3" fillId="0" borderId="0" xfId="3" applyNumberFormat="1" applyBorder="1" applyAlignment="1">
      <alignment horizontal="left"/>
    </xf>
    <xf numFmtId="3" fontId="9" fillId="0" borderId="0" xfId="0" applyNumberFormat="1" applyFont="1" applyBorder="1"/>
    <xf numFmtId="3" fontId="16" fillId="0" borderId="0" xfId="0" applyNumberFormat="1" applyFont="1" applyBorder="1"/>
    <xf numFmtId="3" fontId="17" fillId="0" borderId="0" xfId="0" applyNumberFormat="1" applyFont="1" applyBorder="1"/>
    <xf numFmtId="1" fontId="9" fillId="0" borderId="0" xfId="0" applyNumberFormat="1" applyFont="1" applyFill="1" applyBorder="1"/>
    <xf numFmtId="1" fontId="6" fillId="0" borderId="0" xfId="0" applyNumberFormat="1" applyFont="1"/>
    <xf numFmtId="3" fontId="6" fillId="0" borderId="0" xfId="0" applyNumberFormat="1" applyFont="1" applyFill="1" applyBorder="1" applyAlignment="1">
      <alignment horizontal="left"/>
    </xf>
    <xf numFmtId="3" fontId="13" fillId="0" borderId="0" xfId="2" applyNumberFormat="1" applyFont="1" applyFill="1" applyBorder="1" applyAlignment="1">
      <alignment horizontal="center"/>
    </xf>
    <xf numFmtId="1" fontId="3" fillId="0" borderId="0" xfId="3" applyNumberFormat="1" applyFill="1" applyBorder="1" applyAlignment="1">
      <alignment horizontal="left"/>
    </xf>
    <xf numFmtId="3" fontId="9" fillId="0" borderId="0" xfId="0" applyNumberFormat="1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3" fontId="14" fillId="0" borderId="0" xfId="0" applyNumberFormat="1" applyFont="1" applyFill="1" applyBorder="1"/>
    <xf numFmtId="1" fontId="3" fillId="0" borderId="0" xfId="3" applyNumberFormat="1" applyFill="1" applyBorder="1" applyAlignment="1"/>
    <xf numFmtId="3" fontId="18" fillId="0" borderId="0" xfId="0" applyNumberFormat="1" applyFont="1" applyFill="1" applyBorder="1"/>
    <xf numFmtId="3" fontId="11" fillId="0" borderId="0" xfId="0" applyNumberFormat="1" applyFont="1" applyBorder="1"/>
    <xf numFmtId="3" fontId="6" fillId="0" borderId="0" xfId="0" applyNumberFormat="1" applyFont="1" applyBorder="1"/>
    <xf numFmtId="3" fontId="11" fillId="0" borderId="0" xfId="0" applyNumberFormat="1" applyFont="1" applyFill="1" applyBorder="1" applyAlignment="1">
      <alignment horizontal="left"/>
    </xf>
    <xf numFmtId="1" fontId="9" fillId="0" borderId="0" xfId="0" applyNumberFormat="1" applyFont="1" applyBorder="1"/>
    <xf numFmtId="1" fontId="17" fillId="0" borderId="0" xfId="0" applyNumberFormat="1" applyFont="1" applyFill="1" applyBorder="1"/>
    <xf numFmtId="1" fontId="11" fillId="0" borderId="0" xfId="0" applyNumberFormat="1" applyFont="1" applyFill="1" applyBorder="1"/>
    <xf numFmtId="1" fontId="11" fillId="0" borderId="0" xfId="0" applyNumberFormat="1" applyFont="1"/>
    <xf numFmtId="9" fontId="9" fillId="0" borderId="0" xfId="0" applyNumberFormat="1" applyFont="1" applyFill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6" borderId="0" xfId="0" applyFill="1"/>
    <xf numFmtId="0" fontId="22" fillId="6" borderId="0" xfId="0" applyFont="1" applyFill="1"/>
    <xf numFmtId="0" fontId="21" fillId="6" borderId="0" xfId="0" applyFont="1" applyFill="1"/>
    <xf numFmtId="0" fontId="22" fillId="0" borderId="0" xfId="0" applyFont="1"/>
    <xf numFmtId="0" fontId="22" fillId="0" borderId="0" xfId="0" applyFont="1" applyAlignment="1">
      <alignment horizontal="center"/>
    </xf>
    <xf numFmtId="3" fontId="22" fillId="0" borderId="0" xfId="0" applyNumberFormat="1" applyFont="1" applyAlignment="1">
      <alignment horizontal="center"/>
    </xf>
    <xf numFmtId="3" fontId="21" fillId="0" borderId="0" xfId="0" applyNumberFormat="1" applyFont="1" applyAlignment="1">
      <alignment horizontal="center"/>
    </xf>
    <xf numFmtId="9" fontId="22" fillId="0" borderId="0" xfId="1" applyFont="1" applyAlignment="1">
      <alignment horizontal="center"/>
    </xf>
    <xf numFmtId="0" fontId="6" fillId="0" borderId="0" xfId="0" applyFont="1"/>
    <xf numFmtId="9" fontId="6" fillId="0" borderId="0" xfId="0" applyNumberFormat="1" applyFont="1" applyBorder="1" applyAlignment="1">
      <alignment horizontal="center"/>
    </xf>
    <xf numFmtId="1" fontId="6" fillId="6" borderId="0" xfId="0" applyNumberFormat="1" applyFont="1" applyFill="1" applyBorder="1"/>
    <xf numFmtId="1" fontId="23" fillId="6" borderId="0" xfId="0" applyNumberFormat="1" applyFont="1" applyFill="1" applyBorder="1"/>
    <xf numFmtId="9" fontId="12" fillId="6" borderId="0" xfId="0" applyNumberFormat="1" applyFont="1" applyFill="1" applyBorder="1" applyAlignment="1">
      <alignment horizontal="center"/>
    </xf>
    <xf numFmtId="1" fontId="23" fillId="0" borderId="0" xfId="0" applyNumberFormat="1" applyFont="1" applyFill="1" applyBorder="1"/>
    <xf numFmtId="0" fontId="22" fillId="0" borderId="0" xfId="0" applyFont="1" applyFill="1" applyAlignment="1">
      <alignment horizontal="center"/>
    </xf>
    <xf numFmtId="3" fontId="23" fillId="0" borderId="0" xfId="0" applyNumberFormat="1" applyFont="1" applyFill="1" applyBorder="1"/>
    <xf numFmtId="3" fontId="12" fillId="0" borderId="0" xfId="0" applyNumberFormat="1" applyFont="1" applyFill="1" applyBorder="1" applyAlignment="1">
      <alignment horizontal="center"/>
    </xf>
    <xf numFmtId="1" fontId="11" fillId="0" borderId="0" xfId="0" applyNumberFormat="1" applyFont="1" applyBorder="1"/>
    <xf numFmtId="9" fontId="11" fillId="0" borderId="0" xfId="0" applyNumberFormat="1" applyFont="1" applyBorder="1" applyAlignment="1">
      <alignment horizontal="center"/>
    </xf>
    <xf numFmtId="9" fontId="9" fillId="0" borderId="0" xfId="0" applyNumberFormat="1" applyFont="1" applyBorder="1" applyAlignment="1">
      <alignment horizontal="center"/>
    </xf>
    <xf numFmtId="0" fontId="14" fillId="0" borderId="0" xfId="0" applyFont="1"/>
    <xf numFmtId="1" fontId="6" fillId="0" borderId="1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3" fontId="6" fillId="0" borderId="1" xfId="0" applyNumberFormat="1" applyFont="1" applyBorder="1"/>
    <xf numFmtId="3" fontId="6" fillId="0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/>
    <xf numFmtId="3" fontId="6" fillId="7" borderId="1" xfId="0" applyNumberFormat="1" applyFont="1" applyFill="1" applyBorder="1" applyAlignment="1">
      <alignment horizontal="center"/>
    </xf>
    <xf numFmtId="1" fontId="6" fillId="0" borderId="1" xfId="0" applyNumberFormat="1" applyFont="1" applyBorder="1"/>
    <xf numFmtId="3" fontId="6" fillId="8" borderId="1" xfId="0" applyNumberFormat="1" applyFont="1" applyFill="1" applyBorder="1" applyAlignment="1">
      <alignment horizontal="center"/>
    </xf>
    <xf numFmtId="3" fontId="0" fillId="0" borderId="0" xfId="0" applyNumberFormat="1"/>
    <xf numFmtId="164" fontId="0" fillId="0" borderId="0" xfId="1" applyNumberFormat="1" applyFont="1"/>
    <xf numFmtId="164" fontId="4" fillId="0" borderId="0" xfId="1" applyNumberFormat="1" applyFont="1"/>
    <xf numFmtId="0" fontId="4" fillId="0" borderId="0" xfId="0" applyFont="1"/>
    <xf numFmtId="3" fontId="10" fillId="0" borderId="0" xfId="0" applyNumberFormat="1" applyFont="1" applyAlignment="1">
      <alignment horizontal="center"/>
    </xf>
    <xf numFmtId="3" fontId="28" fillId="0" borderId="0" xfId="0" applyNumberFormat="1" applyFont="1" applyAlignment="1">
      <alignment horizontal="center"/>
    </xf>
    <xf numFmtId="0" fontId="0" fillId="0" borderId="0" xfId="0" applyFont="1"/>
    <xf numFmtId="0" fontId="10" fillId="5" borderId="0" xfId="0" applyFont="1" applyFill="1"/>
    <xf numFmtId="3" fontId="10" fillId="5" borderId="0" xfId="0" applyNumberFormat="1" applyFont="1" applyFill="1" applyAlignment="1">
      <alignment horizontal="center"/>
    </xf>
    <xf numFmtId="0" fontId="3" fillId="0" borderId="0" xfId="3"/>
  </cellXfs>
  <cellStyles count="4">
    <cellStyle name="Explanatory Text" xfId="3" builtinId="53"/>
    <cellStyle name="Neutral" xfId="2" builtinId="28"/>
    <cellStyle name="Normal" xfId="0" builtinId="0"/>
    <cellStyle name="Percent" xfId="1" builtinId="5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774700</xdr:colOff>
      <xdr:row>2</xdr:row>
      <xdr:rowOff>0</xdr:rowOff>
    </xdr:from>
    <xdr:to>
      <xdr:col>17</xdr:col>
      <xdr:colOff>622300</xdr:colOff>
      <xdr:row>23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69344B-4280-D74E-91A4-7F38841D2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8700" y="406400"/>
          <a:ext cx="9156700" cy="4356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0439-A6E4-BF42-9A29-C68E8F69FEB5}">
  <dimension ref="A1:D421"/>
  <sheetViews>
    <sheetView workbookViewId="0">
      <selection activeCell="G32" sqref="G32"/>
    </sheetView>
  </sheetViews>
  <sheetFormatPr baseColWidth="10" defaultRowHeight="16" x14ac:dyDescent="0.2"/>
  <cols>
    <col min="1" max="1" width="5.6640625" style="2" customWidth="1"/>
    <col min="2" max="2" width="27.83203125" style="2" customWidth="1"/>
    <col min="3" max="3" width="9" style="2" customWidth="1"/>
    <col min="4" max="4" width="9.33203125" style="3" bestFit="1" customWidth="1"/>
  </cols>
  <sheetData>
    <row r="1" spans="1:4" ht="21" x14ac:dyDescent="0.25">
      <c r="A1" s="1"/>
      <c r="B1" s="1" t="s">
        <v>3</v>
      </c>
      <c r="C1" s="1"/>
      <c r="D1" s="1"/>
    </row>
    <row r="4" spans="1:4" x14ac:dyDescent="0.2">
      <c r="A4" s="4"/>
      <c r="B4" s="4" t="s">
        <v>4</v>
      </c>
      <c r="C4" s="4"/>
      <c r="D4" s="4"/>
    </row>
    <row r="5" spans="1:4" x14ac:dyDescent="0.2">
      <c r="A5" s="5"/>
      <c r="B5" s="5"/>
      <c r="C5" s="5"/>
      <c r="D5" s="6"/>
    </row>
    <row r="6" spans="1:4" x14ac:dyDescent="0.2">
      <c r="A6" s="7"/>
      <c r="B6" s="8" t="s">
        <v>5</v>
      </c>
      <c r="C6" s="8"/>
      <c r="D6" s="9">
        <v>2017</v>
      </c>
    </row>
    <row r="7" spans="1:4" x14ac:dyDescent="0.2">
      <c r="A7" s="10"/>
      <c r="B7" s="11" t="s">
        <v>6</v>
      </c>
      <c r="C7" s="11"/>
      <c r="D7" s="12"/>
    </row>
    <row r="8" spans="1:4" x14ac:dyDescent="0.2">
      <c r="A8" s="13"/>
      <c r="B8" s="14" t="s">
        <v>7</v>
      </c>
      <c r="C8" s="14"/>
      <c r="D8" s="15"/>
    </row>
    <row r="9" spans="1:4" x14ac:dyDescent="0.2">
      <c r="B9" s="16"/>
      <c r="C9" s="16"/>
      <c r="D9" s="17"/>
    </row>
    <row r="10" spans="1:4" x14ac:dyDescent="0.2">
      <c r="A10" s="18"/>
      <c r="B10" s="19" t="s">
        <v>8</v>
      </c>
      <c r="C10" s="19"/>
      <c r="D10" s="20"/>
    </row>
    <row r="11" spans="1:4" x14ac:dyDescent="0.2">
      <c r="A11" s="18"/>
      <c r="B11" s="21" t="s">
        <v>9</v>
      </c>
      <c r="C11" s="21"/>
      <c r="D11" s="22">
        <v>452.89400000000001</v>
      </c>
    </row>
    <row r="12" spans="1:4" x14ac:dyDescent="0.2">
      <c r="A12" s="18"/>
      <c r="B12" s="11" t="s">
        <v>10</v>
      </c>
      <c r="C12" s="11"/>
      <c r="D12" s="22">
        <v>92.191999999999993</v>
      </c>
    </row>
    <row r="13" spans="1:4" x14ac:dyDescent="0.2">
      <c r="A13" s="18"/>
      <c r="B13" s="11" t="s">
        <v>11</v>
      </c>
      <c r="C13" s="11"/>
      <c r="D13" s="22">
        <v>120.43</v>
      </c>
    </row>
    <row r="14" spans="1:4" x14ac:dyDescent="0.2">
      <c r="A14" s="18"/>
      <c r="B14" s="11" t="s">
        <v>12</v>
      </c>
      <c r="C14" s="11"/>
      <c r="D14" s="20"/>
    </row>
    <row r="15" spans="1:4" x14ac:dyDescent="0.2">
      <c r="A15" s="18"/>
      <c r="B15" s="21" t="s">
        <v>13</v>
      </c>
      <c r="C15" s="21"/>
      <c r="D15" s="12">
        <f t="shared" ref="D15:D16" si="0">E11-D11</f>
        <v>-452.89400000000001</v>
      </c>
    </row>
    <row r="16" spans="1:4" x14ac:dyDescent="0.2">
      <c r="A16" s="18"/>
      <c r="B16" s="11" t="s">
        <v>14</v>
      </c>
      <c r="C16" s="11"/>
      <c r="D16" s="12">
        <f t="shared" si="0"/>
        <v>-92.191999999999993</v>
      </c>
    </row>
    <row r="17" spans="1:4" x14ac:dyDescent="0.2">
      <c r="A17" s="18"/>
      <c r="B17" s="11" t="s">
        <v>15</v>
      </c>
      <c r="C17" s="11"/>
      <c r="D17" s="23">
        <v>60</v>
      </c>
    </row>
    <row r="18" spans="1:4" x14ac:dyDescent="0.2">
      <c r="A18" s="18"/>
      <c r="B18" s="11" t="s">
        <v>16</v>
      </c>
      <c r="C18" s="11"/>
      <c r="D18" s="20"/>
    </row>
    <row r="19" spans="1:4" x14ac:dyDescent="0.2">
      <c r="A19" s="18"/>
      <c r="B19" s="21" t="s">
        <v>17</v>
      </c>
      <c r="C19" s="21"/>
      <c r="D19" s="12">
        <f t="shared" ref="D19" si="1">+SUM(D15:D18)</f>
        <v>-485.08600000000001</v>
      </c>
    </row>
    <row r="20" spans="1:4" x14ac:dyDescent="0.2">
      <c r="A20" s="24"/>
      <c r="B20" s="19" t="str">
        <f>"Total, "&amp;B10</f>
        <v>Total, Eastern Denmark (DK2)</v>
      </c>
      <c r="C20" s="19"/>
      <c r="D20" s="25">
        <f t="shared" ref="D20" si="2">+SUM(D11:D14)</f>
        <v>665.51600000000008</v>
      </c>
    </row>
    <row r="21" spans="1:4" x14ac:dyDescent="0.2">
      <c r="A21" s="24"/>
      <c r="B21" s="19"/>
      <c r="C21" s="19"/>
      <c r="D21" s="25"/>
    </row>
    <row r="22" spans="1:4" x14ac:dyDescent="0.2">
      <c r="A22" s="18"/>
      <c r="B22" s="19" t="s">
        <v>18</v>
      </c>
      <c r="C22" s="19"/>
      <c r="D22" s="20"/>
    </row>
    <row r="23" spans="1:4" x14ac:dyDescent="0.2">
      <c r="A23" s="18"/>
      <c r="B23" s="21" t="s">
        <v>9</v>
      </c>
      <c r="C23" s="21"/>
      <c r="D23" s="22">
        <v>1917.0730000000001</v>
      </c>
    </row>
    <row r="24" spans="1:4" x14ac:dyDescent="0.2">
      <c r="A24" s="18"/>
      <c r="B24" s="11" t="s">
        <v>10</v>
      </c>
      <c r="C24" s="11"/>
      <c r="D24" s="22">
        <v>939.85</v>
      </c>
    </row>
    <row r="25" spans="1:4" x14ac:dyDescent="0.2">
      <c r="A25" s="18"/>
      <c r="B25" s="11" t="s">
        <v>11</v>
      </c>
      <c r="C25" s="11"/>
      <c r="D25" s="22">
        <v>451.60199999999998</v>
      </c>
    </row>
    <row r="26" spans="1:4" x14ac:dyDescent="0.2">
      <c r="A26" s="18"/>
      <c r="B26" s="11" t="s">
        <v>12</v>
      </c>
      <c r="C26" s="11"/>
      <c r="D26" s="20"/>
    </row>
    <row r="27" spans="1:4" x14ac:dyDescent="0.2">
      <c r="A27" s="18"/>
      <c r="B27" s="11" t="s">
        <v>13</v>
      </c>
      <c r="C27" s="11"/>
      <c r="D27" s="12">
        <f t="shared" ref="D27:D28" si="3">E23-D23</f>
        <v>-1917.0730000000001</v>
      </c>
    </row>
    <row r="28" spans="1:4" x14ac:dyDescent="0.2">
      <c r="A28" s="18"/>
      <c r="B28" s="11" t="s">
        <v>14</v>
      </c>
      <c r="C28" s="11"/>
      <c r="D28" s="12">
        <f t="shared" si="3"/>
        <v>-939.85</v>
      </c>
    </row>
    <row r="29" spans="1:4" x14ac:dyDescent="0.2">
      <c r="A29" s="18"/>
      <c r="B29" s="11" t="s">
        <v>15</v>
      </c>
      <c r="C29" s="11"/>
      <c r="D29" s="23">
        <v>160</v>
      </c>
    </row>
    <row r="30" spans="1:4" x14ac:dyDescent="0.2">
      <c r="A30" s="18"/>
      <c r="B30" s="11" t="s">
        <v>16</v>
      </c>
      <c r="C30" s="11"/>
      <c r="D30" s="20"/>
    </row>
    <row r="31" spans="1:4" x14ac:dyDescent="0.2">
      <c r="A31" s="18"/>
      <c r="B31" s="21" t="s">
        <v>17</v>
      </c>
      <c r="C31" s="21"/>
      <c r="D31" s="20">
        <f t="shared" ref="D31" si="4">+SUM(D27:D30)</f>
        <v>-2696.9230000000002</v>
      </c>
    </row>
    <row r="32" spans="1:4" x14ac:dyDescent="0.2">
      <c r="A32" s="24"/>
      <c r="B32" s="19" t="str">
        <f>"Total, "&amp;B22</f>
        <v>Total, Western Denmark (DK1)</v>
      </c>
      <c r="C32" s="19"/>
      <c r="D32" s="25">
        <f t="shared" ref="D32" si="5">+SUM(D23:D26)</f>
        <v>3308.5250000000001</v>
      </c>
    </row>
    <row r="33" spans="1:4" x14ac:dyDescent="0.2">
      <c r="A33" s="24"/>
      <c r="B33" s="19"/>
      <c r="C33" s="19"/>
      <c r="D33" s="25"/>
    </row>
    <row r="34" spans="1:4" x14ac:dyDescent="0.2">
      <c r="A34" s="24"/>
      <c r="B34" s="11" t="s">
        <v>19</v>
      </c>
      <c r="C34" s="11"/>
      <c r="D34" s="12">
        <f t="shared" ref="D34" si="6">D15+D16+D27+D28</f>
        <v>-3402.009</v>
      </c>
    </row>
    <row r="35" spans="1:4" x14ac:dyDescent="0.2">
      <c r="A35" s="24"/>
      <c r="B35" s="11" t="s">
        <v>20</v>
      </c>
      <c r="C35" s="11"/>
      <c r="D35" s="12">
        <f t="shared" ref="D35" si="7">D17+D18+D29+D30</f>
        <v>220</v>
      </c>
    </row>
    <row r="36" spans="1:4" x14ac:dyDescent="0.2">
      <c r="A36" s="18"/>
      <c r="B36" s="19" t="s">
        <v>21</v>
      </c>
      <c r="C36" s="19"/>
      <c r="D36" s="26">
        <f t="shared" ref="D36" si="8">D34+D35</f>
        <v>-3182.009</v>
      </c>
    </row>
    <row r="37" spans="1:4" x14ac:dyDescent="0.2">
      <c r="A37" s="18"/>
      <c r="B37" s="19"/>
      <c r="C37" s="19"/>
      <c r="D37" s="26"/>
    </row>
    <row r="38" spans="1:4" x14ac:dyDescent="0.2">
      <c r="A38" s="24"/>
      <c r="B38" s="27" t="s">
        <v>22</v>
      </c>
      <c r="C38" s="27"/>
      <c r="D38" s="28">
        <f t="shared" ref="D38" si="9">SUM(D23:D26)+SUM(D11:D14)</f>
        <v>3974.0410000000002</v>
      </c>
    </row>
    <row r="39" spans="1:4" x14ac:dyDescent="0.2">
      <c r="A39"/>
      <c r="B39" s="29" t="s">
        <v>23</v>
      </c>
      <c r="C39" s="30"/>
      <c r="D39"/>
    </row>
    <row r="40" spans="1:4" x14ac:dyDescent="0.2">
      <c r="A40" s="31"/>
      <c r="B40" s="32" t="s">
        <v>24</v>
      </c>
      <c r="C40" s="33"/>
      <c r="D40" s="25"/>
    </row>
    <row r="41" spans="1:4" x14ac:dyDescent="0.2">
      <c r="A41" s="31"/>
      <c r="B41" s="33"/>
      <c r="C41" s="33"/>
      <c r="D41" s="25"/>
    </row>
    <row r="42" spans="1:4" x14ac:dyDescent="0.2">
      <c r="A42" s="4"/>
      <c r="B42" s="4" t="s">
        <v>25</v>
      </c>
      <c r="C42" s="4"/>
      <c r="D42" s="4"/>
    </row>
    <row r="43" spans="1:4" x14ac:dyDescent="0.2">
      <c r="A43" s="16"/>
      <c r="B43" s="34"/>
      <c r="C43" s="34"/>
      <c r="D43" s="17"/>
    </row>
    <row r="44" spans="1:4" x14ac:dyDescent="0.2">
      <c r="A44" s="35"/>
      <c r="B44" s="8" t="s">
        <v>26</v>
      </c>
      <c r="C44" s="8"/>
      <c r="D44" s="9">
        <f t="shared" ref="D44" si="10">D$6</f>
        <v>2017</v>
      </c>
    </row>
    <row r="45" spans="1:4" x14ac:dyDescent="0.2">
      <c r="A45" s="24"/>
      <c r="B45" s="19" t="s">
        <v>8</v>
      </c>
      <c r="C45" s="19"/>
      <c r="D45" s="25"/>
    </row>
    <row r="46" spans="1:4" x14ac:dyDescent="0.2">
      <c r="A46" s="18"/>
      <c r="B46" s="36" t="s">
        <v>27</v>
      </c>
      <c r="C46" s="36"/>
      <c r="D46" s="20"/>
    </row>
    <row r="47" spans="1:4" x14ac:dyDescent="0.2">
      <c r="A47" s="18"/>
      <c r="B47" s="36" t="s">
        <v>28</v>
      </c>
      <c r="C47" s="36"/>
      <c r="D47" s="37">
        <v>40</v>
      </c>
    </row>
    <row r="48" spans="1:4" x14ac:dyDescent="0.2">
      <c r="A48" s="18"/>
      <c r="B48" s="36" t="s">
        <v>29</v>
      </c>
      <c r="C48" s="36"/>
      <c r="D48" s="37">
        <v>7.2</v>
      </c>
    </row>
    <row r="49" spans="1:4" x14ac:dyDescent="0.2">
      <c r="A49" s="18"/>
      <c r="B49" s="36" t="s">
        <v>30</v>
      </c>
      <c r="C49" s="36"/>
      <c r="D49" s="37">
        <v>3.6</v>
      </c>
    </row>
    <row r="50" spans="1:4" x14ac:dyDescent="0.2">
      <c r="A50" s="18"/>
      <c r="B50" s="11" t="s">
        <v>31</v>
      </c>
      <c r="C50" s="11"/>
      <c r="D50" s="20"/>
    </row>
    <row r="51" spans="1:4" x14ac:dyDescent="0.2">
      <c r="A51" s="18"/>
      <c r="B51" s="11" t="s">
        <v>32</v>
      </c>
      <c r="C51" s="11"/>
      <c r="D51" s="20"/>
    </row>
    <row r="52" spans="1:4" x14ac:dyDescent="0.2">
      <c r="A52" s="10"/>
      <c r="B52" s="11" t="s">
        <v>33</v>
      </c>
      <c r="C52" s="11"/>
      <c r="D52" s="20"/>
    </row>
    <row r="53" spans="1:4" x14ac:dyDescent="0.2">
      <c r="A53" s="10"/>
      <c r="B53" s="19" t="str">
        <f>"Total, "&amp;B45</f>
        <v>Total, Eastern Denmark (DK2)</v>
      </c>
      <c r="C53" s="19"/>
      <c r="D53" s="25">
        <f t="shared" ref="D53" si="11">SUM(D46:D52)</f>
        <v>50.800000000000004</v>
      </c>
    </row>
    <row r="54" spans="1:4" x14ac:dyDescent="0.2">
      <c r="A54" s="10"/>
      <c r="B54" s="11"/>
      <c r="C54" s="11"/>
      <c r="D54" s="20"/>
    </row>
    <row r="55" spans="1:4" x14ac:dyDescent="0.2">
      <c r="A55" s="24"/>
      <c r="B55" s="19" t="s">
        <v>18</v>
      </c>
      <c r="C55" s="19"/>
      <c r="D55" s="25"/>
    </row>
    <row r="56" spans="1:4" x14ac:dyDescent="0.2">
      <c r="A56" s="18"/>
      <c r="B56" s="36" t="s">
        <v>34</v>
      </c>
      <c r="C56" s="36"/>
      <c r="D56" s="37">
        <v>5</v>
      </c>
    </row>
    <row r="57" spans="1:4" x14ac:dyDescent="0.2">
      <c r="A57" s="18"/>
      <c r="B57" s="36" t="s">
        <v>35</v>
      </c>
      <c r="C57" s="36"/>
      <c r="D57" s="37">
        <v>17.199999999999996</v>
      </c>
    </row>
    <row r="58" spans="1:4" x14ac:dyDescent="0.2">
      <c r="A58" s="18"/>
      <c r="B58" s="36" t="s">
        <v>36</v>
      </c>
      <c r="C58" s="36"/>
      <c r="D58" s="37">
        <v>23</v>
      </c>
    </row>
    <row r="59" spans="1:4" x14ac:dyDescent="0.2">
      <c r="A59" s="18"/>
      <c r="B59" s="36" t="s">
        <v>37</v>
      </c>
      <c r="C59" s="36"/>
      <c r="D59" s="37">
        <v>7.6</v>
      </c>
    </row>
    <row r="60" spans="1:4" x14ac:dyDescent="0.2">
      <c r="A60" s="18"/>
      <c r="B60" s="36" t="s">
        <v>38</v>
      </c>
      <c r="C60" s="36"/>
      <c r="D60" s="37">
        <v>21</v>
      </c>
    </row>
    <row r="61" spans="1:4" x14ac:dyDescent="0.2">
      <c r="A61" s="18"/>
      <c r="B61" s="11" t="s">
        <v>31</v>
      </c>
      <c r="C61" s="11"/>
      <c r="D61" s="20"/>
    </row>
    <row r="62" spans="1:4" x14ac:dyDescent="0.2">
      <c r="A62" s="18"/>
      <c r="B62" s="11" t="s">
        <v>32</v>
      </c>
      <c r="C62" s="11"/>
      <c r="D62" s="20"/>
    </row>
    <row r="63" spans="1:4" x14ac:dyDescent="0.2">
      <c r="A63" s="10"/>
      <c r="B63" s="11" t="s">
        <v>33</v>
      </c>
      <c r="C63" s="11"/>
      <c r="D63" s="20"/>
    </row>
    <row r="64" spans="1:4" x14ac:dyDescent="0.2">
      <c r="A64" s="10"/>
      <c r="B64" s="19" t="str">
        <f>"Total, "&amp;B55</f>
        <v>Total, Western Denmark (DK1)</v>
      </c>
      <c r="C64" s="19"/>
      <c r="D64" s="25">
        <f t="shared" ref="D64" si="12">SUM(D56:D63)</f>
        <v>73.8</v>
      </c>
    </row>
    <row r="65" spans="1:4" x14ac:dyDescent="0.2">
      <c r="A65" s="10"/>
      <c r="B65" s="11"/>
      <c r="C65" s="11"/>
      <c r="D65" s="20"/>
    </row>
    <row r="66" spans="1:4" x14ac:dyDescent="0.2">
      <c r="A66" s="24"/>
      <c r="B66" s="27" t="s">
        <v>22</v>
      </c>
      <c r="C66" s="27"/>
      <c r="D66" s="28">
        <f t="shared" ref="D66" si="13">D53+D64</f>
        <v>124.6</v>
      </c>
    </row>
    <row r="67" spans="1:4" x14ac:dyDescent="0.2">
      <c r="A67" s="16"/>
      <c r="B67" s="38" t="s">
        <v>39</v>
      </c>
      <c r="C67" s="38"/>
      <c r="D67" s="17"/>
    </row>
    <row r="68" spans="1:4" x14ac:dyDescent="0.2">
      <c r="A68" s="31"/>
      <c r="B68" s="31"/>
      <c r="C68" s="31"/>
      <c r="D68" s="39"/>
    </row>
    <row r="69" spans="1:4" x14ac:dyDescent="0.2">
      <c r="A69" s="31"/>
      <c r="B69" s="31"/>
      <c r="C69" s="31"/>
      <c r="D69" s="39"/>
    </row>
    <row r="70" spans="1:4" x14ac:dyDescent="0.2">
      <c r="A70" s="4"/>
      <c r="B70" s="4" t="s">
        <v>40</v>
      </c>
      <c r="C70" s="4"/>
      <c r="D70" s="4"/>
    </row>
    <row r="71" spans="1:4" x14ac:dyDescent="0.2">
      <c r="A71" s="16"/>
      <c r="B71" s="34"/>
      <c r="C71" s="34"/>
      <c r="D71" s="40"/>
    </row>
    <row r="72" spans="1:4" x14ac:dyDescent="0.2">
      <c r="A72" s="35"/>
      <c r="B72" s="8" t="s">
        <v>41</v>
      </c>
      <c r="C72" s="8" t="s">
        <v>42</v>
      </c>
      <c r="D72" s="9">
        <f t="shared" ref="D72" si="14">D$6</f>
        <v>2017</v>
      </c>
    </row>
    <row r="73" spans="1:4" x14ac:dyDescent="0.2">
      <c r="A73" s="18"/>
      <c r="B73" s="11" t="s">
        <v>43</v>
      </c>
      <c r="C73" s="11" t="s">
        <v>44</v>
      </c>
      <c r="D73" s="37">
        <v>160</v>
      </c>
    </row>
    <row r="74" spans="1:4" x14ac:dyDescent="0.2">
      <c r="A74" s="18"/>
      <c r="B74" s="11" t="s">
        <v>45</v>
      </c>
      <c r="C74" s="11" t="s">
        <v>46</v>
      </c>
      <c r="D74" s="37">
        <v>165.6</v>
      </c>
    </row>
    <row r="75" spans="1:4" x14ac:dyDescent="0.2">
      <c r="A75" s="18"/>
      <c r="B75" s="11" t="s">
        <v>47</v>
      </c>
      <c r="C75" s="11" t="s">
        <v>44</v>
      </c>
      <c r="D75" s="37">
        <v>209.3</v>
      </c>
    </row>
    <row r="76" spans="1:4" x14ac:dyDescent="0.2">
      <c r="A76" s="18"/>
      <c r="B76" s="11" t="s">
        <v>48</v>
      </c>
      <c r="C76" s="11" t="s">
        <v>46</v>
      </c>
      <c r="D76" s="37">
        <v>207</v>
      </c>
    </row>
    <row r="77" spans="1:4" x14ac:dyDescent="0.2">
      <c r="A77" s="18"/>
      <c r="B77" s="11" t="s">
        <v>49</v>
      </c>
      <c r="C77" s="11" t="s">
        <v>44</v>
      </c>
      <c r="D77" s="37">
        <v>399.6</v>
      </c>
    </row>
    <row r="78" spans="1:4" x14ac:dyDescent="0.2">
      <c r="A78" s="18"/>
      <c r="B78" s="11" t="s">
        <v>50</v>
      </c>
      <c r="C78" s="11" t="s">
        <v>44</v>
      </c>
      <c r="D78" s="20"/>
    </row>
    <row r="79" spans="1:4" x14ac:dyDescent="0.2">
      <c r="A79" s="18"/>
      <c r="B79" s="21" t="s">
        <v>51</v>
      </c>
      <c r="C79" s="21" t="s">
        <v>46</v>
      </c>
      <c r="D79" s="20"/>
    </row>
    <row r="80" spans="1:4" x14ac:dyDescent="0.2">
      <c r="A80" s="18"/>
      <c r="B80" s="11" t="s">
        <v>52</v>
      </c>
      <c r="C80" s="11" t="s">
        <v>44</v>
      </c>
      <c r="D80" s="20"/>
    </row>
    <row r="81" spans="1:4" x14ac:dyDescent="0.2">
      <c r="A81" s="18"/>
      <c r="B81" s="21" t="s">
        <v>53</v>
      </c>
      <c r="C81" s="21" t="s">
        <v>44</v>
      </c>
      <c r="D81" s="20"/>
    </row>
    <row r="82" spans="1:4" x14ac:dyDescent="0.2">
      <c r="A82" s="18"/>
      <c r="B82" s="21" t="s">
        <v>54</v>
      </c>
      <c r="C82" s="21" t="s">
        <v>44</v>
      </c>
      <c r="D82" s="20"/>
    </row>
    <row r="83" spans="1:4" x14ac:dyDescent="0.2">
      <c r="A83" s="18"/>
      <c r="B83" s="21" t="s">
        <v>55</v>
      </c>
      <c r="C83" s="21" t="s">
        <v>46</v>
      </c>
      <c r="D83" s="20"/>
    </row>
    <row r="84" spans="1:4" x14ac:dyDescent="0.2">
      <c r="A84" s="18"/>
      <c r="B84" s="21" t="s">
        <v>53</v>
      </c>
      <c r="C84" s="21" t="s">
        <v>44</v>
      </c>
      <c r="D84" s="20"/>
    </row>
    <row r="85" spans="1:4" x14ac:dyDescent="0.2">
      <c r="A85" s="18"/>
      <c r="B85" s="21"/>
      <c r="C85" s="21"/>
      <c r="D85" s="20"/>
    </row>
    <row r="86" spans="1:4" x14ac:dyDescent="0.2">
      <c r="A86" s="18"/>
      <c r="B86" s="41" t="s">
        <v>56</v>
      </c>
      <c r="C86" s="41"/>
      <c r="D86" s="26">
        <f t="shared" ref="D86" si="15">SUMIF($C$73:$C$84,"DK2",D$73:D$84)</f>
        <v>372.6</v>
      </c>
    </row>
    <row r="87" spans="1:4" x14ac:dyDescent="0.2">
      <c r="A87" s="18"/>
      <c r="B87" s="41" t="s">
        <v>57</v>
      </c>
      <c r="C87" s="41"/>
      <c r="D87" s="26">
        <f t="shared" ref="D87" si="16">SUMIF($C$73:$C$84,"DK1",D$73:D$84)</f>
        <v>768.90000000000009</v>
      </c>
    </row>
    <row r="88" spans="1:4" x14ac:dyDescent="0.2">
      <c r="A88" s="18"/>
      <c r="B88" s="41"/>
      <c r="C88" s="41"/>
      <c r="D88" s="26"/>
    </row>
    <row r="89" spans="1:4" x14ac:dyDescent="0.2">
      <c r="A89" s="24"/>
      <c r="B89" s="27" t="s">
        <v>22</v>
      </c>
      <c r="C89" s="27"/>
      <c r="D89" s="28">
        <f t="shared" ref="D89" si="17">D86+D87</f>
        <v>1141.5</v>
      </c>
    </row>
    <row r="90" spans="1:4" x14ac:dyDescent="0.2">
      <c r="A90" s="16"/>
      <c r="B90" s="42" t="s">
        <v>58</v>
      </c>
      <c r="C90" s="42"/>
      <c r="D90" s="40"/>
    </row>
    <row r="91" spans="1:4" x14ac:dyDescent="0.2">
      <c r="A91" s="16"/>
      <c r="B91" s="16"/>
      <c r="C91" s="16"/>
      <c r="D91" s="17"/>
    </row>
    <row r="92" spans="1:4" x14ac:dyDescent="0.2">
      <c r="A92" s="16"/>
      <c r="B92" s="16"/>
      <c r="C92" s="16"/>
      <c r="D92" s="17"/>
    </row>
    <row r="93" spans="1:4" x14ac:dyDescent="0.2">
      <c r="A93" s="4"/>
      <c r="B93" s="4" t="s">
        <v>59</v>
      </c>
      <c r="C93" s="4"/>
      <c r="D93" s="4"/>
    </row>
    <row r="94" spans="1:4" x14ac:dyDescent="0.2">
      <c r="A94"/>
      <c r="B94"/>
      <c r="C94"/>
      <c r="D94"/>
    </row>
    <row r="95" spans="1:4" x14ac:dyDescent="0.2">
      <c r="A95" s="24"/>
      <c r="B95" s="8" t="s">
        <v>60</v>
      </c>
      <c r="C95" s="8"/>
      <c r="D95" s="9">
        <f t="shared" ref="D95" si="18">D$6</f>
        <v>2017</v>
      </c>
    </row>
    <row r="96" spans="1:4" x14ac:dyDescent="0.2">
      <c r="A96" s="24"/>
      <c r="B96" s="19" t="s">
        <v>8</v>
      </c>
      <c r="C96" s="43"/>
      <c r="D96" s="25"/>
    </row>
    <row r="97" spans="1:4" x14ac:dyDescent="0.2">
      <c r="A97" s="24"/>
      <c r="B97" s="11" t="s">
        <v>61</v>
      </c>
      <c r="C97" s="11"/>
      <c r="D97" s="37">
        <v>1850</v>
      </c>
    </row>
    <row r="98" spans="1:4" x14ac:dyDescent="0.2">
      <c r="A98" s="24"/>
      <c r="B98" s="11" t="s">
        <v>62</v>
      </c>
      <c r="C98" s="11"/>
      <c r="D98" s="37">
        <v>2700</v>
      </c>
    </row>
    <row r="99" spans="1:4" x14ac:dyDescent="0.2">
      <c r="A99" s="24"/>
      <c r="B99" s="11" t="s">
        <v>63</v>
      </c>
      <c r="C99" s="11"/>
      <c r="D99" s="37">
        <v>3000</v>
      </c>
    </row>
    <row r="100" spans="1:4" x14ac:dyDescent="0.2">
      <c r="A100" s="24"/>
      <c r="B100" s="11" t="s">
        <v>64</v>
      </c>
      <c r="C100" s="11"/>
      <c r="D100" s="25"/>
    </row>
    <row r="101" spans="1:4" x14ac:dyDescent="0.2">
      <c r="A101" s="24"/>
      <c r="B101" s="11"/>
      <c r="C101" s="11"/>
      <c r="D101" s="25"/>
    </row>
    <row r="102" spans="1:4" x14ac:dyDescent="0.2">
      <c r="A102" s="24"/>
      <c r="B102" s="19" t="s">
        <v>18</v>
      </c>
      <c r="C102" s="43"/>
      <c r="D102" s="25"/>
    </row>
    <row r="103" spans="1:4" x14ac:dyDescent="0.2">
      <c r="A103" s="24"/>
      <c r="B103" s="11" t="s">
        <v>61</v>
      </c>
      <c r="C103" s="11"/>
      <c r="D103" s="37">
        <v>1950</v>
      </c>
    </row>
    <row r="104" spans="1:4" x14ac:dyDescent="0.2">
      <c r="A104" s="24"/>
      <c r="B104" s="11" t="s">
        <v>62</v>
      </c>
      <c r="C104" s="11"/>
      <c r="D104" s="37">
        <v>2950</v>
      </c>
    </row>
    <row r="105" spans="1:4" x14ac:dyDescent="0.2">
      <c r="A105" s="24"/>
      <c r="B105" s="11" t="s">
        <v>63</v>
      </c>
      <c r="C105" s="11"/>
      <c r="D105" s="37">
        <v>3150</v>
      </c>
    </row>
    <row r="106" spans="1:4" x14ac:dyDescent="0.2">
      <c r="A106" s="24"/>
      <c r="B106" s="11" t="s">
        <v>64</v>
      </c>
      <c r="C106" s="11"/>
      <c r="D106" s="25"/>
    </row>
    <row r="107" spans="1:4" x14ac:dyDescent="0.2">
      <c r="A107" s="24"/>
      <c r="B107" s="44"/>
      <c r="C107" s="44"/>
      <c r="D107" s="25"/>
    </row>
    <row r="108" spans="1:4" x14ac:dyDescent="0.2">
      <c r="A108" s="24"/>
      <c r="B108" s="44"/>
      <c r="C108" s="44"/>
      <c r="D108" s="25"/>
    </row>
    <row r="109" spans="1:4" x14ac:dyDescent="0.2">
      <c r="A109" s="24"/>
      <c r="B109" s="8" t="s">
        <v>65</v>
      </c>
      <c r="C109" s="8"/>
      <c r="D109" s="9">
        <f t="shared" ref="D109" si="19">D$6</f>
        <v>2017</v>
      </c>
    </row>
    <row r="110" spans="1:4" x14ac:dyDescent="0.2">
      <c r="A110" s="24"/>
      <c r="B110" s="19" t="s">
        <v>8</v>
      </c>
      <c r="C110" s="43"/>
      <c r="D110" s="25"/>
    </row>
    <row r="111" spans="1:4" x14ac:dyDescent="0.2">
      <c r="A111" s="24"/>
      <c r="B111" s="11" t="s">
        <v>61</v>
      </c>
      <c r="C111" s="11"/>
      <c r="D111" s="20">
        <f t="shared" ref="D111:D114" si="20">+D11*D97/1000</f>
        <v>837.85390000000007</v>
      </c>
    </row>
    <row r="112" spans="1:4" x14ac:dyDescent="0.2">
      <c r="A112" s="24"/>
      <c r="B112" s="11" t="s">
        <v>62</v>
      </c>
      <c r="C112" s="11"/>
      <c r="D112" s="20">
        <f t="shared" si="20"/>
        <v>248.91839999999999</v>
      </c>
    </row>
    <row r="113" spans="1:4" x14ac:dyDescent="0.2">
      <c r="A113" s="24"/>
      <c r="B113" s="11" t="s">
        <v>63</v>
      </c>
      <c r="C113" s="11"/>
      <c r="D113" s="20">
        <f t="shared" si="20"/>
        <v>361.29</v>
      </c>
    </row>
    <row r="114" spans="1:4" x14ac:dyDescent="0.2">
      <c r="A114" s="24"/>
      <c r="B114" s="11" t="s">
        <v>64</v>
      </c>
      <c r="C114" s="11"/>
      <c r="D114" s="20">
        <f t="shared" si="20"/>
        <v>0</v>
      </c>
    </row>
    <row r="115" spans="1:4" x14ac:dyDescent="0.2">
      <c r="A115" s="24"/>
      <c r="B115" s="19" t="str">
        <f>"Total, "&amp;B110</f>
        <v>Total, Eastern Denmark (DK2)</v>
      </c>
      <c r="C115" s="11"/>
      <c r="D115" s="20">
        <f t="shared" ref="D115" si="21">SUM(D111:D114)</f>
        <v>1448.0623000000001</v>
      </c>
    </row>
    <row r="116" spans="1:4" x14ac:dyDescent="0.2">
      <c r="A116" s="24"/>
      <c r="B116" s="11"/>
      <c r="C116" s="11"/>
      <c r="D116" s="20"/>
    </row>
    <row r="117" spans="1:4" x14ac:dyDescent="0.2">
      <c r="A117" s="24"/>
      <c r="B117" s="19" t="s">
        <v>18</v>
      </c>
      <c r="C117" s="43"/>
      <c r="D117" s="25"/>
    </row>
    <row r="118" spans="1:4" x14ac:dyDescent="0.2">
      <c r="A118" s="24"/>
      <c r="B118" s="11" t="s">
        <v>61</v>
      </c>
      <c r="C118" s="11"/>
      <c r="D118" s="20">
        <f t="shared" ref="D118:D121" si="22">+D23*D103/1000</f>
        <v>3738.2923500000002</v>
      </c>
    </row>
    <row r="119" spans="1:4" x14ac:dyDescent="0.2">
      <c r="A119" s="24"/>
      <c r="B119" s="11" t="s">
        <v>62</v>
      </c>
      <c r="C119" s="11"/>
      <c r="D119" s="20">
        <f t="shared" si="22"/>
        <v>2772.5574999999999</v>
      </c>
    </row>
    <row r="120" spans="1:4" x14ac:dyDescent="0.2">
      <c r="A120" s="24"/>
      <c r="B120" s="11" t="s">
        <v>63</v>
      </c>
      <c r="C120" s="11"/>
      <c r="D120" s="20">
        <f t="shared" si="22"/>
        <v>1422.5462999999997</v>
      </c>
    </row>
    <row r="121" spans="1:4" x14ac:dyDescent="0.2">
      <c r="A121" s="24"/>
      <c r="B121" s="11" t="s">
        <v>64</v>
      </c>
      <c r="C121" s="11"/>
      <c r="D121" s="20">
        <f t="shared" si="22"/>
        <v>0</v>
      </c>
    </row>
    <row r="122" spans="1:4" x14ac:dyDescent="0.2">
      <c r="A122" s="24"/>
      <c r="B122" s="19" t="str">
        <f>"Total, "&amp;B117</f>
        <v>Total, Western Denmark (DK1)</v>
      </c>
      <c r="C122" s="11"/>
      <c r="D122" s="20">
        <f t="shared" ref="D122" si="23">SUM(D118:D121)</f>
        <v>7933.3961500000005</v>
      </c>
    </row>
    <row r="123" spans="1:4" x14ac:dyDescent="0.2">
      <c r="A123" s="24"/>
      <c r="B123" s="11"/>
      <c r="C123" s="11"/>
      <c r="D123" s="20"/>
    </row>
    <row r="124" spans="1:4" x14ac:dyDescent="0.2">
      <c r="A124" s="18"/>
      <c r="B124" s="27" t="s">
        <v>22</v>
      </c>
      <c r="C124" s="27"/>
      <c r="D124" s="28">
        <f t="shared" ref="D124" si="24">D115+D122</f>
        <v>9381.4584500000001</v>
      </c>
    </row>
    <row r="125" spans="1:4" x14ac:dyDescent="0.2">
      <c r="A125" s="18"/>
      <c r="B125" s="45"/>
      <c r="C125" s="45"/>
      <c r="D125" s="20"/>
    </row>
    <row r="126" spans="1:4" x14ac:dyDescent="0.2">
      <c r="A126" s="18"/>
      <c r="B126" s="45"/>
      <c r="C126" s="45"/>
      <c r="D126" s="20"/>
    </row>
    <row r="127" spans="1:4" x14ac:dyDescent="0.2">
      <c r="A127" s="4"/>
      <c r="B127" s="4" t="s">
        <v>66</v>
      </c>
      <c r="C127" s="4"/>
      <c r="D127" s="4"/>
    </row>
    <row r="128" spans="1:4" x14ac:dyDescent="0.2">
      <c r="A128" s="18"/>
      <c r="B128" s="31"/>
      <c r="C128" s="31"/>
      <c r="D128" s="20"/>
    </row>
    <row r="129" spans="1:4" x14ac:dyDescent="0.2">
      <c r="A129" s="18"/>
      <c r="B129" s="8" t="s">
        <v>67</v>
      </c>
      <c r="C129" s="8"/>
      <c r="D129" s="9">
        <f t="shared" ref="D129" si="25">D$6</f>
        <v>2017</v>
      </c>
    </row>
    <row r="130" spans="1:4" x14ac:dyDescent="0.2">
      <c r="A130" s="18"/>
      <c r="B130" s="19" t="s">
        <v>8</v>
      </c>
      <c r="C130" s="43"/>
      <c r="D130" s="20"/>
    </row>
    <row r="131" spans="1:4" x14ac:dyDescent="0.2">
      <c r="A131" s="18"/>
      <c r="B131" s="36" t="s">
        <v>27</v>
      </c>
      <c r="C131" s="46"/>
      <c r="D131" s="37">
        <v>1700</v>
      </c>
    </row>
    <row r="132" spans="1:4" x14ac:dyDescent="0.2">
      <c r="A132" s="18"/>
      <c r="B132" s="36" t="s">
        <v>28</v>
      </c>
      <c r="C132" s="46"/>
      <c r="D132" s="37">
        <v>2300</v>
      </c>
    </row>
    <row r="133" spans="1:4" x14ac:dyDescent="0.2">
      <c r="A133" s="18"/>
      <c r="B133" s="36" t="s">
        <v>29</v>
      </c>
      <c r="C133" s="46"/>
      <c r="D133" s="37">
        <v>3350</v>
      </c>
    </row>
    <row r="134" spans="1:4" x14ac:dyDescent="0.2">
      <c r="A134" s="18"/>
      <c r="B134" s="36" t="s">
        <v>30</v>
      </c>
      <c r="C134" s="46"/>
      <c r="D134" s="37">
        <v>3350</v>
      </c>
    </row>
    <row r="135" spans="1:4" x14ac:dyDescent="0.2">
      <c r="A135" s="18"/>
      <c r="B135" s="11" t="s">
        <v>31</v>
      </c>
      <c r="C135" s="46"/>
      <c r="D135" s="20"/>
    </row>
    <row r="136" spans="1:4" x14ac:dyDescent="0.2">
      <c r="A136" s="18"/>
      <c r="B136" s="11" t="s">
        <v>32</v>
      </c>
      <c r="C136" s="46"/>
      <c r="D136" s="20"/>
    </row>
    <row r="137" spans="1:4" x14ac:dyDescent="0.2">
      <c r="A137" s="18"/>
      <c r="B137" s="11" t="s">
        <v>33</v>
      </c>
      <c r="C137" s="46"/>
      <c r="D137" s="20"/>
    </row>
    <row r="138" spans="1:4" x14ac:dyDescent="0.2">
      <c r="A138" s="18"/>
      <c r="B138" s="11"/>
      <c r="C138" s="11"/>
      <c r="D138" s="20"/>
    </row>
    <row r="139" spans="1:4" x14ac:dyDescent="0.2">
      <c r="A139" s="18"/>
      <c r="B139" s="19" t="s">
        <v>18</v>
      </c>
      <c r="C139" s="43"/>
      <c r="D139" s="20"/>
    </row>
    <row r="140" spans="1:4" x14ac:dyDescent="0.2">
      <c r="A140" s="18"/>
      <c r="B140" s="36" t="s">
        <v>34</v>
      </c>
      <c r="C140" s="46"/>
      <c r="D140" s="37">
        <v>2800</v>
      </c>
    </row>
    <row r="141" spans="1:4" x14ac:dyDescent="0.2">
      <c r="A141" s="18"/>
      <c r="B141" s="36" t="s">
        <v>35</v>
      </c>
      <c r="C141" s="46"/>
      <c r="D141" s="37">
        <v>3950</v>
      </c>
    </row>
    <row r="142" spans="1:4" x14ac:dyDescent="0.2">
      <c r="A142" s="18"/>
      <c r="B142" s="36" t="s">
        <v>36</v>
      </c>
      <c r="C142" s="46"/>
      <c r="D142" s="37">
        <v>3600</v>
      </c>
    </row>
    <row r="143" spans="1:4" x14ac:dyDescent="0.2">
      <c r="A143" s="18"/>
      <c r="B143" s="36" t="s">
        <v>37</v>
      </c>
      <c r="C143" s="46"/>
      <c r="D143" s="37">
        <v>2900</v>
      </c>
    </row>
    <row r="144" spans="1:4" x14ac:dyDescent="0.2">
      <c r="A144" s="18"/>
      <c r="B144" s="36" t="s">
        <v>38</v>
      </c>
      <c r="C144" s="46"/>
      <c r="D144" s="37">
        <v>3200</v>
      </c>
    </row>
    <row r="145" spans="1:4" x14ac:dyDescent="0.2">
      <c r="A145" s="18"/>
      <c r="B145" s="11" t="s">
        <v>31</v>
      </c>
      <c r="C145" s="46"/>
      <c r="D145" s="20"/>
    </row>
    <row r="146" spans="1:4" x14ac:dyDescent="0.2">
      <c r="A146" s="18"/>
      <c r="B146" s="11" t="s">
        <v>32</v>
      </c>
      <c r="C146" s="46"/>
      <c r="D146" s="20"/>
    </row>
    <row r="147" spans="1:4" x14ac:dyDescent="0.2">
      <c r="A147" s="18"/>
      <c r="B147" s="11" t="s">
        <v>33</v>
      </c>
      <c r="C147" s="46"/>
      <c r="D147" s="20"/>
    </row>
    <row r="148" spans="1:4" x14ac:dyDescent="0.2">
      <c r="A148" s="18"/>
      <c r="B148" s="45"/>
      <c r="C148" s="45"/>
      <c r="D148" s="20"/>
    </row>
    <row r="149" spans="1:4" x14ac:dyDescent="0.2">
      <c r="A149" s="18"/>
      <c r="B149" s="45"/>
      <c r="C149" s="45"/>
      <c r="D149" s="20"/>
    </row>
    <row r="150" spans="1:4" x14ac:dyDescent="0.2">
      <c r="A150" s="18"/>
      <c r="B150" s="8" t="s">
        <v>68</v>
      </c>
      <c r="C150" s="8"/>
      <c r="D150" s="9">
        <f t="shared" ref="D150" si="26">D$6</f>
        <v>2017</v>
      </c>
    </row>
    <row r="151" spans="1:4" x14ac:dyDescent="0.2">
      <c r="A151" s="18"/>
      <c r="B151" s="19" t="s">
        <v>8</v>
      </c>
      <c r="C151" s="43"/>
      <c r="D151" s="20"/>
    </row>
    <row r="152" spans="1:4" x14ac:dyDescent="0.2">
      <c r="A152" s="18"/>
      <c r="B152" s="36" t="s">
        <v>27</v>
      </c>
      <c r="C152" s="36"/>
      <c r="D152" s="20">
        <f t="shared" ref="D152:D158" si="27">D46*D131/1000</f>
        <v>0</v>
      </c>
    </row>
    <row r="153" spans="1:4" x14ac:dyDescent="0.2">
      <c r="A153" s="18"/>
      <c r="B153" s="36" t="s">
        <v>28</v>
      </c>
      <c r="C153" s="36"/>
      <c r="D153" s="20">
        <f t="shared" si="27"/>
        <v>92</v>
      </c>
    </row>
    <row r="154" spans="1:4" x14ac:dyDescent="0.2">
      <c r="A154" s="18"/>
      <c r="B154" s="36" t="s">
        <v>29</v>
      </c>
      <c r="C154" s="36"/>
      <c r="D154" s="20">
        <f t="shared" si="27"/>
        <v>24.12</v>
      </c>
    </row>
    <row r="155" spans="1:4" x14ac:dyDescent="0.2">
      <c r="A155" s="18"/>
      <c r="B155" s="36" t="s">
        <v>30</v>
      </c>
      <c r="C155" s="36"/>
      <c r="D155" s="20">
        <f t="shared" si="27"/>
        <v>12.06</v>
      </c>
    </row>
    <row r="156" spans="1:4" x14ac:dyDescent="0.2">
      <c r="A156" s="18"/>
      <c r="B156" s="11" t="s">
        <v>31</v>
      </c>
      <c r="C156" s="11"/>
      <c r="D156" s="20">
        <f t="shared" si="27"/>
        <v>0</v>
      </c>
    </row>
    <row r="157" spans="1:4" x14ac:dyDescent="0.2">
      <c r="A157" s="18"/>
      <c r="B157" s="11" t="s">
        <v>32</v>
      </c>
      <c r="C157" s="11"/>
      <c r="D157" s="20">
        <f t="shared" si="27"/>
        <v>0</v>
      </c>
    </row>
    <row r="158" spans="1:4" x14ac:dyDescent="0.2">
      <c r="A158" s="18"/>
      <c r="B158" s="11" t="s">
        <v>33</v>
      </c>
      <c r="C158" s="11"/>
      <c r="D158" s="20">
        <f t="shared" si="27"/>
        <v>0</v>
      </c>
    </row>
    <row r="159" spans="1:4" x14ac:dyDescent="0.2">
      <c r="A159" s="18"/>
      <c r="B159" s="19" t="str">
        <f>"Total, "&amp;B151</f>
        <v>Total, Eastern Denmark (DK2)</v>
      </c>
      <c r="C159" s="19"/>
      <c r="D159" s="26">
        <f t="shared" ref="D159" si="28">SUM(D152:D158)</f>
        <v>128.18</v>
      </c>
    </row>
    <row r="160" spans="1:4" x14ac:dyDescent="0.2">
      <c r="A160" s="18"/>
      <c r="B160" s="11"/>
      <c r="C160" s="11"/>
      <c r="D160" s="20"/>
    </row>
    <row r="161" spans="1:4" x14ac:dyDescent="0.2">
      <c r="A161" s="18"/>
      <c r="B161" s="19" t="s">
        <v>18</v>
      </c>
      <c r="C161" s="43"/>
      <c r="D161" s="20"/>
    </row>
    <row r="162" spans="1:4" x14ac:dyDescent="0.2">
      <c r="A162" s="18"/>
      <c r="B162" s="36" t="s">
        <v>34</v>
      </c>
      <c r="C162" s="36"/>
      <c r="D162" s="20">
        <f t="shared" ref="D162:D169" si="29">D56*D140/1000</f>
        <v>14</v>
      </c>
    </row>
    <row r="163" spans="1:4" x14ac:dyDescent="0.2">
      <c r="A163" s="18"/>
      <c r="B163" s="36" t="s">
        <v>35</v>
      </c>
      <c r="C163" s="36"/>
      <c r="D163" s="20">
        <f t="shared" si="29"/>
        <v>67.939999999999984</v>
      </c>
    </row>
    <row r="164" spans="1:4" x14ac:dyDescent="0.2">
      <c r="A164" s="18"/>
      <c r="B164" s="36" t="s">
        <v>36</v>
      </c>
      <c r="C164" s="36"/>
      <c r="D164" s="20">
        <f t="shared" si="29"/>
        <v>82.8</v>
      </c>
    </row>
    <row r="165" spans="1:4" x14ac:dyDescent="0.2">
      <c r="A165" s="18"/>
      <c r="B165" s="36" t="s">
        <v>37</v>
      </c>
      <c r="C165" s="36"/>
      <c r="D165" s="20">
        <f t="shared" si="29"/>
        <v>22.04</v>
      </c>
    </row>
    <row r="166" spans="1:4" x14ac:dyDescent="0.2">
      <c r="A166" s="18"/>
      <c r="B166" s="36" t="s">
        <v>38</v>
      </c>
      <c r="C166" s="36"/>
      <c r="D166" s="20">
        <f t="shared" si="29"/>
        <v>67.2</v>
      </c>
    </row>
    <row r="167" spans="1:4" x14ac:dyDescent="0.2">
      <c r="A167" s="18"/>
      <c r="B167" s="11" t="s">
        <v>31</v>
      </c>
      <c r="C167" s="11"/>
      <c r="D167" s="20">
        <f t="shared" si="29"/>
        <v>0</v>
      </c>
    </row>
    <row r="168" spans="1:4" x14ac:dyDescent="0.2">
      <c r="A168" s="18"/>
      <c r="B168" s="11" t="s">
        <v>32</v>
      </c>
      <c r="C168" s="11"/>
      <c r="D168" s="20">
        <f t="shared" si="29"/>
        <v>0</v>
      </c>
    </row>
    <row r="169" spans="1:4" x14ac:dyDescent="0.2">
      <c r="A169" s="18"/>
      <c r="B169" s="11" t="s">
        <v>33</v>
      </c>
      <c r="C169" s="11"/>
      <c r="D169" s="20">
        <f t="shared" si="29"/>
        <v>0</v>
      </c>
    </row>
    <row r="170" spans="1:4" x14ac:dyDescent="0.2">
      <c r="A170" s="18"/>
      <c r="B170" s="19" t="str">
        <f>"Total, "&amp;B161</f>
        <v>Total, Western Denmark (DK1)</v>
      </c>
      <c r="C170" s="19"/>
      <c r="D170" s="26">
        <f t="shared" ref="D170" si="30">SUM(D162:D169)</f>
        <v>253.97999999999996</v>
      </c>
    </row>
    <row r="171" spans="1:4" x14ac:dyDescent="0.2">
      <c r="A171" s="18"/>
      <c r="B171" s="11"/>
      <c r="C171" s="11"/>
      <c r="D171" s="20"/>
    </row>
    <row r="172" spans="1:4" x14ac:dyDescent="0.2">
      <c r="A172" s="18"/>
      <c r="B172" s="27" t="s">
        <v>22</v>
      </c>
      <c r="C172" s="27"/>
      <c r="D172" s="28">
        <f t="shared" ref="D172" si="31">D159+D170</f>
        <v>382.15999999999997</v>
      </c>
    </row>
    <row r="173" spans="1:4" x14ac:dyDescent="0.2">
      <c r="A173" s="18"/>
      <c r="B173" s="11"/>
      <c r="C173" s="11"/>
      <c r="D173" s="20"/>
    </row>
    <row r="174" spans="1:4" x14ac:dyDescent="0.2">
      <c r="A174" s="18"/>
      <c r="B174" s="11"/>
      <c r="C174" s="11"/>
      <c r="D174" s="20"/>
    </row>
    <row r="175" spans="1:4" x14ac:dyDescent="0.2">
      <c r="A175" s="4"/>
      <c r="B175" s="4" t="s">
        <v>69</v>
      </c>
      <c r="C175" s="4"/>
      <c r="D175" s="4"/>
    </row>
    <row r="176" spans="1:4" x14ac:dyDescent="0.2">
      <c r="A176" s="18"/>
      <c r="B176" s="11"/>
      <c r="C176" s="11"/>
      <c r="D176" s="20"/>
    </row>
    <row r="177" spans="1:4" x14ac:dyDescent="0.2">
      <c r="A177" s="18"/>
      <c r="B177" s="8" t="s">
        <v>70</v>
      </c>
      <c r="C177" s="8"/>
      <c r="D177" s="9">
        <f t="shared" ref="D177" si="32">D$6</f>
        <v>2017</v>
      </c>
    </row>
    <row r="178" spans="1:4" x14ac:dyDescent="0.2">
      <c r="A178" s="18"/>
      <c r="B178" s="11" t="s">
        <v>43</v>
      </c>
      <c r="C178" s="11"/>
      <c r="D178" s="37">
        <v>4000</v>
      </c>
    </row>
    <row r="179" spans="1:4" x14ac:dyDescent="0.2">
      <c r="A179" s="18"/>
      <c r="B179" s="11" t="s">
        <v>45</v>
      </c>
      <c r="C179" s="11"/>
      <c r="D179" s="37">
        <v>3450</v>
      </c>
    </row>
    <row r="180" spans="1:4" x14ac:dyDescent="0.2">
      <c r="A180" s="18"/>
      <c r="B180" s="11" t="s">
        <v>47</v>
      </c>
      <c r="C180" s="11"/>
      <c r="D180" s="37">
        <v>4400</v>
      </c>
    </row>
    <row r="181" spans="1:4" x14ac:dyDescent="0.2">
      <c r="A181" s="18"/>
      <c r="B181" s="11" t="s">
        <v>48</v>
      </c>
      <c r="C181" s="11"/>
      <c r="D181" s="37">
        <v>3900</v>
      </c>
    </row>
    <row r="182" spans="1:4" x14ac:dyDescent="0.2">
      <c r="A182" s="18"/>
      <c r="B182" s="11" t="s">
        <v>49</v>
      </c>
      <c r="C182" s="11"/>
      <c r="D182" s="37">
        <v>4450</v>
      </c>
    </row>
    <row r="183" spans="1:4" x14ac:dyDescent="0.2">
      <c r="A183" s="18"/>
      <c r="B183" s="11" t="s">
        <v>50</v>
      </c>
      <c r="C183" s="11"/>
      <c r="D183" s="20"/>
    </row>
    <row r="184" spans="1:4" x14ac:dyDescent="0.2">
      <c r="A184" s="18"/>
      <c r="B184" s="11" t="s">
        <v>51</v>
      </c>
      <c r="C184" s="11"/>
      <c r="D184" s="20"/>
    </row>
    <row r="185" spans="1:4" x14ac:dyDescent="0.2">
      <c r="A185" s="18"/>
      <c r="B185" s="11" t="s">
        <v>71</v>
      </c>
      <c r="C185" s="11"/>
      <c r="D185" s="20"/>
    </row>
    <row r="186" spans="1:4" x14ac:dyDescent="0.2">
      <c r="A186" s="18"/>
      <c r="B186" s="11" t="s">
        <v>53</v>
      </c>
      <c r="C186" s="11"/>
      <c r="D186" s="20"/>
    </row>
    <row r="187" spans="1:4" x14ac:dyDescent="0.2">
      <c r="A187" s="18"/>
      <c r="B187" s="11" t="s">
        <v>72</v>
      </c>
      <c r="C187" s="11"/>
      <c r="D187" s="20"/>
    </row>
    <row r="188" spans="1:4" x14ac:dyDescent="0.2">
      <c r="A188" s="18"/>
      <c r="B188" s="11" t="s">
        <v>73</v>
      </c>
      <c r="C188" s="11"/>
      <c r="D188" s="20"/>
    </row>
    <row r="189" spans="1:4" x14ac:dyDescent="0.2">
      <c r="A189" s="18"/>
      <c r="B189" s="11" t="s">
        <v>53</v>
      </c>
      <c r="C189" s="11"/>
      <c r="D189" s="20"/>
    </row>
    <row r="190" spans="1:4" x14ac:dyDescent="0.2">
      <c r="A190" s="18"/>
      <c r="B190" s="11"/>
      <c r="C190" s="11"/>
      <c r="D190" s="20"/>
    </row>
    <row r="191" spans="1:4" x14ac:dyDescent="0.2">
      <c r="A191" s="18"/>
      <c r="B191" s="11"/>
      <c r="C191" s="11"/>
      <c r="D191" s="20"/>
    </row>
    <row r="192" spans="1:4" x14ac:dyDescent="0.2">
      <c r="A192" s="18"/>
      <c r="B192" s="8" t="s">
        <v>74</v>
      </c>
      <c r="C192" s="8" t="s">
        <v>42</v>
      </c>
      <c r="D192" s="9">
        <f t="shared" ref="D192" si="33">D$6</f>
        <v>2017</v>
      </c>
    </row>
    <row r="193" spans="1:4" x14ac:dyDescent="0.2">
      <c r="A193" s="18"/>
      <c r="B193" s="11" t="s">
        <v>43</v>
      </c>
      <c r="C193" s="11" t="s">
        <v>44</v>
      </c>
      <c r="D193" s="20">
        <f t="shared" ref="D193:D204" si="34">D73*D178/1000</f>
        <v>640</v>
      </c>
    </row>
    <row r="194" spans="1:4" x14ac:dyDescent="0.2">
      <c r="A194" s="18"/>
      <c r="B194" s="11" t="s">
        <v>45</v>
      </c>
      <c r="C194" s="11" t="s">
        <v>46</v>
      </c>
      <c r="D194" s="20">
        <f t="shared" si="34"/>
        <v>571.32000000000005</v>
      </c>
    </row>
    <row r="195" spans="1:4" x14ac:dyDescent="0.2">
      <c r="A195" s="18"/>
      <c r="B195" s="11" t="s">
        <v>47</v>
      </c>
      <c r="C195" s="11" t="s">
        <v>44</v>
      </c>
      <c r="D195" s="20">
        <f t="shared" si="34"/>
        <v>920.92</v>
      </c>
    </row>
    <row r="196" spans="1:4" x14ac:dyDescent="0.2">
      <c r="A196" s="18"/>
      <c r="B196" s="11" t="s">
        <v>48</v>
      </c>
      <c r="C196" s="11" t="s">
        <v>46</v>
      </c>
      <c r="D196" s="20">
        <f t="shared" si="34"/>
        <v>807.3</v>
      </c>
    </row>
    <row r="197" spans="1:4" x14ac:dyDescent="0.2">
      <c r="A197" s="18"/>
      <c r="B197" s="11" t="s">
        <v>49</v>
      </c>
      <c r="C197" s="11" t="s">
        <v>44</v>
      </c>
      <c r="D197" s="20">
        <f t="shared" si="34"/>
        <v>1778.22</v>
      </c>
    </row>
    <row r="198" spans="1:4" x14ac:dyDescent="0.2">
      <c r="A198" s="18"/>
      <c r="B198" s="11" t="s">
        <v>50</v>
      </c>
      <c r="C198" s="11" t="s">
        <v>44</v>
      </c>
      <c r="D198" s="20">
        <f t="shared" si="34"/>
        <v>0</v>
      </c>
    </row>
    <row r="199" spans="1:4" x14ac:dyDescent="0.2">
      <c r="A199" s="18"/>
      <c r="B199" s="11" t="s">
        <v>51</v>
      </c>
      <c r="C199" s="11" t="s">
        <v>46</v>
      </c>
      <c r="D199" s="20">
        <f t="shared" si="34"/>
        <v>0</v>
      </c>
    </row>
    <row r="200" spans="1:4" x14ac:dyDescent="0.2">
      <c r="A200" s="18"/>
      <c r="B200" s="11" t="s">
        <v>52</v>
      </c>
      <c r="C200" s="11" t="s">
        <v>44</v>
      </c>
      <c r="D200" s="20">
        <f t="shared" si="34"/>
        <v>0</v>
      </c>
    </row>
    <row r="201" spans="1:4" x14ac:dyDescent="0.2">
      <c r="A201" s="18"/>
      <c r="B201" s="11" t="s">
        <v>53</v>
      </c>
      <c r="C201" s="11" t="s">
        <v>44</v>
      </c>
      <c r="D201" s="20">
        <f t="shared" si="34"/>
        <v>0</v>
      </c>
    </row>
    <row r="202" spans="1:4" x14ac:dyDescent="0.2">
      <c r="A202" s="18"/>
      <c r="B202" s="11" t="s">
        <v>54</v>
      </c>
      <c r="C202" s="11" t="s">
        <v>44</v>
      </c>
      <c r="D202" s="20">
        <f t="shared" si="34"/>
        <v>0</v>
      </c>
    </row>
    <row r="203" spans="1:4" x14ac:dyDescent="0.2">
      <c r="A203" s="18"/>
      <c r="B203" s="11" t="s">
        <v>55</v>
      </c>
      <c r="C203" s="11" t="s">
        <v>46</v>
      </c>
      <c r="D203" s="20">
        <f t="shared" si="34"/>
        <v>0</v>
      </c>
    </row>
    <row r="204" spans="1:4" x14ac:dyDescent="0.2">
      <c r="A204" s="18"/>
      <c r="B204" s="11" t="s">
        <v>53</v>
      </c>
      <c r="C204" s="11" t="s">
        <v>44</v>
      </c>
      <c r="D204" s="20">
        <f t="shared" si="34"/>
        <v>0</v>
      </c>
    </row>
    <row r="205" spans="1:4" x14ac:dyDescent="0.2">
      <c r="A205" s="18"/>
      <c r="B205" s="11"/>
      <c r="C205" s="11"/>
      <c r="D205" s="20"/>
    </row>
    <row r="206" spans="1:4" x14ac:dyDescent="0.2">
      <c r="A206" s="18"/>
      <c r="B206" s="19" t="s">
        <v>56</v>
      </c>
      <c r="C206" s="19"/>
      <c r="D206" s="26">
        <f t="shared" ref="D206" si="35">SUMIF($C$193:$C$204,"DK2",D$193:D$204)</f>
        <v>1378.62</v>
      </c>
    </row>
    <row r="207" spans="1:4" x14ac:dyDescent="0.2">
      <c r="A207" s="18"/>
      <c r="B207" s="19" t="s">
        <v>57</v>
      </c>
      <c r="C207" s="19"/>
      <c r="D207" s="26">
        <f t="shared" ref="D207" si="36">SUMIF($C$193:$C$204,"DK1",D$193:D$204)</f>
        <v>3339.1400000000003</v>
      </c>
    </row>
    <row r="208" spans="1:4" x14ac:dyDescent="0.2">
      <c r="A208" s="18"/>
      <c r="B208" s="11"/>
      <c r="C208" s="11"/>
      <c r="D208" s="20"/>
    </row>
    <row r="209" spans="1:4" x14ac:dyDescent="0.2">
      <c r="A209" s="7"/>
      <c r="B209" s="27" t="s">
        <v>22</v>
      </c>
      <c r="C209" s="27"/>
      <c r="D209" s="28">
        <f t="shared" ref="D209" si="37">D206+D207</f>
        <v>4717.76</v>
      </c>
    </row>
    <row r="210" spans="1:4" x14ac:dyDescent="0.2">
      <c r="A210" s="47"/>
      <c r="B210" s="34"/>
      <c r="C210" s="34"/>
      <c r="D210" s="25"/>
    </row>
    <row r="211" spans="1:4" x14ac:dyDescent="0.2">
      <c r="A211" s="47"/>
      <c r="B211" s="34"/>
      <c r="C211" s="34"/>
      <c r="D211" s="25"/>
    </row>
    <row r="212" spans="1:4" x14ac:dyDescent="0.2">
      <c r="A212" s="4"/>
      <c r="B212" s="4" t="s">
        <v>75</v>
      </c>
      <c r="C212" s="4"/>
      <c r="D212" s="4"/>
    </row>
    <row r="213" spans="1:4" x14ac:dyDescent="0.2">
      <c r="A213" s="47"/>
      <c r="B213" s="34"/>
      <c r="C213" s="34"/>
      <c r="D213" s="25"/>
    </row>
    <row r="214" spans="1:4" x14ac:dyDescent="0.2">
      <c r="A214" s="47"/>
      <c r="B214" s="8"/>
      <c r="C214" s="8" t="s">
        <v>76</v>
      </c>
      <c r="D214" s="9">
        <f t="shared" ref="D214" si="38">D$6</f>
        <v>2017</v>
      </c>
    </row>
    <row r="215" spans="1:4" x14ac:dyDescent="0.2">
      <c r="A215" s="47"/>
      <c r="B215" s="34" t="s">
        <v>77</v>
      </c>
      <c r="C215" s="48"/>
      <c r="D215" s="25"/>
    </row>
    <row r="216" spans="1:4" x14ac:dyDescent="0.2">
      <c r="A216" s="7"/>
      <c r="B216" s="49" t="s">
        <v>78</v>
      </c>
      <c r="C216" s="49" t="s">
        <v>79</v>
      </c>
      <c r="D216" s="12">
        <f t="shared" ref="D216" si="39">D38</f>
        <v>3974.0410000000002</v>
      </c>
    </row>
    <row r="217" spans="1:4" x14ac:dyDescent="0.2">
      <c r="A217" s="7"/>
      <c r="B217" s="49" t="s">
        <v>80</v>
      </c>
      <c r="C217" s="49" t="s">
        <v>79</v>
      </c>
      <c r="D217" s="12">
        <f>D66</f>
        <v>124.6</v>
      </c>
    </row>
    <row r="218" spans="1:4" x14ac:dyDescent="0.2">
      <c r="A218" s="7"/>
      <c r="B218" s="49" t="s">
        <v>81</v>
      </c>
      <c r="C218" s="49" t="s">
        <v>79</v>
      </c>
      <c r="D218" s="12">
        <f t="shared" ref="D218" si="40">D89</f>
        <v>1141.5</v>
      </c>
    </row>
    <row r="219" spans="1:4" x14ac:dyDescent="0.2">
      <c r="A219" s="7"/>
      <c r="B219" s="19" t="s">
        <v>82</v>
      </c>
      <c r="C219" s="19" t="s">
        <v>79</v>
      </c>
      <c r="D219" s="25">
        <f t="shared" ref="D219" si="41">SUM(D216:D218)</f>
        <v>5240.1410000000005</v>
      </c>
    </row>
    <row r="220" spans="1:4" x14ac:dyDescent="0.2">
      <c r="A220" s="7"/>
      <c r="B220" s="34"/>
      <c r="C220" s="34"/>
      <c r="D220" s="25"/>
    </row>
    <row r="221" spans="1:4" x14ac:dyDescent="0.2">
      <c r="A221" s="7"/>
      <c r="B221" s="34" t="s">
        <v>83</v>
      </c>
      <c r="C221" s="48"/>
      <c r="D221" s="25"/>
    </row>
    <row r="222" spans="1:4" x14ac:dyDescent="0.2">
      <c r="A222" s="7"/>
      <c r="B222" s="49" t="s">
        <v>84</v>
      </c>
      <c r="C222" s="49" t="s">
        <v>85</v>
      </c>
      <c r="D222" s="12">
        <f t="shared" ref="D222:D225" si="42">D228/D216*1000</f>
        <v>2360.6848671163684</v>
      </c>
    </row>
    <row r="223" spans="1:4" x14ac:dyDescent="0.2">
      <c r="A223" s="7"/>
      <c r="B223" s="49" t="s">
        <v>86</v>
      </c>
      <c r="C223" s="49" t="s">
        <v>85</v>
      </c>
      <c r="D223" s="12">
        <f t="shared" si="42"/>
        <v>3067.0947030497591</v>
      </c>
    </row>
    <row r="224" spans="1:4" x14ac:dyDescent="0.2">
      <c r="A224" s="7"/>
      <c r="B224" s="49" t="s">
        <v>87</v>
      </c>
      <c r="C224" s="49" t="s">
        <v>85</v>
      </c>
      <c r="D224" s="12">
        <f t="shared" si="42"/>
        <v>4132.9478756022772</v>
      </c>
    </row>
    <row r="225" spans="1:4" x14ac:dyDescent="0.2">
      <c r="A225" s="7"/>
      <c r="B225" s="19" t="s">
        <v>88</v>
      </c>
      <c r="C225" s="19" t="s">
        <v>85</v>
      </c>
      <c r="D225" s="25">
        <f t="shared" si="42"/>
        <v>2763.5474789705086</v>
      </c>
    </row>
    <row r="226" spans="1:4" x14ac:dyDescent="0.2">
      <c r="A226" s="7"/>
      <c r="B226" s="34"/>
      <c r="C226" s="34"/>
      <c r="D226" s="25"/>
    </row>
    <row r="227" spans="1:4" x14ac:dyDescent="0.2">
      <c r="A227" s="7"/>
      <c r="B227" s="34" t="s">
        <v>89</v>
      </c>
      <c r="C227" s="48"/>
      <c r="D227" s="25"/>
    </row>
    <row r="228" spans="1:4" x14ac:dyDescent="0.2">
      <c r="A228" s="50"/>
      <c r="B228" s="49" t="s">
        <v>78</v>
      </c>
      <c r="C228" s="49" t="s">
        <v>90</v>
      </c>
      <c r="D228" s="12">
        <f t="shared" ref="D228" si="43">D124</f>
        <v>9381.4584500000001</v>
      </c>
    </row>
    <row r="229" spans="1:4" x14ac:dyDescent="0.2">
      <c r="A229" s="50"/>
      <c r="B229" s="49" t="s">
        <v>80</v>
      </c>
      <c r="C229" s="49" t="s">
        <v>90</v>
      </c>
      <c r="D229" s="12">
        <f t="shared" ref="D229" si="44">D172</f>
        <v>382.15999999999997</v>
      </c>
    </row>
    <row r="230" spans="1:4" x14ac:dyDescent="0.2">
      <c r="A230" s="50"/>
      <c r="B230" s="49" t="s">
        <v>81</v>
      </c>
      <c r="C230" s="49" t="s">
        <v>90</v>
      </c>
      <c r="D230" s="12">
        <f t="shared" ref="D230" si="45">D209</f>
        <v>4717.76</v>
      </c>
    </row>
    <row r="231" spans="1:4" x14ac:dyDescent="0.2">
      <c r="A231" s="7"/>
      <c r="B231" s="19" t="s">
        <v>91</v>
      </c>
      <c r="C231" s="19" t="s">
        <v>90</v>
      </c>
      <c r="D231" s="25">
        <f t="shared" ref="D231" si="46">SUM(D228:D230)</f>
        <v>14481.37845</v>
      </c>
    </row>
    <row r="232" spans="1:4" x14ac:dyDescent="0.2">
      <c r="A232" s="7"/>
      <c r="B232" s="34"/>
      <c r="C232" s="34"/>
      <c r="D232" s="25"/>
    </row>
    <row r="233" spans="1:4" x14ac:dyDescent="0.2">
      <c r="A233" s="7"/>
      <c r="B233" s="34" t="s">
        <v>92</v>
      </c>
      <c r="C233" s="48"/>
      <c r="D233" s="25"/>
    </row>
    <row r="234" spans="1:4" x14ac:dyDescent="0.2">
      <c r="A234" s="35"/>
      <c r="B234" s="49" t="s">
        <v>93</v>
      </c>
      <c r="C234" s="49" t="s">
        <v>90</v>
      </c>
      <c r="D234" s="23">
        <v>33248.509124378441</v>
      </c>
    </row>
    <row r="235" spans="1:4" x14ac:dyDescent="0.2">
      <c r="A235" s="7"/>
      <c r="B235" s="49" t="s">
        <v>94</v>
      </c>
      <c r="C235" s="49" t="s">
        <v>95</v>
      </c>
      <c r="D235" s="15">
        <f t="shared" ref="D235" si="47">D231/D234</f>
        <v>0.43554970828397166</v>
      </c>
    </row>
    <row r="236" spans="1:4" x14ac:dyDescent="0.2">
      <c r="A236" s="7"/>
      <c r="B236" s="34"/>
      <c r="C236" s="34"/>
      <c r="D236" s="51"/>
    </row>
    <row r="237" spans="1:4" x14ac:dyDescent="0.2">
      <c r="A237" s="35"/>
      <c r="B237" s="49" t="s">
        <v>96</v>
      </c>
      <c r="C237" s="49" t="s">
        <v>90</v>
      </c>
      <c r="D237" s="23">
        <v>34499.611169439966</v>
      </c>
    </row>
    <row r="238" spans="1:4" x14ac:dyDescent="0.2">
      <c r="A238" s="7"/>
      <c r="B238" s="49" t="s">
        <v>97</v>
      </c>
      <c r="C238" s="49" t="s">
        <v>95</v>
      </c>
      <c r="D238" s="15">
        <f t="shared" ref="D238" si="48">D231/D237</f>
        <v>0.41975483082625936</v>
      </c>
    </row>
    <row r="239" spans="1:4" x14ac:dyDescent="0.2">
      <c r="A239"/>
      <c r="B239" s="52"/>
      <c r="C239" s="52"/>
      <c r="D239"/>
    </row>
    <row r="240" spans="1:4" x14ac:dyDescent="0.2">
      <c r="A240"/>
      <c r="B240"/>
      <c r="C240"/>
      <c r="D240"/>
    </row>
    <row r="241" spans="1:4" x14ac:dyDescent="0.2">
      <c r="A241" s="52"/>
      <c r="B241" s="53" t="s">
        <v>98</v>
      </c>
      <c r="C241" s="52"/>
      <c r="D241" s="52"/>
    </row>
    <row r="242" spans="1:4" x14ac:dyDescent="0.2">
      <c r="A242"/>
      <c r="B242" s="54"/>
      <c r="C242" s="54"/>
      <c r="D242" s="54"/>
    </row>
    <row r="243" spans="1:4" x14ac:dyDescent="0.2">
      <c r="A243" s="55"/>
      <c r="B243" s="56" t="s">
        <v>99</v>
      </c>
      <c r="C243" s="57"/>
      <c r="D243" s="57"/>
    </row>
    <row r="244" spans="1:4" x14ac:dyDescent="0.2">
      <c r="A244"/>
      <c r="B244" s="54"/>
      <c r="C244" s="54"/>
      <c r="D244" s="54"/>
    </row>
    <row r="245" spans="1:4" x14ac:dyDescent="0.2">
      <c r="A245" s="5"/>
      <c r="B245" s="5"/>
      <c r="C245" s="58"/>
      <c r="D245" s="59">
        <v>2017</v>
      </c>
    </row>
    <row r="246" spans="1:4" x14ac:dyDescent="0.2">
      <c r="A246" s="5"/>
      <c r="B246" s="58" t="s">
        <v>77</v>
      </c>
      <c r="C246" s="58"/>
      <c r="D246" s="60"/>
    </row>
    <row r="247" spans="1:4" x14ac:dyDescent="0.2">
      <c r="A247" s="5"/>
      <c r="B247" s="54" t="s">
        <v>100</v>
      </c>
      <c r="C247" s="54"/>
      <c r="D247" s="61">
        <v>3951.4791000000005</v>
      </c>
    </row>
    <row r="248" spans="1:4" x14ac:dyDescent="0.2">
      <c r="A248" s="5"/>
      <c r="B248" s="54" t="s">
        <v>101</v>
      </c>
      <c r="C248" s="54"/>
      <c r="D248" s="61">
        <v>124.6</v>
      </c>
    </row>
    <row r="249" spans="1:4" x14ac:dyDescent="0.2">
      <c r="A249" s="5"/>
      <c r="B249" s="54" t="s">
        <v>102</v>
      </c>
      <c r="C249" s="54"/>
      <c r="D249" s="61">
        <v>1141.5</v>
      </c>
    </row>
    <row r="250" spans="1:4" x14ac:dyDescent="0.2">
      <c r="A250" s="5"/>
      <c r="B250" s="58" t="s">
        <v>103</v>
      </c>
      <c r="C250" s="58"/>
      <c r="D250" s="60">
        <v>5217.5791000000008</v>
      </c>
    </row>
    <row r="251" spans="1:4" x14ac:dyDescent="0.2">
      <c r="A251" s="5"/>
      <c r="B251" s="54"/>
      <c r="C251" s="54"/>
      <c r="D251" s="61"/>
    </row>
    <row r="252" spans="1:4" x14ac:dyDescent="0.2">
      <c r="A252" s="5"/>
      <c r="B252" s="58" t="s">
        <v>83</v>
      </c>
      <c r="C252" s="58"/>
      <c r="D252" s="60"/>
    </row>
    <row r="253" spans="1:4" x14ac:dyDescent="0.2">
      <c r="A253" s="5"/>
      <c r="B253" s="54" t="s">
        <v>84</v>
      </c>
      <c r="C253" s="54"/>
      <c r="D253" s="61">
        <v>2358.9663876327554</v>
      </c>
    </row>
    <row r="254" spans="1:4" x14ac:dyDescent="0.2">
      <c r="A254" s="5"/>
      <c r="B254" s="54" t="s">
        <v>86</v>
      </c>
      <c r="C254" s="54"/>
      <c r="D254" s="61">
        <v>3067.0947030497596</v>
      </c>
    </row>
    <row r="255" spans="1:4" x14ac:dyDescent="0.2">
      <c r="A255" s="5"/>
      <c r="B255" s="54" t="s">
        <v>87</v>
      </c>
      <c r="C255" s="54"/>
      <c r="D255" s="61">
        <v>4132.9478756022772</v>
      </c>
    </row>
    <row r="256" spans="1:4" x14ac:dyDescent="0.2">
      <c r="A256" s="5"/>
      <c r="B256" s="58" t="s">
        <v>104</v>
      </c>
      <c r="C256" s="58"/>
      <c r="D256" s="60">
        <v>2763.9880684000227</v>
      </c>
    </row>
    <row r="257" spans="1:4" x14ac:dyDescent="0.2">
      <c r="A257" s="5"/>
      <c r="B257" s="54"/>
      <c r="C257" s="54"/>
      <c r="D257" s="61"/>
    </row>
    <row r="258" spans="1:4" x14ac:dyDescent="0.2">
      <c r="A258" s="5"/>
      <c r="B258" s="58" t="s">
        <v>89</v>
      </c>
      <c r="C258" s="58"/>
      <c r="D258" s="60"/>
    </row>
    <row r="259" spans="1:4" x14ac:dyDescent="0.2">
      <c r="A259" s="5"/>
      <c r="B259" s="54" t="s">
        <v>105</v>
      </c>
      <c r="C259" s="54"/>
      <c r="D259" s="61">
        <v>9321.4063783333331</v>
      </c>
    </row>
    <row r="260" spans="1:4" x14ac:dyDescent="0.2">
      <c r="A260" s="5"/>
      <c r="B260" s="54" t="s">
        <v>106</v>
      </c>
      <c r="C260" s="54"/>
      <c r="D260" s="61">
        <v>382.16</v>
      </c>
    </row>
    <row r="261" spans="1:4" x14ac:dyDescent="0.2">
      <c r="A261" s="5"/>
      <c r="B261" s="54" t="s">
        <v>107</v>
      </c>
      <c r="C261" s="54"/>
      <c r="D261" s="61">
        <v>4717.76</v>
      </c>
    </row>
    <row r="262" spans="1:4" x14ac:dyDescent="0.2">
      <c r="A262" s="5"/>
      <c r="B262" s="58" t="s">
        <v>108</v>
      </c>
      <c r="C262" s="58"/>
      <c r="D262" s="60">
        <v>14421.326378333333</v>
      </c>
    </row>
    <row r="263" spans="1:4" x14ac:dyDescent="0.2">
      <c r="A263" s="5"/>
      <c r="B263" s="54"/>
      <c r="C263" s="54"/>
      <c r="D263" s="61"/>
    </row>
    <row r="264" spans="1:4" x14ac:dyDescent="0.2">
      <c r="A264" s="5"/>
      <c r="B264" s="58" t="s">
        <v>92</v>
      </c>
      <c r="C264" s="58"/>
      <c r="D264" s="60"/>
    </row>
    <row r="265" spans="1:4" x14ac:dyDescent="0.2">
      <c r="A265" s="5"/>
      <c r="B265" s="54" t="s">
        <v>109</v>
      </c>
      <c r="C265" s="54"/>
      <c r="D265" s="61">
        <v>33076.488526435198</v>
      </c>
    </row>
    <row r="266" spans="1:4" x14ac:dyDescent="0.2">
      <c r="A266" s="5"/>
      <c r="B266" s="58" t="s">
        <v>94</v>
      </c>
      <c r="C266" s="58"/>
      <c r="D266" s="62">
        <v>0.43599931615496623</v>
      </c>
    </row>
    <row r="267" spans="1:4" x14ac:dyDescent="0.2">
      <c r="A267" s="5"/>
      <c r="B267" s="54" t="s">
        <v>110</v>
      </c>
      <c r="C267" s="54"/>
      <c r="D267" s="61">
        <v>34798.042217861206</v>
      </c>
    </row>
    <row r="268" spans="1:4" x14ac:dyDescent="0.2">
      <c r="A268" s="5"/>
      <c r="B268" s="58" t="s">
        <v>97</v>
      </c>
      <c r="C268" s="58"/>
      <c r="D268" s="62">
        <v>0.41442924541689091</v>
      </c>
    </row>
    <row r="269" spans="1:4" x14ac:dyDescent="0.2">
      <c r="A269" s="5"/>
      <c r="B269" s="63"/>
      <c r="C269" s="63"/>
      <c r="D269" s="63"/>
    </row>
    <row r="270" spans="1:4" x14ac:dyDescent="0.2">
      <c r="A270" s="5"/>
      <c r="B270" s="34"/>
      <c r="C270" s="34"/>
      <c r="D270" s="64"/>
    </row>
    <row r="271" spans="1:4" x14ac:dyDescent="0.2">
      <c r="A271" s="65"/>
      <c r="B271" s="66" t="s">
        <v>111</v>
      </c>
      <c r="C271" s="66"/>
      <c r="D271" s="67"/>
    </row>
    <row r="272" spans="1:4" x14ac:dyDescent="0.2">
      <c r="A272"/>
      <c r="B272" s="54"/>
      <c r="C272" s="54"/>
      <c r="D272" s="54"/>
    </row>
    <row r="273" spans="1:4" x14ac:dyDescent="0.2">
      <c r="A273" s="35"/>
      <c r="B273" s="35"/>
      <c r="C273" s="58"/>
      <c r="D273" s="59">
        <v>2017</v>
      </c>
    </row>
    <row r="274" spans="1:4" x14ac:dyDescent="0.2">
      <c r="A274" s="35"/>
      <c r="B274" s="58" t="s">
        <v>77</v>
      </c>
      <c r="C274" s="58"/>
      <c r="D274" s="59"/>
    </row>
    <row r="275" spans="1:4" x14ac:dyDescent="0.2">
      <c r="A275" s="35"/>
      <c r="B275" s="54" t="s">
        <v>100</v>
      </c>
      <c r="C275" s="54"/>
      <c r="D275" s="61">
        <v>3919.8395</v>
      </c>
    </row>
    <row r="276" spans="1:4" x14ac:dyDescent="0.2">
      <c r="A276" s="35"/>
      <c r="B276" s="54" t="s">
        <v>101</v>
      </c>
      <c r="C276" s="54"/>
      <c r="D276" s="61">
        <v>129.55000000000001</v>
      </c>
    </row>
    <row r="277" spans="1:4" x14ac:dyDescent="0.2">
      <c r="A277" s="35"/>
      <c r="B277" s="54" t="s">
        <v>102</v>
      </c>
      <c r="C277" s="54"/>
      <c r="D277" s="61">
        <v>1141.5</v>
      </c>
    </row>
    <row r="278" spans="1:4" x14ac:dyDescent="0.2">
      <c r="A278" s="35"/>
      <c r="B278" s="58" t="s">
        <v>103</v>
      </c>
      <c r="C278" s="58"/>
      <c r="D278" s="60">
        <v>5190.8895000000002</v>
      </c>
    </row>
    <row r="279" spans="1:4" x14ac:dyDescent="0.2">
      <c r="A279" s="35"/>
      <c r="B279" s="54"/>
      <c r="C279" s="54"/>
      <c r="D279" s="61"/>
    </row>
    <row r="280" spans="1:4" x14ac:dyDescent="0.2">
      <c r="A280" s="35"/>
      <c r="B280" s="58" t="s">
        <v>83</v>
      </c>
      <c r="C280" s="58"/>
      <c r="D280" s="60"/>
    </row>
    <row r="281" spans="1:4" x14ac:dyDescent="0.2">
      <c r="A281" s="35"/>
      <c r="B281" s="54" t="s">
        <v>84</v>
      </c>
      <c r="C281" s="54"/>
      <c r="D281" s="61">
        <v>2378.1801844182651</v>
      </c>
    </row>
    <row r="282" spans="1:4" x14ac:dyDescent="0.2">
      <c r="A282" s="35"/>
      <c r="B282" s="54" t="s">
        <v>86</v>
      </c>
      <c r="C282" s="54"/>
      <c r="D282" s="61">
        <v>3064.8012350443837</v>
      </c>
    </row>
    <row r="283" spans="1:4" x14ac:dyDescent="0.2">
      <c r="A283" s="35"/>
      <c r="B283" s="54" t="s">
        <v>87</v>
      </c>
      <c r="C283" s="54"/>
      <c r="D283" s="61">
        <v>4066.951379763469</v>
      </c>
    </row>
    <row r="284" spans="1:4" x14ac:dyDescent="0.2">
      <c r="A284" s="35"/>
      <c r="B284" s="58" t="s">
        <v>88</v>
      </c>
      <c r="C284" s="58"/>
      <c r="D284" s="60">
        <v>2766.6847127067531</v>
      </c>
    </row>
    <row r="285" spans="1:4" x14ac:dyDescent="0.2">
      <c r="A285" s="35"/>
      <c r="B285" s="54"/>
      <c r="C285" s="54"/>
      <c r="D285" s="61"/>
    </row>
    <row r="286" spans="1:4" x14ac:dyDescent="0.2">
      <c r="A286" s="35"/>
      <c r="B286" s="58" t="s">
        <v>89</v>
      </c>
      <c r="C286" s="58"/>
      <c r="D286" s="60"/>
    </row>
    <row r="287" spans="1:4" x14ac:dyDescent="0.2">
      <c r="A287" s="35"/>
      <c r="B287" s="54" t="s">
        <v>105</v>
      </c>
      <c r="C287" s="54"/>
      <c r="D287" s="61">
        <v>9322.0846249999995</v>
      </c>
    </row>
    <row r="288" spans="1:4" x14ac:dyDescent="0.2">
      <c r="A288" s="35"/>
      <c r="B288" s="54" t="s">
        <v>106</v>
      </c>
      <c r="C288" s="54"/>
      <c r="D288" s="61">
        <v>397.04499999999996</v>
      </c>
    </row>
    <row r="289" spans="1:4" x14ac:dyDescent="0.2">
      <c r="A289" s="35"/>
      <c r="B289" s="54" t="s">
        <v>107</v>
      </c>
      <c r="C289" s="54"/>
      <c r="D289" s="61">
        <v>4642.4250000000002</v>
      </c>
    </row>
    <row r="290" spans="1:4" x14ac:dyDescent="0.2">
      <c r="A290" s="35"/>
      <c r="B290" s="58" t="s">
        <v>108</v>
      </c>
      <c r="C290" s="58"/>
      <c r="D290" s="60">
        <v>14361.554625000001</v>
      </c>
    </row>
    <row r="291" spans="1:4" x14ac:dyDescent="0.2">
      <c r="A291" s="35"/>
      <c r="B291" s="54"/>
      <c r="C291" s="54"/>
      <c r="D291" s="61"/>
    </row>
    <row r="292" spans="1:4" x14ac:dyDescent="0.2">
      <c r="A292" s="35"/>
      <c r="B292" s="58" t="s">
        <v>92</v>
      </c>
      <c r="C292" s="58"/>
      <c r="D292" s="60"/>
    </row>
    <row r="293" spans="1:4" x14ac:dyDescent="0.2">
      <c r="A293" s="35"/>
      <c r="B293" s="54" t="s">
        <v>109</v>
      </c>
      <c r="C293" s="54"/>
      <c r="D293" s="61">
        <v>33556.509666599813</v>
      </c>
    </row>
    <row r="294" spans="1:4" x14ac:dyDescent="0.2">
      <c r="A294" s="35"/>
      <c r="B294" s="58" t="s">
        <v>94</v>
      </c>
      <c r="C294" s="58"/>
      <c r="D294" s="62">
        <v>0.42798118063198487</v>
      </c>
    </row>
    <row r="295" spans="1:4" x14ac:dyDescent="0.2">
      <c r="A295" s="35"/>
      <c r="B295" s="54" t="s">
        <v>110</v>
      </c>
      <c r="C295" s="54"/>
      <c r="D295" s="61">
        <v>34813.807537372282</v>
      </c>
    </row>
    <row r="296" spans="1:4" x14ac:dyDescent="0.2">
      <c r="A296" s="35"/>
      <c r="B296" s="58" t="s">
        <v>97</v>
      </c>
      <c r="C296" s="58"/>
      <c r="D296" s="62">
        <v>0.41252467457295533</v>
      </c>
    </row>
    <row r="297" spans="1:4" x14ac:dyDescent="0.2">
      <c r="A297" s="16"/>
      <c r="B297" s="68"/>
      <c r="C297" s="68"/>
      <c r="D297" s="69"/>
    </row>
    <row r="298" spans="1:4" x14ac:dyDescent="0.2">
      <c r="A298" s="16"/>
      <c r="B298" s="68"/>
      <c r="C298" s="70"/>
      <c r="D298" s="71"/>
    </row>
    <row r="299" spans="1:4" x14ac:dyDescent="0.2">
      <c r="A299" s="16"/>
      <c r="B299" s="68"/>
      <c r="C299" s="70"/>
      <c r="D299" s="71"/>
    </row>
    <row r="300" spans="1:4" x14ac:dyDescent="0.2">
      <c r="A300" s="72"/>
      <c r="B300" s="53" t="s">
        <v>98</v>
      </c>
      <c r="C300" s="34"/>
      <c r="D300" s="73"/>
    </row>
    <row r="301" spans="1:4" x14ac:dyDescent="0.2">
      <c r="A301" s="5"/>
      <c r="B301" s="34"/>
      <c r="C301" s="34"/>
      <c r="D301" s="64"/>
    </row>
    <row r="302" spans="1:4" x14ac:dyDescent="0.2">
      <c r="A302" s="5"/>
      <c r="B302" s="34"/>
      <c r="C302" s="34"/>
      <c r="D302" s="64"/>
    </row>
    <row r="303" spans="1:4" x14ac:dyDescent="0.2">
      <c r="A303" s="31"/>
      <c r="B303" s="34"/>
      <c r="C303" s="34"/>
      <c r="D303" s="74"/>
    </row>
    <row r="304" spans="1:4" x14ac:dyDescent="0.2">
      <c r="A304" s="31"/>
      <c r="B304" s="16"/>
      <c r="C304" s="16"/>
      <c r="D304" s="39"/>
    </row>
    <row r="305" spans="1:4" x14ac:dyDescent="0.2">
      <c r="A305" s="5"/>
      <c r="B305" s="16"/>
      <c r="C305" s="16"/>
      <c r="D305" s="17"/>
    </row>
    <row r="306" spans="1:4" x14ac:dyDescent="0.2">
      <c r="A306" s="5"/>
      <c r="B306" s="16"/>
      <c r="C306" s="16"/>
      <c r="D306" s="17"/>
    </row>
    <row r="307" spans="1:4" x14ac:dyDescent="0.2">
      <c r="A307" s="5"/>
      <c r="B307" s="16"/>
      <c r="C307" s="16"/>
      <c r="D307" s="17"/>
    </row>
    <row r="308" spans="1:4" x14ac:dyDescent="0.2">
      <c r="A308" s="5"/>
      <c r="B308" s="16"/>
      <c r="C308" s="16"/>
      <c r="D308" s="17"/>
    </row>
    <row r="309" spans="1:4" x14ac:dyDescent="0.2">
      <c r="A309" s="5"/>
      <c r="B309" s="16"/>
      <c r="C309" s="16"/>
      <c r="D309" s="17"/>
    </row>
    <row r="310" spans="1:4" x14ac:dyDescent="0.2">
      <c r="A310" s="5"/>
      <c r="B310" s="16"/>
      <c r="C310" s="16"/>
      <c r="D310" s="17"/>
    </row>
    <row r="311" spans="1:4" x14ac:dyDescent="0.2">
      <c r="A311" s="5"/>
      <c r="B311" s="16"/>
      <c r="C311" s="16"/>
      <c r="D311" s="17"/>
    </row>
    <row r="312" spans="1:4" x14ac:dyDescent="0.2">
      <c r="A312" s="5"/>
      <c r="B312" s="16"/>
      <c r="C312" s="16"/>
      <c r="D312" s="17"/>
    </row>
    <row r="313" spans="1:4" x14ac:dyDescent="0.2">
      <c r="A313" s="5"/>
      <c r="B313" s="16"/>
      <c r="C313" s="16"/>
      <c r="D313" s="17"/>
    </row>
    <row r="314" spans="1:4" x14ac:dyDescent="0.2">
      <c r="A314" s="5"/>
      <c r="B314" s="16"/>
      <c r="C314" s="16"/>
      <c r="D314" s="17"/>
    </row>
    <row r="315" spans="1:4" x14ac:dyDescent="0.2">
      <c r="A315" s="5"/>
      <c r="B315" s="16"/>
      <c r="C315" s="16"/>
      <c r="D315" s="17"/>
    </row>
    <row r="316" spans="1:4" x14ac:dyDescent="0.2">
      <c r="A316" s="5"/>
      <c r="B316" s="16"/>
      <c r="C316" s="16"/>
      <c r="D316" s="17"/>
    </row>
    <row r="317" spans="1:4" x14ac:dyDescent="0.2">
      <c r="A317" s="5"/>
      <c r="B317" s="16"/>
      <c r="C317" s="16"/>
      <c r="D317" s="17"/>
    </row>
    <row r="318" spans="1:4" x14ac:dyDescent="0.2">
      <c r="A318" s="5"/>
      <c r="B318" s="16"/>
      <c r="C318" s="16"/>
      <c r="D318" s="17"/>
    </row>
    <row r="319" spans="1:4" x14ac:dyDescent="0.2">
      <c r="A319" s="5"/>
      <c r="B319" s="16" t="s">
        <v>112</v>
      </c>
      <c r="C319" s="16"/>
      <c r="D319" s="17"/>
    </row>
    <row r="320" spans="1:4" x14ac:dyDescent="0.2">
      <c r="A320" s="5"/>
      <c r="B320" s="16"/>
      <c r="C320" s="16"/>
      <c r="D320" s="17"/>
    </row>
    <row r="321" spans="1:4" x14ac:dyDescent="0.2">
      <c r="A321" s="5"/>
      <c r="B321" s="16"/>
      <c r="C321" s="16"/>
      <c r="D321" s="17"/>
    </row>
    <row r="322" spans="1:4" x14ac:dyDescent="0.2">
      <c r="A322" s="5"/>
      <c r="B322" s="16"/>
      <c r="C322" s="16"/>
      <c r="D322" s="17"/>
    </row>
    <row r="323" spans="1:4" x14ac:dyDescent="0.2">
      <c r="A323" s="5"/>
      <c r="B323" s="16"/>
      <c r="C323" s="16"/>
      <c r="D323" s="17"/>
    </row>
    <row r="324" spans="1:4" x14ac:dyDescent="0.2">
      <c r="A324" s="5"/>
      <c r="B324" s="16"/>
      <c r="C324" s="16"/>
      <c r="D324" s="17"/>
    </row>
    <row r="325" spans="1:4" x14ac:dyDescent="0.2">
      <c r="A325" s="5"/>
      <c r="B325" s="16"/>
      <c r="C325" s="16"/>
      <c r="D325" s="17"/>
    </row>
    <row r="326" spans="1:4" x14ac:dyDescent="0.2">
      <c r="A326" s="5"/>
      <c r="B326" s="16"/>
      <c r="C326" s="16"/>
      <c r="D326" s="17"/>
    </row>
    <row r="327" spans="1:4" x14ac:dyDescent="0.2">
      <c r="A327" s="5"/>
      <c r="B327" s="16"/>
      <c r="C327" s="16"/>
      <c r="D327" s="17"/>
    </row>
    <row r="328" spans="1:4" x14ac:dyDescent="0.2">
      <c r="A328" s="5"/>
      <c r="B328" s="16"/>
      <c r="C328" s="16"/>
      <c r="D328" s="17"/>
    </row>
    <row r="329" spans="1:4" x14ac:dyDescent="0.2">
      <c r="A329" s="5"/>
      <c r="B329" s="16"/>
      <c r="C329" s="16"/>
      <c r="D329" s="17"/>
    </row>
    <row r="330" spans="1:4" x14ac:dyDescent="0.2">
      <c r="A330" s="5"/>
      <c r="B330" s="16"/>
      <c r="C330" s="16"/>
      <c r="D330" s="17"/>
    </row>
    <row r="331" spans="1:4" x14ac:dyDescent="0.2">
      <c r="A331" s="5"/>
      <c r="B331" s="16"/>
      <c r="C331" s="16"/>
      <c r="D331" s="17"/>
    </row>
    <row r="332" spans="1:4" x14ac:dyDescent="0.2">
      <c r="A332" s="5"/>
      <c r="B332" s="16"/>
      <c r="C332" s="16"/>
      <c r="D332" s="17"/>
    </row>
    <row r="333" spans="1:4" x14ac:dyDescent="0.2">
      <c r="A333" s="5"/>
      <c r="B333" s="16"/>
      <c r="C333" s="16"/>
      <c r="D333" s="17"/>
    </row>
    <row r="334" spans="1:4" x14ac:dyDescent="0.2">
      <c r="A334" s="5"/>
      <c r="B334" s="16"/>
      <c r="C334" s="16"/>
      <c r="D334" s="17"/>
    </row>
    <row r="335" spans="1:4" x14ac:dyDescent="0.2">
      <c r="A335" s="5"/>
      <c r="B335" s="16"/>
      <c r="C335" s="16"/>
      <c r="D335" s="17"/>
    </row>
    <row r="336" spans="1:4" x14ac:dyDescent="0.2">
      <c r="A336" s="5"/>
      <c r="B336" s="16"/>
      <c r="C336" s="16"/>
      <c r="D336" s="17"/>
    </row>
    <row r="337" spans="1:4" x14ac:dyDescent="0.2">
      <c r="A337" s="5"/>
      <c r="B337" s="16"/>
      <c r="C337" s="16"/>
      <c r="D337" s="17"/>
    </row>
    <row r="338" spans="1:4" x14ac:dyDescent="0.2">
      <c r="A338" s="5"/>
      <c r="B338" s="16"/>
      <c r="C338" s="16"/>
      <c r="D338" s="17"/>
    </row>
    <row r="339" spans="1:4" x14ac:dyDescent="0.2">
      <c r="A339" s="5"/>
      <c r="B339" s="16"/>
      <c r="C339" s="16"/>
      <c r="D339" s="17"/>
    </row>
    <row r="340" spans="1:4" x14ac:dyDescent="0.2">
      <c r="A340" s="5"/>
      <c r="B340" s="16"/>
      <c r="C340" s="16"/>
      <c r="D340" s="17"/>
    </row>
    <row r="341" spans="1:4" x14ac:dyDescent="0.2">
      <c r="A341" s="5"/>
      <c r="B341" s="16"/>
      <c r="C341" s="16"/>
      <c r="D341" s="17"/>
    </row>
    <row r="342" spans="1:4" x14ac:dyDescent="0.2">
      <c r="A342" s="5"/>
      <c r="B342" s="16"/>
      <c r="C342" s="16"/>
      <c r="D342" s="17"/>
    </row>
    <row r="343" spans="1:4" x14ac:dyDescent="0.2">
      <c r="A343" s="5"/>
      <c r="B343" s="16"/>
      <c r="C343" s="16"/>
      <c r="D343" s="17"/>
    </row>
    <row r="344" spans="1:4" x14ac:dyDescent="0.2">
      <c r="A344" s="5"/>
      <c r="B344" s="16"/>
      <c r="C344" s="16"/>
      <c r="D344" s="17"/>
    </row>
    <row r="345" spans="1:4" x14ac:dyDescent="0.2">
      <c r="A345" s="5"/>
      <c r="B345" s="16"/>
      <c r="C345" s="16"/>
      <c r="D345" s="17"/>
    </row>
    <row r="346" spans="1:4" x14ac:dyDescent="0.2">
      <c r="A346" s="5"/>
      <c r="B346" s="16"/>
      <c r="C346" s="16"/>
      <c r="D346" s="17"/>
    </row>
    <row r="347" spans="1:4" x14ac:dyDescent="0.2">
      <c r="A347" s="5"/>
      <c r="B347" s="16"/>
      <c r="C347" s="16"/>
      <c r="D347" s="17"/>
    </row>
    <row r="348" spans="1:4" x14ac:dyDescent="0.2">
      <c r="A348" s="5"/>
      <c r="B348" s="16"/>
      <c r="C348" s="16"/>
      <c r="D348" s="17"/>
    </row>
    <row r="349" spans="1:4" x14ac:dyDescent="0.2">
      <c r="A349" s="5"/>
      <c r="B349" s="16"/>
      <c r="C349" s="16"/>
      <c r="D349" s="17"/>
    </row>
    <row r="350" spans="1:4" x14ac:dyDescent="0.2">
      <c r="A350" s="5"/>
      <c r="B350" s="16"/>
      <c r="C350" s="16"/>
      <c r="D350" s="17"/>
    </row>
    <row r="351" spans="1:4" x14ac:dyDescent="0.2">
      <c r="A351" s="5"/>
      <c r="B351" s="16"/>
      <c r="C351" s="16"/>
      <c r="D351" s="17"/>
    </row>
    <row r="352" spans="1:4" x14ac:dyDescent="0.2">
      <c r="A352" s="5"/>
      <c r="B352" s="16"/>
      <c r="C352" s="16"/>
      <c r="D352" s="17"/>
    </row>
    <row r="353" spans="1:4" x14ac:dyDescent="0.2">
      <c r="A353" s="5"/>
      <c r="B353" s="16"/>
      <c r="C353" s="16"/>
      <c r="D353" s="17"/>
    </row>
    <row r="354" spans="1:4" x14ac:dyDescent="0.2">
      <c r="A354" s="5"/>
      <c r="B354" s="16"/>
      <c r="C354" s="16"/>
      <c r="D354" s="17"/>
    </row>
    <row r="355" spans="1:4" x14ac:dyDescent="0.2">
      <c r="A355" s="5"/>
      <c r="B355" s="16"/>
      <c r="C355" s="16"/>
      <c r="D355" s="17"/>
    </row>
    <row r="356" spans="1:4" x14ac:dyDescent="0.2">
      <c r="A356" s="5"/>
      <c r="B356" s="16"/>
      <c r="C356" s="16"/>
      <c r="D356" s="17"/>
    </row>
    <row r="357" spans="1:4" x14ac:dyDescent="0.2">
      <c r="A357" s="5"/>
      <c r="B357" s="16"/>
      <c r="C357" s="16"/>
      <c r="D357" s="17"/>
    </row>
    <row r="358" spans="1:4" x14ac:dyDescent="0.2">
      <c r="A358" s="5"/>
      <c r="B358" s="16"/>
      <c r="C358" s="16"/>
      <c r="D358" s="17"/>
    </row>
    <row r="359" spans="1:4" x14ac:dyDescent="0.2">
      <c r="A359" s="5"/>
      <c r="B359" s="16"/>
      <c r="C359" s="16"/>
      <c r="D359" s="17"/>
    </row>
    <row r="360" spans="1:4" x14ac:dyDescent="0.2">
      <c r="A360" s="5"/>
      <c r="B360" s="16"/>
      <c r="C360" s="16"/>
      <c r="D360" s="17"/>
    </row>
    <row r="361" spans="1:4" x14ac:dyDescent="0.2">
      <c r="A361" s="5"/>
      <c r="B361" s="16"/>
      <c r="C361" s="16"/>
      <c r="D361" s="17"/>
    </row>
    <row r="362" spans="1:4" x14ac:dyDescent="0.2">
      <c r="A362" s="5"/>
      <c r="B362" s="16"/>
      <c r="C362" s="16"/>
      <c r="D362" s="17"/>
    </row>
    <row r="363" spans="1:4" x14ac:dyDescent="0.2">
      <c r="A363" s="5"/>
      <c r="B363" s="16"/>
      <c r="C363" s="16"/>
      <c r="D363" s="17"/>
    </row>
    <row r="364" spans="1:4" x14ac:dyDescent="0.2">
      <c r="A364" s="5"/>
      <c r="B364" s="16"/>
      <c r="C364" s="16"/>
      <c r="D364" s="17"/>
    </row>
    <row r="365" spans="1:4" x14ac:dyDescent="0.2">
      <c r="A365" s="5"/>
      <c r="B365" s="16"/>
      <c r="C365" s="16"/>
      <c r="D365" s="17"/>
    </row>
    <row r="366" spans="1:4" x14ac:dyDescent="0.2">
      <c r="A366" s="5"/>
      <c r="B366" s="16"/>
      <c r="C366" s="16"/>
      <c r="D366" s="17"/>
    </row>
    <row r="367" spans="1:4" x14ac:dyDescent="0.2">
      <c r="A367" s="5"/>
      <c r="B367" s="16"/>
      <c r="C367" s="16"/>
      <c r="D367" s="17"/>
    </row>
    <row r="368" spans="1:4" x14ac:dyDescent="0.2">
      <c r="A368" s="5"/>
      <c r="B368" s="16"/>
      <c r="C368" s="16"/>
      <c r="D368" s="17"/>
    </row>
    <row r="369" spans="1:4" x14ac:dyDescent="0.2">
      <c r="A369" s="5"/>
      <c r="B369" s="16"/>
      <c r="C369" s="16"/>
      <c r="D369" s="17"/>
    </row>
    <row r="370" spans="1:4" x14ac:dyDescent="0.2">
      <c r="A370" s="5"/>
      <c r="B370" s="16"/>
      <c r="C370" s="16"/>
      <c r="D370" s="17"/>
    </row>
    <row r="371" spans="1:4" x14ac:dyDescent="0.2">
      <c r="A371" s="5"/>
      <c r="B371" s="16"/>
      <c r="C371" s="16"/>
      <c r="D371" s="17"/>
    </row>
    <row r="372" spans="1:4" x14ac:dyDescent="0.2">
      <c r="A372" s="5"/>
      <c r="B372" s="16"/>
      <c r="C372" s="16"/>
      <c r="D372" s="17"/>
    </row>
    <row r="373" spans="1:4" x14ac:dyDescent="0.2">
      <c r="A373" s="5"/>
      <c r="B373" s="16"/>
      <c r="C373" s="16"/>
      <c r="D373" s="17"/>
    </row>
    <row r="374" spans="1:4" x14ac:dyDescent="0.2">
      <c r="A374" s="5"/>
      <c r="B374" s="16"/>
      <c r="C374" s="16"/>
      <c r="D374" s="17"/>
    </row>
    <row r="375" spans="1:4" x14ac:dyDescent="0.2">
      <c r="A375" s="5"/>
      <c r="B375" s="16"/>
      <c r="C375" s="16"/>
      <c r="D375" s="17"/>
    </row>
    <row r="376" spans="1:4" x14ac:dyDescent="0.2">
      <c r="A376" s="5"/>
      <c r="B376" s="16"/>
      <c r="C376" s="16"/>
      <c r="D376" s="17"/>
    </row>
    <row r="377" spans="1:4" x14ac:dyDescent="0.2">
      <c r="A377" s="5"/>
      <c r="B377" s="16"/>
      <c r="C377" s="16"/>
      <c r="D377" s="17"/>
    </row>
    <row r="378" spans="1:4" x14ac:dyDescent="0.2">
      <c r="A378" s="5"/>
      <c r="B378" s="16"/>
      <c r="C378" s="16"/>
      <c r="D378" s="17"/>
    </row>
    <row r="379" spans="1:4" x14ac:dyDescent="0.2">
      <c r="A379" s="5"/>
      <c r="B379" s="16"/>
      <c r="C379" s="16"/>
      <c r="D379" s="17"/>
    </row>
    <row r="380" spans="1:4" x14ac:dyDescent="0.2">
      <c r="A380" s="5"/>
      <c r="B380" s="16"/>
      <c r="C380" s="16"/>
      <c r="D380" s="17"/>
    </row>
    <row r="381" spans="1:4" x14ac:dyDescent="0.2">
      <c r="A381" s="5"/>
      <c r="B381" s="16"/>
      <c r="C381" s="16"/>
      <c r="D381" s="17"/>
    </row>
    <row r="382" spans="1:4" x14ac:dyDescent="0.2">
      <c r="A382" s="5"/>
      <c r="B382" s="16"/>
      <c r="C382" s="16"/>
      <c r="D382" s="17"/>
    </row>
    <row r="383" spans="1:4" x14ac:dyDescent="0.2">
      <c r="A383" s="5"/>
      <c r="B383" s="16"/>
      <c r="C383" s="16"/>
      <c r="D383" s="17"/>
    </row>
    <row r="384" spans="1:4" x14ac:dyDescent="0.2">
      <c r="A384" s="5"/>
      <c r="B384" s="16"/>
      <c r="C384" s="16"/>
      <c r="D384" s="17"/>
    </row>
    <row r="385" spans="1:4" x14ac:dyDescent="0.2">
      <c r="A385" s="5"/>
      <c r="B385" s="16"/>
      <c r="C385" s="16"/>
      <c r="D385" s="17"/>
    </row>
    <row r="386" spans="1:4" x14ac:dyDescent="0.2">
      <c r="A386" s="5"/>
      <c r="B386" s="16"/>
      <c r="C386" s="16"/>
      <c r="D386" s="17"/>
    </row>
    <row r="387" spans="1:4" x14ac:dyDescent="0.2">
      <c r="A387" s="5"/>
      <c r="B387" s="16"/>
      <c r="C387" s="16"/>
      <c r="D387" s="17"/>
    </row>
    <row r="388" spans="1:4" x14ac:dyDescent="0.2">
      <c r="A388" s="5"/>
      <c r="B388" s="16"/>
      <c r="C388" s="16"/>
      <c r="D388" s="17"/>
    </row>
    <row r="389" spans="1:4" x14ac:dyDescent="0.2">
      <c r="A389" s="5"/>
      <c r="B389" s="16"/>
      <c r="C389" s="16"/>
      <c r="D389" s="17"/>
    </row>
    <row r="390" spans="1:4" x14ac:dyDescent="0.2">
      <c r="A390" s="5"/>
      <c r="B390" s="16"/>
      <c r="C390" s="16"/>
      <c r="D390" s="17"/>
    </row>
    <row r="391" spans="1:4" x14ac:dyDescent="0.2">
      <c r="A391" s="5"/>
      <c r="B391" s="16"/>
      <c r="C391" s="16"/>
      <c r="D391" s="17"/>
    </row>
    <row r="392" spans="1:4" x14ac:dyDescent="0.2">
      <c r="A392" s="5"/>
      <c r="B392" s="16"/>
      <c r="C392" s="16"/>
      <c r="D392" s="17"/>
    </row>
    <row r="393" spans="1:4" x14ac:dyDescent="0.2">
      <c r="A393" s="5"/>
      <c r="B393" s="16"/>
      <c r="C393" s="16"/>
      <c r="D393" s="17"/>
    </row>
    <row r="394" spans="1:4" x14ac:dyDescent="0.2">
      <c r="A394" s="5"/>
      <c r="B394" s="16"/>
      <c r="C394" s="16"/>
      <c r="D394" s="17"/>
    </row>
    <row r="395" spans="1:4" x14ac:dyDescent="0.2">
      <c r="A395" s="5"/>
      <c r="B395" s="16"/>
      <c r="C395" s="16"/>
      <c r="D395" s="17"/>
    </row>
    <row r="396" spans="1:4" x14ac:dyDescent="0.2">
      <c r="A396" s="5"/>
      <c r="B396" s="16"/>
      <c r="C396" s="16"/>
      <c r="D396" s="17"/>
    </row>
    <row r="397" spans="1:4" x14ac:dyDescent="0.2">
      <c r="A397" s="5"/>
      <c r="B397" s="16"/>
      <c r="C397" s="16"/>
      <c r="D397" s="17"/>
    </row>
    <row r="398" spans="1:4" x14ac:dyDescent="0.2">
      <c r="A398" s="5"/>
      <c r="B398" s="16"/>
      <c r="C398" s="16"/>
      <c r="D398" s="17"/>
    </row>
    <row r="399" spans="1:4" x14ac:dyDescent="0.2">
      <c r="A399" s="5"/>
      <c r="B399" s="16"/>
      <c r="C399" s="16"/>
      <c r="D399" s="17"/>
    </row>
    <row r="400" spans="1:4" x14ac:dyDescent="0.2">
      <c r="A400" s="5"/>
      <c r="B400" s="16"/>
      <c r="C400" s="16"/>
      <c r="D400" s="17"/>
    </row>
    <row r="401" spans="1:4" x14ac:dyDescent="0.2">
      <c r="A401" s="5"/>
      <c r="B401" s="16"/>
      <c r="C401" s="16"/>
      <c r="D401" s="17"/>
    </row>
    <row r="402" spans="1:4" x14ac:dyDescent="0.2">
      <c r="A402" s="5"/>
      <c r="B402" s="16"/>
      <c r="C402" s="16"/>
      <c r="D402" s="17"/>
    </row>
    <row r="403" spans="1:4" x14ac:dyDescent="0.2">
      <c r="A403" s="5"/>
      <c r="B403" s="16"/>
      <c r="C403" s="16"/>
      <c r="D403" s="17"/>
    </row>
    <row r="404" spans="1:4" x14ac:dyDescent="0.2">
      <c r="A404" s="5"/>
      <c r="B404" s="16"/>
      <c r="C404" s="16"/>
      <c r="D404" s="17"/>
    </row>
    <row r="405" spans="1:4" x14ac:dyDescent="0.2">
      <c r="A405" s="5"/>
      <c r="B405" s="16"/>
      <c r="C405" s="16"/>
      <c r="D405" s="17"/>
    </row>
    <row r="406" spans="1:4" x14ac:dyDescent="0.2">
      <c r="A406" s="5"/>
      <c r="B406" s="16"/>
      <c r="C406" s="16"/>
      <c r="D406" s="17"/>
    </row>
    <row r="407" spans="1:4" x14ac:dyDescent="0.2">
      <c r="A407" s="5"/>
      <c r="B407" s="16"/>
      <c r="C407" s="16"/>
      <c r="D407" s="17"/>
    </row>
    <row r="408" spans="1:4" x14ac:dyDescent="0.2">
      <c r="A408" s="35"/>
      <c r="B408" s="75" t="s">
        <v>113</v>
      </c>
      <c r="C408" s="63"/>
    </row>
    <row r="409" spans="1:4" x14ac:dyDescent="0.2">
      <c r="A409" s="35"/>
      <c r="B409" s="76"/>
      <c r="C409" s="77"/>
      <c r="D409" s="77">
        <v>2017</v>
      </c>
    </row>
    <row r="410" spans="1:4" x14ac:dyDescent="0.2">
      <c r="A410" s="35"/>
      <c r="B410" s="78" t="s">
        <v>114</v>
      </c>
      <c r="C410" s="78"/>
      <c r="D410" s="79">
        <f t="shared" ref="D410:D413" si="49">+D11+D23</f>
        <v>2369.9670000000001</v>
      </c>
    </row>
    <row r="411" spans="1:4" x14ac:dyDescent="0.2">
      <c r="A411" s="35"/>
      <c r="B411" s="78" t="s">
        <v>115</v>
      </c>
      <c r="C411" s="78"/>
      <c r="D411" s="79">
        <f t="shared" si="49"/>
        <v>1032.0419999999999</v>
      </c>
    </row>
    <row r="412" spans="1:4" x14ac:dyDescent="0.2">
      <c r="A412" s="35"/>
      <c r="B412" s="78" t="s">
        <v>116</v>
      </c>
      <c r="C412" s="78"/>
      <c r="D412" s="79">
        <f t="shared" si="49"/>
        <v>572.03199999999993</v>
      </c>
    </row>
    <row r="413" spans="1:4" x14ac:dyDescent="0.2">
      <c r="A413" s="35"/>
      <c r="B413" s="78" t="s">
        <v>117</v>
      </c>
      <c r="C413" s="78"/>
      <c r="D413" s="79">
        <f t="shared" si="49"/>
        <v>0</v>
      </c>
    </row>
    <row r="414" spans="1:4" x14ac:dyDescent="0.2">
      <c r="A414" s="35"/>
      <c r="B414" s="78" t="s">
        <v>118</v>
      </c>
      <c r="C414" s="78"/>
      <c r="D414" s="79">
        <f>SUM(D410:D413)</f>
        <v>3974.0410000000002</v>
      </c>
    </row>
    <row r="415" spans="1:4" x14ac:dyDescent="0.2">
      <c r="A415" s="35"/>
      <c r="B415" s="80" t="s">
        <v>119</v>
      </c>
      <c r="C415" s="80"/>
      <c r="D415" s="81">
        <f>D275</f>
        <v>3919.8395</v>
      </c>
    </row>
    <row r="416" spans="1:4" x14ac:dyDescent="0.2">
      <c r="A416" s="63"/>
      <c r="B416" s="63"/>
      <c r="C416" s="63"/>
      <c r="D416" s="63"/>
    </row>
    <row r="417" spans="1:4" x14ac:dyDescent="0.2">
      <c r="A417" s="35"/>
      <c r="B417" s="82" t="s">
        <v>81</v>
      </c>
      <c r="C417" s="82"/>
      <c r="D417" s="79">
        <f t="shared" ref="D417" si="50">+D218</f>
        <v>1141.5</v>
      </c>
    </row>
    <row r="418" spans="1:4" x14ac:dyDescent="0.2">
      <c r="A418" s="35"/>
      <c r="B418" s="82" t="s">
        <v>80</v>
      </c>
      <c r="C418" s="82"/>
      <c r="D418" s="79">
        <f t="shared" ref="D418" si="51">+D217</f>
        <v>124.6</v>
      </c>
    </row>
    <row r="419" spans="1:4" x14ac:dyDescent="0.2">
      <c r="A419" s="35"/>
      <c r="B419" s="80" t="s">
        <v>120</v>
      </c>
      <c r="C419" s="80"/>
      <c r="D419" s="83">
        <f>+D276+D277</f>
        <v>1271.05</v>
      </c>
    </row>
    <row r="420" spans="1:4" x14ac:dyDescent="0.2">
      <c r="A420" s="63"/>
      <c r="B420" s="63"/>
      <c r="C420" s="63"/>
      <c r="D420" s="63"/>
    </row>
    <row r="421" spans="1:4" x14ac:dyDescent="0.2">
      <c r="A421" s="35"/>
      <c r="B421" s="80" t="s">
        <v>121</v>
      </c>
      <c r="C421" s="80"/>
      <c r="D421" s="83">
        <f>D419+D415</f>
        <v>5190.8895000000002</v>
      </c>
    </row>
  </sheetData>
  <conditionalFormatting sqref="B67:C67 B90:C90 D14 D26 D9:D10 D33:D37 D6 D28:D30 D17:D22 D110:D123 D125:D128 D152:D171 D193:D208 D67:D71 D90:D92 D173:D176 D40:D65 D73:D88 D96:D108 D130:D149 D178:D191">
    <cfRule type="cellIs" dxfId="11" priority="12" stopIfTrue="1" operator="equal">
      <formula>#REF!</formula>
    </cfRule>
  </conditionalFormatting>
  <conditionalFormatting sqref="D32 D38 D66 D172 D209 D231 D89 D124 D219 D225 D409 D27 D15:D16 D72 D95 D109 D129 D150 D177 D192 D214">
    <cfRule type="cellIs" dxfId="10" priority="11" stopIfTrue="1" operator="equal">
      <formula>#REF!</formula>
    </cfRule>
  </conditionalFormatting>
  <conditionalFormatting sqref="D31">
    <cfRule type="cellIs" dxfId="9" priority="10" stopIfTrue="1" operator="equal">
      <formula>#REF!</formula>
    </cfRule>
  </conditionalFormatting>
  <conditionalFormatting sqref="D8">
    <cfRule type="cellIs" dxfId="8" priority="9" stopIfTrue="1" operator="equal">
      <formula>#REF!</formula>
    </cfRule>
  </conditionalFormatting>
  <conditionalFormatting sqref="D7">
    <cfRule type="cellIs" dxfId="7" priority="8" stopIfTrue="1" operator="equal">
      <formula>#REF!</formula>
    </cfRule>
  </conditionalFormatting>
  <conditionalFormatting sqref="B409:C409">
    <cfRule type="cellIs" dxfId="6" priority="7" stopIfTrue="1" operator="equal">
      <formula>#REF!</formula>
    </cfRule>
  </conditionalFormatting>
  <conditionalFormatting sqref="D11">
    <cfRule type="cellIs" dxfId="5" priority="5" stopIfTrue="1" operator="equal">
      <formula>#REF!</formula>
    </cfRule>
  </conditionalFormatting>
  <conditionalFormatting sqref="D24">
    <cfRule type="cellIs" dxfId="4" priority="2" stopIfTrue="1" operator="equal">
      <formula>#REF!</formula>
    </cfRule>
  </conditionalFormatting>
  <conditionalFormatting sqref="D12">
    <cfRule type="cellIs" dxfId="3" priority="4" stopIfTrue="1" operator="equal">
      <formula>#REF!</formula>
    </cfRule>
  </conditionalFormatting>
  <conditionalFormatting sqref="D23">
    <cfRule type="cellIs" dxfId="2" priority="3" stopIfTrue="1" operator="equal">
      <formula>#REF!</formula>
    </cfRule>
  </conditionalFormatting>
  <conditionalFormatting sqref="D25">
    <cfRule type="cellIs" dxfId="1" priority="1" stopIfTrue="1" operator="equal">
      <formula>#REF!</formula>
    </cfRule>
  </conditionalFormatting>
  <conditionalFormatting sqref="D13">
    <cfRule type="cellIs" dxfId="0" priority="6" stopIfTrue="1" operator="equal">
      <formula>#REF!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A63E-B6B4-8441-A3E5-9C378EAC8175}">
  <dimension ref="B11:L35"/>
  <sheetViews>
    <sheetView tabSelected="1" topLeftCell="A9" workbookViewId="0">
      <selection activeCell="I18" sqref="H18:I18"/>
    </sheetView>
  </sheetViews>
  <sheetFormatPr baseColWidth="10" defaultRowHeight="16" x14ac:dyDescent="0.2"/>
  <cols>
    <col min="2" max="2" width="23.5" customWidth="1"/>
    <col min="10" max="10" width="35.5" customWidth="1"/>
  </cols>
  <sheetData>
    <row r="11" spans="2:4" x14ac:dyDescent="0.2">
      <c r="B11" t="s">
        <v>126</v>
      </c>
      <c r="D11">
        <v>782</v>
      </c>
    </row>
    <row r="13" spans="2:4" x14ac:dyDescent="0.2">
      <c r="B13" t="s">
        <v>127</v>
      </c>
      <c r="D13" t="s">
        <v>139</v>
      </c>
    </row>
    <row r="14" spans="2:4" x14ac:dyDescent="0.2">
      <c r="B14" t="s">
        <v>128</v>
      </c>
      <c r="D14" s="85">
        <f>SUM(L30:L31)/L33</f>
        <v>0.15923869951944566</v>
      </c>
    </row>
    <row r="15" spans="2:4" x14ac:dyDescent="0.2">
      <c r="B15" t="s">
        <v>130</v>
      </c>
      <c r="D15" s="85">
        <f>SUM(L28:L29)/L33</f>
        <v>0.54514284064749863</v>
      </c>
    </row>
    <row r="16" spans="2:4" x14ac:dyDescent="0.2">
      <c r="B16" t="s">
        <v>129</v>
      </c>
      <c r="D16" s="85">
        <f>L32/L33</f>
        <v>0.29561845983305574</v>
      </c>
    </row>
    <row r="17" spans="2:12" x14ac:dyDescent="0.2">
      <c r="D17" s="85">
        <f>SUM(D14:D16)</f>
        <v>1</v>
      </c>
    </row>
    <row r="19" spans="2:12" x14ac:dyDescent="0.2">
      <c r="B19" t="s">
        <v>140</v>
      </c>
    </row>
    <row r="20" spans="2:12" x14ac:dyDescent="0.2">
      <c r="B20" t="s">
        <v>128</v>
      </c>
      <c r="D20">
        <f>$D$11*D14</f>
        <v>124.5246630242065</v>
      </c>
    </row>
    <row r="21" spans="2:12" x14ac:dyDescent="0.2">
      <c r="B21" t="s">
        <v>130</v>
      </c>
      <c r="D21">
        <f t="shared" ref="D21:D22" si="0">$D$11*D15</f>
        <v>426.30170138634395</v>
      </c>
    </row>
    <row r="22" spans="2:12" x14ac:dyDescent="0.2">
      <c r="B22" t="s">
        <v>129</v>
      </c>
      <c r="D22">
        <f t="shared" si="0"/>
        <v>231.17363558944959</v>
      </c>
    </row>
    <row r="27" spans="2:12" x14ac:dyDescent="0.2">
      <c r="J27" s="8" t="s">
        <v>131</v>
      </c>
      <c r="K27" s="8"/>
      <c r="L27" s="88">
        <v>2017</v>
      </c>
    </row>
    <row r="28" spans="2:12" x14ac:dyDescent="0.2">
      <c r="J28" t="s">
        <v>132</v>
      </c>
      <c r="K28" t="s">
        <v>79</v>
      </c>
      <c r="L28" s="89">
        <v>460.52354923505061</v>
      </c>
    </row>
    <row r="29" spans="2:12" x14ac:dyDescent="0.2">
      <c r="J29" t="s">
        <v>133</v>
      </c>
      <c r="K29" s="90" t="s">
        <v>79</v>
      </c>
      <c r="L29" s="89">
        <v>4.0498507643307606</v>
      </c>
    </row>
    <row r="30" spans="2:12" x14ac:dyDescent="0.2">
      <c r="J30" t="s">
        <v>134</v>
      </c>
      <c r="K30" t="s">
        <v>79</v>
      </c>
      <c r="L30" s="89">
        <v>132.5819268553762</v>
      </c>
    </row>
    <row r="31" spans="2:12" x14ac:dyDescent="0.2">
      <c r="J31" t="s">
        <v>135</v>
      </c>
      <c r="K31" s="90" t="s">
        <v>79</v>
      </c>
      <c r="L31" s="89">
        <v>3.1220731446248622</v>
      </c>
    </row>
    <row r="32" spans="2:12" x14ac:dyDescent="0.2">
      <c r="J32" t="s">
        <v>136</v>
      </c>
      <c r="K32" t="s">
        <v>79</v>
      </c>
      <c r="L32" s="89">
        <v>251.92750000000103</v>
      </c>
    </row>
    <row r="33" spans="10:12" x14ac:dyDescent="0.2">
      <c r="J33" s="91" t="s">
        <v>22</v>
      </c>
      <c r="K33" s="91" t="s">
        <v>79</v>
      </c>
      <c r="L33" s="92">
        <f>SUM(L28:L32)</f>
        <v>852.20489999938343</v>
      </c>
    </row>
    <row r="34" spans="10:12" x14ac:dyDescent="0.2">
      <c r="J34" s="93" t="s">
        <v>137</v>
      </c>
    </row>
    <row r="35" spans="10:12" x14ac:dyDescent="0.2">
      <c r="J35" t="s">
        <v>138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2F20-C93A-6249-96B4-3D7CC5951FA3}">
  <dimension ref="A1:G9"/>
  <sheetViews>
    <sheetView workbookViewId="0">
      <selection activeCell="B10" sqref="B10"/>
    </sheetView>
  </sheetViews>
  <sheetFormatPr baseColWidth="10" defaultRowHeight="16" x14ac:dyDescent="0.2"/>
  <cols>
    <col min="7" max="7" width="37" customWidth="1"/>
  </cols>
  <sheetData>
    <row r="1" spans="1:7" x14ac:dyDescent="0.2">
      <c r="A1" s="87" t="s">
        <v>122</v>
      </c>
      <c r="C1" t="s">
        <v>90</v>
      </c>
      <c r="D1" t="s">
        <v>123</v>
      </c>
      <c r="F1" t="s">
        <v>79</v>
      </c>
      <c r="G1" t="s">
        <v>124</v>
      </c>
    </row>
    <row r="2" spans="1:7" x14ac:dyDescent="0.2">
      <c r="B2" t="s">
        <v>0</v>
      </c>
      <c r="C2" s="84">
        <f>'Wind Energinet An.assump 2017'!D172</f>
        <v>382.15999999999997</v>
      </c>
      <c r="D2" s="86">
        <f>C2/$C$5</f>
        <v>2.638975297272201E-2</v>
      </c>
      <c r="F2" s="84">
        <f>'Wind Energinet An.assump 2017'!D66</f>
        <v>124.6</v>
      </c>
      <c r="G2">
        <f>C2/(F2/1000)</f>
        <v>3067.0947030497591</v>
      </c>
    </row>
    <row r="3" spans="1:7" x14ac:dyDescent="0.2">
      <c r="B3" t="s">
        <v>1</v>
      </c>
      <c r="C3" s="84">
        <f>'Wind Energinet An.assump 2017'!D209</f>
        <v>4717.76</v>
      </c>
      <c r="D3" s="86">
        <f>C3/$C$5</f>
        <v>0.32578114136641462</v>
      </c>
      <c r="F3" s="84">
        <f>'Wind Energinet An.assump 2017'!D89</f>
        <v>1141.5</v>
      </c>
      <c r="G3">
        <f t="shared" ref="G3:G4" si="0">C3/(F3/1000)</f>
        <v>4132.9478756022781</v>
      </c>
    </row>
    <row r="4" spans="1:7" x14ac:dyDescent="0.2">
      <c r="B4" t="s">
        <v>2</v>
      </c>
      <c r="C4" s="84">
        <f>'Wind Energinet An.assump 2017'!D124</f>
        <v>9381.4584500000001</v>
      </c>
      <c r="D4" s="86">
        <f>C4/$C$5</f>
        <v>0.64782910566086338</v>
      </c>
      <c r="F4" s="84">
        <f>'Wind Energinet An.assump 2017'!D38</f>
        <v>3974.0410000000002</v>
      </c>
      <c r="G4">
        <f t="shared" si="0"/>
        <v>2360.6848671163684</v>
      </c>
    </row>
    <row r="5" spans="1:7" x14ac:dyDescent="0.2">
      <c r="C5">
        <f>SUM(C2:C4)</f>
        <v>14481.37845</v>
      </c>
    </row>
    <row r="9" spans="1:7" x14ac:dyDescent="0.2">
      <c r="A9" s="87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Wind Energinet An.assump 2017</vt:lpstr>
      <vt:lpstr>Sheet3</vt:lpstr>
      <vt:lpstr>Dashboard 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Chael Kruip</dc:creator>
  <cp:lastModifiedBy>Chael Kruip</cp:lastModifiedBy>
  <dcterms:created xsi:type="dcterms:W3CDTF">2018-07-12T12:36:16Z</dcterms:created>
  <dcterms:modified xsi:type="dcterms:W3CDTF">2018-07-13T07:12:27Z</dcterms:modified>
</cp:coreProperties>
</file>