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rtlubben/Projects/etdataset/source_analyses/dk/2015/7_services/"/>
    </mc:Choice>
  </mc:AlternateContent>
  <xr:revisionPtr revIDLastSave="0" documentId="13_ncr:1_{33362A59-A362-AA41-B6D8-3EAC4227E4B9}" xr6:coauthVersionLast="34" xr6:coauthVersionMax="34" xr10:uidLastSave="{00000000-0000-0000-0000-000000000000}"/>
  <bookViews>
    <workbookView xWindow="48000" yWindow="-3160" windowWidth="19200" windowHeight="20080" tabRatio="500" xr2:uid="{00000000-000D-0000-FFFF-FFFF00000000}"/>
  </bookViews>
  <sheets>
    <sheet name="Fuel aggregation" sheetId="2" r:id="rId1"/>
    <sheet name="Electricity" sheetId="1" r:id="rId2"/>
    <sheet name="Lighting_technology_split" sheetId="3" r:id="rId3"/>
    <sheet name="space_heating_and_cooling" sheetId="4" r:id="rId4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G9" i="1" l="1"/>
  <c r="I9" i="1" s="1"/>
  <c r="H15" i="2" s="1"/>
  <c r="G8" i="1"/>
  <c r="I8" i="1" s="1"/>
  <c r="H13" i="2" s="1"/>
  <c r="G7" i="1"/>
  <c r="I7" i="1" s="1"/>
  <c r="H14" i="2" s="1"/>
  <c r="C36" i="2"/>
  <c r="I10" i="1" l="1"/>
  <c r="H16" i="2" s="1"/>
  <c r="H23" i="2" l="1"/>
  <c r="E21" i="2"/>
  <c r="E36" i="2" s="1"/>
  <c r="G21" i="2"/>
  <c r="C29" i="2"/>
  <c r="E29" i="2" s="1"/>
  <c r="F21" i="2"/>
  <c r="C30" i="2"/>
  <c r="E30" i="2"/>
  <c r="I21" i="2"/>
  <c r="C31" i="2" s="1"/>
  <c r="E31" i="2" s="1"/>
  <c r="D21" i="2"/>
  <c r="C33" i="2" s="1"/>
  <c r="E33" i="2" s="1"/>
  <c r="C21" i="2"/>
  <c r="C35" i="2"/>
  <c r="E35" i="2"/>
  <c r="C24" i="2"/>
  <c r="D24" i="2"/>
  <c r="E24" i="2"/>
  <c r="F24" i="2"/>
  <c r="G24" i="2"/>
  <c r="I24" i="2"/>
  <c r="J24" i="2"/>
  <c r="C23" i="2"/>
  <c r="D23" i="2"/>
  <c r="E23" i="2"/>
  <c r="F23" i="2"/>
  <c r="G23" i="2"/>
  <c r="I23" i="2"/>
  <c r="J23" i="2"/>
  <c r="C22" i="2"/>
  <c r="D22" i="2"/>
  <c r="E22" i="2"/>
  <c r="F22" i="2"/>
  <c r="G22" i="2"/>
  <c r="I22" i="2"/>
  <c r="J22" i="2"/>
  <c r="J21" i="2"/>
  <c r="K23" i="2" l="1"/>
  <c r="H24" i="2"/>
  <c r="K24" i="2" s="1"/>
  <c r="H21" i="2"/>
  <c r="C34" i="2" s="1"/>
  <c r="E34" i="2" s="1"/>
  <c r="F34" i="2" s="1"/>
  <c r="H22" i="2" l="1"/>
  <c r="K22" i="2" s="1"/>
  <c r="F31" i="2"/>
  <c r="K21" i="2"/>
  <c r="F35" i="2"/>
  <c r="F30" i="2"/>
  <c r="F29" i="2"/>
  <c r="F36" i="2"/>
  <c r="F33" i="2"/>
  <c r="G36" i="2" l="1"/>
  <c r="G34" i="2"/>
  <c r="G33" i="2"/>
  <c r="G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Quintel Intelligence</author>
  </authors>
  <commentList>
    <comment ref="B8" authorId="0" shapeId="0" xr:uid="{54DB3F3E-F50B-BC47-9E25-0A1F4F7612AF}">
      <text>
        <r>
          <rPr>
            <b/>
            <sz val="9"/>
            <color indexed="81"/>
            <rFont val="Calibri"/>
            <family val="2"/>
          </rPr>
          <t>Quintel Intelligence:</t>
        </r>
        <r>
          <rPr>
            <sz val="9"/>
            <color indexed="81"/>
            <rFont val="Calibri"/>
            <family val="2"/>
          </rPr>
          <t xml:space="preserve">
These technologies are currently not supported by the ETM
</t>
        </r>
      </text>
    </comment>
    <comment ref="B9" authorId="0" shapeId="0" xr:uid="{D395B03A-7B46-094E-A12C-21ACE732D53D}">
      <text>
        <r>
          <rPr>
            <b/>
            <sz val="9"/>
            <color indexed="81"/>
            <rFont val="Calibri"/>
            <family val="2"/>
          </rPr>
          <t>Quintel Intelligence:</t>
        </r>
        <r>
          <rPr>
            <sz val="9"/>
            <color indexed="81"/>
            <rFont val="Calibri"/>
            <family val="2"/>
          </rPr>
          <t xml:space="preserve">
This technology is currently not supported by the ETM</t>
        </r>
      </text>
    </comment>
  </commentList>
</comments>
</file>

<file path=xl/sharedStrings.xml><?xml version="1.0" encoding="utf-8"?>
<sst xmlns="http://schemas.openxmlformats.org/spreadsheetml/2006/main" count="99" uniqueCount="55">
  <si>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</si>
  <si>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</si>
  <si>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</si>
  <si>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</si>
  <si>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</si>
  <si>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</si>
  <si>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</si>
  <si>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</si>
  <si>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</si>
  <si>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</si>
  <si>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</si>
  <si>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</si>
  <si>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>Deriving Final demand per application and space heating split</t>
  </si>
  <si>
    <t>Appliances</t>
  </si>
  <si>
    <t>Total</t>
  </si>
  <si>
    <t>Table 2: How much percent of the carrier is used in which application?</t>
  </si>
  <si>
    <t>Table 3: Final demand per application</t>
  </si>
  <si>
    <t>Table 1: Fuel aggregation, taken from the Services Analysis with EU 2011 data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</si>
  <si>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</si>
  <si>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</si>
  <si>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</si>
  <si>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</si>
  <si>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</si>
  <si>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</si>
  <si>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</si>
  <si>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</si>
  <si>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</si>
  <si>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</si>
  <si>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TJ</t>
  </si>
  <si>
    <t>Mtoe</t>
  </si>
  <si>
    <t>=</t>
  </si>
  <si>
    <t>Space cooling</t>
  </si>
  <si>
    <t>Space heating</t>
  </si>
  <si>
    <t>lighting</t>
  </si>
  <si>
    <t>Total electricty use</t>
  </si>
  <si>
    <t xml:space="preserve">From: https://ec.europa.eu/energy/en/eu-buildings-database </t>
  </si>
  <si>
    <t>How much percent of the electricity is used in which application?</t>
  </si>
  <si>
    <t>% of electricity by application</t>
  </si>
  <si>
    <t>All the reamaining electricity is used by appliances</t>
  </si>
  <si>
    <t>All energy is electricty because is is assumed that all cooling demand is delvered by electricity</t>
  </si>
  <si>
    <t>Final electricity demand lighting in services</t>
  </si>
  <si>
    <t>Technology split</t>
  </si>
  <si>
    <t xml:space="preserve">Percentage of light delivered by </t>
  </si>
  <si>
    <t>Incandescent lamps</t>
  </si>
  <si>
    <t>Fluorescent lamps</t>
  </si>
  <si>
    <t>Standard fluorescent tubes</t>
  </si>
  <si>
    <t>Efficient fluorescent tubes</t>
  </si>
  <si>
    <t>LED tubes</t>
  </si>
  <si>
    <t>Dutch split</t>
  </si>
  <si>
    <t>Gas-fired heaters</t>
  </si>
  <si>
    <t>Electric heat pumps with thermal storage</t>
  </si>
  <si>
    <t>Gas-fired heat pumps</t>
  </si>
  <si>
    <t>Electric heaters</t>
  </si>
  <si>
    <t>Coal-fired heaters</t>
  </si>
  <si>
    <t>Oil-fired heaters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</si>
</sst>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3" fontId="1" fillId="0" borderId="0" xfId="0" applyNumberFormat="1" applyFont="1" applyAlignment="1">
      <alignment vertical="center"/>
    </xf>
    <xf numFmtId="3" fontId="1" fillId="0" borderId="2" xfId="0" applyNumberFormat="1" applyFon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Alignment="1"/>
    <xf numFmtId="165" fontId="1" fillId="0" borderId="0" xfId="0" applyNumberFormat="1" applyFont="1" applyAlignment="1">
      <alignment vertical="center"/>
    </xf>
    <xf numFmtId="165" fontId="1" fillId="0" borderId="2" xfId="0" applyNumberFormat="1" applyFont="1" applyBorder="1" applyAlignment="1">
      <alignment vertical="center"/>
    </xf>
    <xf numFmtId="9" fontId="0" fillId="0" borderId="0" xfId="69" applyFont="1"/>
    <xf numFmtId="9" fontId="0" fillId="0" borderId="0" xfId="0" applyNumberFormat="1"/>
    <xf numFmtId="0" fontId="0" fillId="2" borderId="0" xfId="0" applyFill="1" applyBorder="1"/>
    <xf numFmtId="9" fontId="0" fillId="2" borderId="0" xfId="69" applyFont="1" applyFill="1" applyBorder="1"/>
    <xf numFmtId="0" fontId="0" fillId="2" borderId="0" xfId="0" applyFill="1" applyBorder="1" applyAlignment="1">
      <alignment horizontal="left" indent="2"/>
    </xf>
    <xf numFmtId="164" fontId="0" fillId="2" borderId="0" xfId="69" applyNumberFormat="1" applyFont="1" applyFill="1" applyBorder="1"/>
    <xf numFmtId="164" fontId="0" fillId="2" borderId="4" xfId="69" applyNumberFormat="1" applyFont="1" applyFill="1" applyBorder="1"/>
  </cellXfs>
  <cellStyles count="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69" builtinId="5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644478</xdr:colOff>
      <xdr:row>1</xdr:row>
      <xdr:rowOff>94777</xdr:rowOff>
    </xdr:from>
    <xdr:to>
      <xdr:col>23</xdr:col>
      <xdr:colOff>26348</xdr:colOff>
      <xdr:row>14</xdr:row>
      <xdr:rowOff>107477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C1FD50-EEC3-164B-B98C-A715B8408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7911" y="303284"/>
          <a:ext cx="9390228" cy="2723297"/>
        </a:xfrm>
        <a:prstGeom prst="rect">
          <a:avLst/>
        </a:prstGeom>
      </xdr:spPr>
    </xdr:pic>
    <xdr:clientData/>
  </xdr:twoCellAnchor>
  <xdr:twoCellAnchor editAs="oneCell">
    <xdr:from>
      <xdr:col>11</xdr:col>
      <xdr:colOff>576239</xdr:colOff>
      <xdr:row>27</xdr:row>
      <xdr:rowOff>38480</xdr:rowOff>
    </xdr:from>
    <xdr:to>
      <xdr:col>23</xdr:col>
      <xdr:colOff>728639</xdr:colOff>
      <xdr:row>40</xdr:row>
      <xdr:rowOff>188180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89AF60-7C05-3E47-9C11-F82E8AA7F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9672" y="5781913"/>
          <a:ext cx="10160758" cy="286029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24</xdr:col>
      <xdr:colOff>50042</xdr:colOff>
      <xdr:row>26</xdr:row>
      <xdr:rowOff>37767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C3048F-9B42-BB4A-B009-6B3C2D85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7463" y="3241343"/>
          <a:ext cx="10058400" cy="2331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8" tint="0.79998168889431442"/>
  </sheetPr>
  <dimension ref="B2:K36"/>
  <sheetViews>
    <sheetView tabSelected="1" workbookViewId="0">
      <selection activeCell="H31" sqref="H31"/>
    </sheetView>
  </sheetViews>
  <sheetFormatPr baseColWidth="10" defaultRowHeight="16" x14ac:dyDescent="0.2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1" x14ac:dyDescent="0.25">
      <c r="B2" s="2" t="s">
        <v>12</v>
      </c>
    </row>
    <row r="5" spans="2:10" x14ac:dyDescent="0.2">
      <c r="B5" s="1" t="s">
        <v>17</v>
      </c>
    </row>
    <row r="6" spans="2:10" x14ac:dyDescent="0.2">
      <c r="B6" s="7"/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5" t="s">
        <v>4</v>
      </c>
    </row>
    <row r="7" spans="2:10" ht="32" x14ac:dyDescent="0.2">
      <c r="B7" s="12" t="s">
        <v>2</v>
      </c>
      <c r="C7" s="13">
        <v>0</v>
      </c>
      <c r="D7" s="13">
        <v>7249</v>
      </c>
      <c r="E7" s="13">
        <v>2623</v>
      </c>
      <c r="F7" s="13">
        <v>1249</v>
      </c>
      <c r="G7" s="13">
        <v>87</v>
      </c>
      <c r="H7" s="13">
        <v>36536</v>
      </c>
      <c r="I7" s="13">
        <v>31432</v>
      </c>
      <c r="J7" s="13">
        <v>450</v>
      </c>
    </row>
    <row r="11" spans="2:10" x14ac:dyDescent="0.2">
      <c r="B11" s="1" t="s">
        <v>15</v>
      </c>
    </row>
    <row r="12" spans="2:10" x14ac:dyDescent="0.2">
      <c r="B12" s="7"/>
      <c r="C12" s="15" t="s">
        <v>5</v>
      </c>
      <c r="D12" s="15" t="s">
        <v>6</v>
      </c>
      <c r="E12" s="15" t="s">
        <v>7</v>
      </c>
      <c r="F12" s="15" t="s">
        <v>8</v>
      </c>
      <c r="G12" s="15" t="s">
        <v>9</v>
      </c>
      <c r="H12" s="15" t="s">
        <v>10</v>
      </c>
      <c r="I12" s="15" t="s">
        <v>11</v>
      </c>
      <c r="J12" s="15" t="s">
        <v>4</v>
      </c>
    </row>
    <row r="13" spans="2:10" x14ac:dyDescent="0.2">
      <c r="B13" t="s">
        <v>3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Electricity!I8</f>
        <v>3.4378147580468581E-2</v>
      </c>
      <c r="I13" s="16">
        <v>1</v>
      </c>
      <c r="J13" s="16"/>
    </row>
    <row r="14" spans="2:10" x14ac:dyDescent="0.2">
      <c r="B14" t="s">
        <v>0</v>
      </c>
      <c r="C14" s="16"/>
      <c r="D14" s="16"/>
      <c r="E14" s="16"/>
      <c r="F14" s="16"/>
      <c r="G14" s="16"/>
      <c r="H14" s="16">
        <f>Electricity!I7</f>
        <v>3.4378147580468581E-2</v>
      </c>
      <c r="I14" s="16"/>
      <c r="J14" s="16"/>
    </row>
    <row r="15" spans="2:10" x14ac:dyDescent="0.2">
      <c r="B15" t="s">
        <v>1</v>
      </c>
      <c r="C15" s="16"/>
      <c r="D15" s="16"/>
      <c r="E15" s="16"/>
      <c r="F15" s="16"/>
      <c r="G15" s="16"/>
      <c r="H15" s="16">
        <f>Electricity!I9</f>
        <v>0.20626888548281147</v>
      </c>
      <c r="I15" s="16"/>
      <c r="J15" s="16"/>
    </row>
    <row r="16" spans="2:10" x14ac:dyDescent="0.2">
      <c r="B16" s="3" t="s">
        <v>4</v>
      </c>
      <c r="C16" s="17"/>
      <c r="D16" s="17">
        <v>0.1</v>
      </c>
      <c r="E16" s="17">
        <v>0.1</v>
      </c>
      <c r="F16" s="17"/>
      <c r="G16" s="17"/>
      <c r="H16" s="17">
        <f>Electricity!I10</f>
        <v>0.7249748193562513</v>
      </c>
      <c r="I16" s="17"/>
      <c r="J16" s="17">
        <v>1</v>
      </c>
    </row>
    <row r="19" spans="2:11" x14ac:dyDescent="0.2">
      <c r="B19" s="1" t="s">
        <v>16</v>
      </c>
    </row>
    <row r="20" spans="2:11" x14ac:dyDescent="0.2">
      <c r="B20" s="7"/>
      <c r="C20" s="15" t="s">
        <v>5</v>
      </c>
      <c r="D20" s="15" t="s">
        <v>6</v>
      </c>
      <c r="E20" s="15" t="s">
        <v>7</v>
      </c>
      <c r="F20" s="15" t="s">
        <v>8</v>
      </c>
      <c r="G20" s="15" t="s">
        <v>9</v>
      </c>
      <c r="H20" s="15" t="s">
        <v>10</v>
      </c>
      <c r="I20" s="15" t="s">
        <v>11</v>
      </c>
      <c r="J20" s="15" t="s">
        <v>4</v>
      </c>
      <c r="K20" s="18" t="s">
        <v>14</v>
      </c>
    </row>
    <row r="21" spans="2:11" x14ac:dyDescent="0.2">
      <c r="B21" t="s">
        <v>3</v>
      </c>
      <c r="C21" s="19">
        <f t="shared" ref="C21:J24" si="0">C13*C$7</f>
        <v>0</v>
      </c>
      <c r="D21" s="19">
        <f t="shared" si="0"/>
        <v>6524.1</v>
      </c>
      <c r="E21" s="19">
        <f t="shared" si="0"/>
        <v>2360.7000000000003</v>
      </c>
      <c r="F21" s="19">
        <f t="shared" si="0"/>
        <v>1249</v>
      </c>
      <c r="G21" s="19">
        <f t="shared" si="0"/>
        <v>87</v>
      </c>
      <c r="H21" s="19">
        <f>H13*H$7</f>
        <v>1256.04</v>
      </c>
      <c r="I21" s="19">
        <f t="shared" si="0"/>
        <v>31432</v>
      </c>
      <c r="J21" s="19">
        <f t="shared" si="0"/>
        <v>0</v>
      </c>
      <c r="K21" s="22">
        <f>SUM(C21:J21)</f>
        <v>42908.84</v>
      </c>
    </row>
    <row r="22" spans="2:11" x14ac:dyDescent="0.2">
      <c r="B22" t="s">
        <v>0</v>
      </c>
      <c r="C22" s="19">
        <f t="shared" si="0"/>
        <v>0</v>
      </c>
      <c r="D22" s="19">
        <f t="shared" si="0"/>
        <v>0</v>
      </c>
      <c r="E22" s="19">
        <f t="shared" si="0"/>
        <v>0</v>
      </c>
      <c r="F22" s="19">
        <f t="shared" si="0"/>
        <v>0</v>
      </c>
      <c r="G22" s="19">
        <f t="shared" si="0"/>
        <v>0</v>
      </c>
      <c r="H22" s="19">
        <f>H14*H$7</f>
        <v>1256.04</v>
      </c>
      <c r="I22" s="19">
        <f t="shared" si="0"/>
        <v>0</v>
      </c>
      <c r="J22" s="19">
        <f t="shared" si="0"/>
        <v>0</v>
      </c>
      <c r="K22" s="22">
        <f>SUM(C22:J22)</f>
        <v>1256.04</v>
      </c>
    </row>
    <row r="23" spans="2:11" x14ac:dyDescent="0.2">
      <c r="B23" t="s">
        <v>1</v>
      </c>
      <c r="C23" s="19">
        <f t="shared" si="0"/>
        <v>0</v>
      </c>
      <c r="D23" s="19">
        <f t="shared" si="0"/>
        <v>0</v>
      </c>
      <c r="E23" s="19">
        <f t="shared" si="0"/>
        <v>0</v>
      </c>
      <c r="F23" s="19">
        <f t="shared" si="0"/>
        <v>0</v>
      </c>
      <c r="G23" s="19">
        <f t="shared" si="0"/>
        <v>0</v>
      </c>
      <c r="H23" s="19">
        <f t="shared" si="0"/>
        <v>7536.24</v>
      </c>
      <c r="I23" s="19">
        <f t="shared" si="0"/>
        <v>0</v>
      </c>
      <c r="J23" s="19">
        <f t="shared" si="0"/>
        <v>0</v>
      </c>
      <c r="K23" s="22">
        <f>SUM(C23:J23)</f>
        <v>7536.24</v>
      </c>
    </row>
    <row r="24" spans="2:11" x14ac:dyDescent="0.2">
      <c r="B24" s="3" t="s">
        <v>4</v>
      </c>
      <c r="C24" s="20">
        <f t="shared" si="0"/>
        <v>0</v>
      </c>
      <c r="D24" s="20">
        <f t="shared" si="0"/>
        <v>724.90000000000009</v>
      </c>
      <c r="E24" s="20">
        <f t="shared" si="0"/>
        <v>262.3</v>
      </c>
      <c r="F24" s="20">
        <f t="shared" si="0"/>
        <v>0</v>
      </c>
      <c r="G24" s="20">
        <f t="shared" si="0"/>
        <v>0</v>
      </c>
      <c r="H24" s="20">
        <f t="shared" si="0"/>
        <v>26487.679999999997</v>
      </c>
      <c r="I24" s="20">
        <f t="shared" si="0"/>
        <v>0</v>
      </c>
      <c r="J24" s="20">
        <f t="shared" si="0"/>
        <v>450</v>
      </c>
      <c r="K24" s="23">
        <f>SUM(C24:J24)</f>
        <v>27924.879999999997</v>
      </c>
    </row>
    <row r="27" spans="2:11" x14ac:dyDescent="0.2">
      <c r="B27" s="1" t="s">
        <v>18</v>
      </c>
    </row>
    <row r="28" spans="2:11" ht="48" x14ac:dyDescent="0.2">
      <c r="B28" s="7"/>
      <c r="C28" s="15" t="s">
        <v>19</v>
      </c>
      <c r="D28" s="15" t="s">
        <v>20</v>
      </c>
      <c r="E28" s="15" t="s">
        <v>21</v>
      </c>
      <c r="F28" s="15" t="s">
        <v>22</v>
      </c>
      <c r="G28" s="15" t="s">
        <v>23</v>
      </c>
    </row>
    <row r="29" spans="2:11" x14ac:dyDescent="0.2">
      <c r="B29" t="s">
        <v>24</v>
      </c>
      <c r="C29" s="19">
        <f>G21</f>
        <v>87</v>
      </c>
      <c r="D29" s="11">
        <v>0.95</v>
      </c>
      <c r="E29" s="19">
        <f>C29*D29</f>
        <v>82.649999999999991</v>
      </c>
      <c r="F29" s="21">
        <f>E29/SUM($E$29:$E$36)</f>
        <v>1.9327600744347177E-3</v>
      </c>
      <c r="G29" s="21"/>
    </row>
    <row r="30" spans="2:11" x14ac:dyDescent="0.2">
      <c r="B30" t="s">
        <v>25</v>
      </c>
      <c r="C30" s="19">
        <f>F21</f>
        <v>1249</v>
      </c>
      <c r="D30" s="11">
        <v>0.82</v>
      </c>
      <c r="E30" s="19">
        <f t="shared" ref="E30:E36" si="1">C30*D30</f>
        <v>1024.1799999999998</v>
      </c>
      <c r="F30" s="21">
        <f>E30/SUM($E$29:$E$36)</f>
        <v>2.3950323206709607E-2</v>
      </c>
      <c r="G30" s="21"/>
    </row>
    <row r="31" spans="2:11" x14ac:dyDescent="0.2">
      <c r="B31" t="s">
        <v>26</v>
      </c>
      <c r="C31" s="19">
        <f>I21</f>
        <v>31432</v>
      </c>
      <c r="D31" s="11">
        <v>1</v>
      </c>
      <c r="E31" s="19">
        <f t="shared" si="1"/>
        <v>31432</v>
      </c>
      <c r="F31" s="21">
        <f>E31/SUM($E$29:$E$36)</f>
        <v>0.73503345020728439</v>
      </c>
      <c r="G31" s="21"/>
    </row>
    <row r="32" spans="2:11" x14ac:dyDescent="0.2">
      <c r="C32" s="19"/>
      <c r="D32" s="11"/>
      <c r="E32" s="19"/>
      <c r="F32" s="21"/>
      <c r="G32" s="21"/>
    </row>
    <row r="33" spans="2:7" x14ac:dyDescent="0.2">
      <c r="B33" t="s">
        <v>6</v>
      </c>
      <c r="C33" s="19">
        <f>D21</f>
        <v>6524.1</v>
      </c>
      <c r="D33" s="11">
        <v>1.0669999999999999</v>
      </c>
      <c r="E33" s="19">
        <f t="shared" si="1"/>
        <v>6961.2147000000004</v>
      </c>
      <c r="F33" s="21">
        <f>E33/SUM($E$29:$E$36)</f>
        <v>0.16278714872024264</v>
      </c>
      <c r="G33" s="28">
        <f>F33/SUM($F$33:$F$36)</f>
        <v>0.68087999180973879</v>
      </c>
    </row>
    <row r="34" spans="2:7" x14ac:dyDescent="0.2">
      <c r="B34" t="s">
        <v>27</v>
      </c>
      <c r="C34" s="19">
        <f>H21</f>
        <v>1256.04</v>
      </c>
      <c r="D34" s="11">
        <v>1</v>
      </c>
      <c r="E34" s="19">
        <f t="shared" si="1"/>
        <v>1256.04</v>
      </c>
      <c r="F34" s="21">
        <f>E34/SUM($E$29:$E$36)</f>
        <v>2.9372340760955632E-2</v>
      </c>
      <c r="G34" s="28">
        <f>F34/SUM($F$33:$F$36)</f>
        <v>0.12285391871517828</v>
      </c>
    </row>
    <row r="35" spans="2:7" x14ac:dyDescent="0.2">
      <c r="B35" t="s">
        <v>5</v>
      </c>
      <c r="C35" s="19">
        <f>C21</f>
        <v>0</v>
      </c>
      <c r="D35" s="11">
        <v>0.8</v>
      </c>
      <c r="E35" s="19">
        <f t="shared" si="1"/>
        <v>0</v>
      </c>
      <c r="F35" s="21">
        <f>E35/SUM($E$29:$E$36)</f>
        <v>0</v>
      </c>
      <c r="G35" s="28">
        <f>F35/SUM($F$33:$F$36)</f>
        <v>0</v>
      </c>
    </row>
    <row r="36" spans="2:7" x14ac:dyDescent="0.2">
      <c r="B36" s="3" t="s">
        <v>7</v>
      </c>
      <c r="C36" s="20">
        <f>E21</f>
        <v>2360.7000000000003</v>
      </c>
      <c r="D36" s="24">
        <v>0.85</v>
      </c>
      <c r="E36" s="20">
        <f t="shared" si="1"/>
        <v>2006.5950000000003</v>
      </c>
      <c r="F36" s="25">
        <f>E36/SUM($E$29:$E$36)</f>
        <v>4.6923977030373057E-2</v>
      </c>
      <c r="G36" s="29">
        <f>F36/SUM($F$33:$F$36)</f>
        <v>0.19626608947508298</v>
      </c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23:K24 C21:G21 I21:K21 C22:G22 I22:K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N43"/>
  <sheetViews>
    <sheetView zoomScale="67" workbookViewId="0">
      <selection activeCell="E19" sqref="E19"/>
    </sheetView>
  </sheetViews>
  <sheetFormatPr baseColWidth="10" defaultRowHeight="16" x14ac:dyDescent="0.2"/>
  <cols>
    <col min="1" max="1" width="3.83203125" customWidth="1"/>
    <col min="2" max="2" width="20.83203125" customWidth="1"/>
    <col min="3" max="4" width="10.83203125" customWidth="1"/>
    <col min="5" max="5" width="12.33203125" customWidth="1"/>
    <col min="6" max="9" width="10.83203125" customWidth="1"/>
    <col min="10" max="10" width="3.83203125" customWidth="1"/>
    <col min="11" max="15" width="10.83203125" customWidth="1"/>
  </cols>
  <sheetData>
    <row r="2" spans="1:14" x14ac:dyDescent="0.2">
      <c r="C2" s="1" t="s">
        <v>36</v>
      </c>
    </row>
    <row r="3" spans="1:14" x14ac:dyDescent="0.2">
      <c r="C3" t="s">
        <v>34</v>
      </c>
      <c r="D3">
        <v>36536</v>
      </c>
    </row>
    <row r="5" spans="1:14" x14ac:dyDescent="0.2">
      <c r="D5">
        <v>1</v>
      </c>
      <c r="E5" t="s">
        <v>29</v>
      </c>
      <c r="F5" t="s">
        <v>30</v>
      </c>
      <c r="G5">
        <v>41868</v>
      </c>
      <c r="H5" t="s">
        <v>28</v>
      </c>
      <c r="I5" t="s">
        <v>37</v>
      </c>
      <c r="M5" s="6"/>
      <c r="N5" s="6"/>
    </row>
    <row r="6" spans="1:14" s="5" customFormat="1" x14ac:dyDescent="0.2">
      <c r="A6"/>
      <c r="B6"/>
      <c r="C6"/>
      <c r="D6"/>
      <c r="E6"/>
      <c r="F6"/>
      <c r="G6"/>
      <c r="H6"/>
      <c r="I6"/>
      <c r="J6"/>
      <c r="K6"/>
      <c r="L6"/>
      <c r="M6" s="4"/>
      <c r="N6" s="4"/>
    </row>
    <row r="7" spans="1:14" s="5" customFormat="1" x14ac:dyDescent="0.2">
      <c r="A7"/>
      <c r="B7"/>
      <c r="C7" t="s">
        <v>31</v>
      </c>
      <c r="D7">
        <v>0.03</v>
      </c>
      <c r="E7" t="s">
        <v>29</v>
      </c>
      <c r="F7" t="s">
        <v>30</v>
      </c>
      <c r="G7">
        <f>D7*G5</f>
        <v>1256.04</v>
      </c>
      <c r="H7" t="s">
        <v>28</v>
      </c>
      <c r="I7" s="30">
        <f>G7/$D$3</f>
        <v>3.4378147580468581E-2</v>
      </c>
      <c r="J7"/>
      <c r="K7" t="s">
        <v>39</v>
      </c>
      <c r="L7"/>
      <c r="M7" s="26"/>
      <c r="N7" s="26"/>
    </row>
    <row r="8" spans="1:14" x14ac:dyDescent="0.2">
      <c r="C8" t="s">
        <v>32</v>
      </c>
      <c r="D8">
        <v>0.03</v>
      </c>
      <c r="E8" t="s">
        <v>29</v>
      </c>
      <c r="F8" t="s">
        <v>30</v>
      </c>
      <c r="G8">
        <f>D8*G5</f>
        <v>1256.04</v>
      </c>
      <c r="H8" t="s">
        <v>28</v>
      </c>
      <c r="I8" s="30">
        <f>G8/$D$3</f>
        <v>3.4378147580468581E-2</v>
      </c>
      <c r="M8" s="8"/>
      <c r="N8" s="8"/>
    </row>
    <row r="9" spans="1:14" x14ac:dyDescent="0.2">
      <c r="C9" t="s">
        <v>33</v>
      </c>
      <c r="D9">
        <v>0.18</v>
      </c>
      <c r="E9" t="s">
        <v>29</v>
      </c>
      <c r="F9" t="s">
        <v>30</v>
      </c>
      <c r="G9">
        <f>D9*G5</f>
        <v>7536.24</v>
      </c>
      <c r="H9" t="s">
        <v>28</v>
      </c>
      <c r="I9" s="30">
        <f>G9/$D$3</f>
        <v>0.20626888548281147</v>
      </c>
      <c r="M9" s="8"/>
      <c r="N9" s="8"/>
    </row>
    <row r="10" spans="1:14" x14ac:dyDescent="0.2">
      <c r="C10" t="s">
        <v>13</v>
      </c>
      <c r="I10" s="31">
        <f>1-SUM(I7:I9)</f>
        <v>0.7249748193562513</v>
      </c>
      <c r="K10" t="s">
        <v>38</v>
      </c>
      <c r="M10" s="8"/>
      <c r="N10" s="8"/>
    </row>
    <row r="11" spans="1:14" x14ac:dyDescent="0.2">
      <c r="M11" s="8"/>
      <c r="N11" s="8"/>
    </row>
    <row r="12" spans="1:14" x14ac:dyDescent="0.2">
      <c r="M12" s="8"/>
      <c r="N12" s="8"/>
    </row>
    <row r="13" spans="1:14" x14ac:dyDescent="0.2">
      <c r="M13" s="8"/>
      <c r="N13" s="8"/>
    </row>
    <row r="14" spans="1:14" x14ac:dyDescent="0.2">
      <c r="M14" s="8"/>
      <c r="N14" s="8"/>
    </row>
    <row r="15" spans="1:14" x14ac:dyDescent="0.2">
      <c r="M15" s="8"/>
      <c r="N15" s="8"/>
    </row>
    <row r="16" spans="1:14" x14ac:dyDescent="0.2">
      <c r="M16" s="8"/>
      <c r="N16" s="8"/>
    </row>
    <row r="17" spans="2:14" x14ac:dyDescent="0.2">
      <c r="M17" s="8"/>
      <c r="N17" s="8"/>
    </row>
    <row r="18" spans="2:14" x14ac:dyDescent="0.2">
      <c r="M18" s="8"/>
      <c r="N18" s="8"/>
    </row>
    <row r="19" spans="2:14" x14ac:dyDescent="0.2">
      <c r="M19" s="8"/>
      <c r="N19" s="8"/>
    </row>
    <row r="20" spans="2:14" x14ac:dyDescent="0.2">
      <c r="M20" s="8"/>
      <c r="N20" s="8"/>
    </row>
    <row r="21" spans="2:14" x14ac:dyDescent="0.2">
      <c r="M21" s="8"/>
      <c r="N21" s="8"/>
    </row>
    <row r="22" spans="2:14" x14ac:dyDescent="0.2">
      <c r="M22" s="9"/>
      <c r="N22" s="9"/>
    </row>
    <row r="26" spans="2:14" x14ac:dyDescent="0.2">
      <c r="D26" s="10"/>
    </row>
    <row r="27" spans="2:14" x14ac:dyDescent="0.2">
      <c r="B27" s="1"/>
      <c r="C27" s="1"/>
    </row>
    <row r="28" spans="2:14" x14ac:dyDescent="0.2">
      <c r="B28" s="2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43" spans="13:13" x14ac:dyDescent="0.2">
      <c r="M43" t="s">
        <v>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196C-B3C9-F64C-B891-D28A1BEBBEF0}">
  <dimension ref="B3:E12"/>
  <sheetViews>
    <sheetView workbookViewId="0">
      <selection activeCell="G26" sqref="A18:G26"/>
    </sheetView>
  </sheetViews>
  <sheetFormatPr baseColWidth="10" defaultRowHeight="16" x14ac:dyDescent="0.2"/>
  <cols>
    <col min="2" max="2" width="26.83203125" customWidth="1"/>
  </cols>
  <sheetData>
    <row r="3" spans="2:5" x14ac:dyDescent="0.2">
      <c r="B3" s="1" t="s">
        <v>40</v>
      </c>
      <c r="D3">
        <f>Electricity!G9</f>
        <v>7536.24</v>
      </c>
      <c r="E3" t="s">
        <v>28</v>
      </c>
    </row>
    <row r="5" spans="2:5" x14ac:dyDescent="0.2">
      <c r="B5" t="s">
        <v>41</v>
      </c>
    </row>
    <row r="7" spans="2:5" x14ac:dyDescent="0.2">
      <c r="B7" s="32" t="s">
        <v>42</v>
      </c>
      <c r="C7" s="32"/>
      <c r="D7" s="33"/>
    </row>
    <row r="8" spans="2:5" x14ac:dyDescent="0.2">
      <c r="B8" s="34" t="s">
        <v>43</v>
      </c>
      <c r="C8" s="32"/>
      <c r="D8" s="35">
        <v>0</v>
      </c>
      <c r="E8" t="s">
        <v>48</v>
      </c>
    </row>
    <row r="9" spans="2:5" ht="17" thickBot="1" x14ac:dyDescent="0.25">
      <c r="B9" s="34" t="s">
        <v>44</v>
      </c>
      <c r="C9" s="32"/>
      <c r="D9" s="35">
        <v>0</v>
      </c>
      <c r="E9" t="s">
        <v>48</v>
      </c>
    </row>
    <row r="10" spans="2:5" ht="17" thickBot="1" x14ac:dyDescent="0.25">
      <c r="B10" s="34" t="s">
        <v>45</v>
      </c>
      <c r="C10" s="32"/>
      <c r="D10" s="36">
        <v>0.91910000000000003</v>
      </c>
      <c r="E10" t="s">
        <v>48</v>
      </c>
    </row>
    <row r="11" spans="2:5" ht="17" thickBot="1" x14ac:dyDescent="0.25">
      <c r="B11" s="34" t="s">
        <v>46</v>
      </c>
      <c r="C11" s="32"/>
      <c r="D11" s="36">
        <v>6.5299999999999997E-2</v>
      </c>
      <c r="E11" t="s">
        <v>48</v>
      </c>
    </row>
    <row r="12" spans="2:5" ht="17" thickBot="1" x14ac:dyDescent="0.25">
      <c r="B12" s="34" t="s">
        <v>47</v>
      </c>
      <c r="C12" s="32"/>
      <c r="D12" s="36">
        <v>1.5599999999999999E-2</v>
      </c>
      <c r="E12" t="s">
        <v>48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0DFE-7889-0948-ACFE-11F963DE8395}">
  <dimension ref="C6:F12"/>
  <sheetViews>
    <sheetView workbookViewId="0">
      <selection activeCell="G38" sqref="G38"/>
    </sheetView>
  </sheetViews>
  <sheetFormatPr baseColWidth="10" defaultRowHeight="16" x14ac:dyDescent="0.2"/>
  <sheetData>
    <row r="6" spans="3:6" ht="17" thickBot="1" x14ac:dyDescent="0.25"/>
    <row r="7" spans="3:6" ht="17" thickBot="1" x14ac:dyDescent="0.25">
      <c r="C7" s="34" t="s">
        <v>49</v>
      </c>
      <c r="D7" s="32"/>
      <c r="E7" s="36">
        <v>0.49790000000000001</v>
      </c>
      <c r="F7" t="s">
        <v>48</v>
      </c>
    </row>
    <row r="8" spans="3:6" ht="17" thickBot="1" x14ac:dyDescent="0.25">
      <c r="C8" s="34" t="s">
        <v>50</v>
      </c>
      <c r="D8" s="32"/>
      <c r="E8" s="36">
        <v>0.1</v>
      </c>
      <c r="F8" t="s">
        <v>48</v>
      </c>
    </row>
    <row r="9" spans="3:6" ht="17" thickBot="1" x14ac:dyDescent="0.25">
      <c r="C9" s="34" t="s">
        <v>51</v>
      </c>
      <c r="D9" s="32"/>
      <c r="E9" s="36">
        <v>0</v>
      </c>
      <c r="F9" t="s">
        <v>48</v>
      </c>
    </row>
    <row r="10" spans="3:6" ht="17" thickBot="1" x14ac:dyDescent="0.25">
      <c r="C10" s="34" t="s">
        <v>52</v>
      </c>
      <c r="D10" s="32"/>
      <c r="E10" s="36">
        <v>0.2586</v>
      </c>
      <c r="F10" t="s">
        <v>48</v>
      </c>
    </row>
    <row r="11" spans="3:6" ht="17" thickBot="1" x14ac:dyDescent="0.25">
      <c r="C11" s="34" t="s">
        <v>53</v>
      </c>
      <c r="D11" s="32"/>
      <c r="E11" s="36">
        <v>0</v>
      </c>
      <c r="F11" t="s">
        <v>48</v>
      </c>
    </row>
    <row r="12" spans="3:6" ht="17" thickBot="1" x14ac:dyDescent="0.25">
      <c r="C12" s="34" t="s">
        <v>54</v>
      </c>
      <c r="D12" s="32"/>
      <c r="E12" s="36">
        <v>0.14349999999999999</v>
      </c>
      <c r="F1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Fuel aggregation</vt:lpstr>
      <vt:lpstr>Electricity</vt:lpstr>
      <vt:lpstr>Lighting_technology_split</vt:lpstr>
      <vt:lpstr>space_heating_and_cooling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Chael Kruip</cp:lastModifiedBy>
  <dcterms:created xsi:type="dcterms:W3CDTF">2013-12-04T10:46:11Z</dcterms:created>
  <dcterms:modified xsi:type="dcterms:W3CDTF">2018-07-24T14:25:44Z</dcterms:modified>
</cp:coreProperties>
</file>