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analyses/"/>
    </mc:Choice>
  </mc:AlternateContent>
  <bookViews>
    <workbookView xWindow="13900" yWindow="460" windowWidth="13900" windowHeight="17540" tabRatio="835" firstSheet="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o_electricity_e_ps" sheetId="115" r:id="rId24"/>
    <sheet name="csv_chemical_electricity_ps" sheetId="104" r:id="rId25"/>
    <sheet name="csv_chemical_coal_non_e_ps" sheetId="105" r:id="rId26"/>
    <sheet name="csv_chemical_gas_non_e_ps" sheetId="106" r:id="rId27"/>
    <sheet name="csv_chemical_crude_oil_non_e_ps" sheetId="107" r:id="rId28"/>
    <sheet name="csv_chemical_wood_non_e_ps" sheetId="108" r:id="rId29"/>
    <sheet name="csv_refinery_transformation_eff" sheetId="110" r:id="rId30"/>
    <sheet name="csv_steam_methane_reformer_eff" sheetId="114" r:id="rId31"/>
  </sheets>
  <externalReferences>
    <externalReference r:id="rId32"/>
    <externalReference r:id="rId33"/>
  </externalReferences>
  <definedNames>
    <definedName name="aluminium_production" localSheetId="18">Dashboard!#REF!</definedName>
    <definedName name="aluminium_production" localSheetId="25">Dashboard!#REF!</definedName>
    <definedName name="aluminium_production" localSheetId="20">Dashboard!#REF!</definedName>
    <definedName name="aluminium_production" localSheetId="27">Dashboard!#REF!</definedName>
    <definedName name="aluminium_production" localSheetId="24">Dashboard!#REF!</definedName>
    <definedName name="aluminium_production" localSheetId="26">Dashboard!#REF!</definedName>
    <definedName name="aluminium_production" localSheetId="19">Dashboard!#REF!</definedName>
    <definedName name="aluminium_production" localSheetId="22">Dashboard!#REF!</definedName>
    <definedName name="aluminium_production" localSheetId="28">Dashboard!#REF!</definedName>
    <definedName name="aluminium_production" localSheetId="21">Dashboard!#REF!</definedName>
    <definedName name="aluminium_production" localSheetId="29">Dashboard!#REF!</definedName>
    <definedName name="aluminium_production" localSheetId="30">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5">Dashboard!#REF!</definedName>
    <definedName name="share_aluminium_carbothermal_reduction" localSheetId="20">Dashboard!#REF!</definedName>
    <definedName name="share_aluminium_carbothermal_reduction" localSheetId="27">Dashboard!#REF!</definedName>
    <definedName name="share_aluminium_carbothermal_reduction" localSheetId="24">Dashboard!#REF!</definedName>
    <definedName name="share_aluminium_carbothermal_reduction" localSheetId="26">Dashboard!#REF!</definedName>
    <definedName name="share_aluminium_carbothermal_reduction" localSheetId="19">Dashboard!#REF!</definedName>
    <definedName name="share_aluminium_carbothermal_reduction" localSheetId="22">Dashboard!#REF!</definedName>
    <definedName name="share_aluminium_carbothermal_reduction" localSheetId="28">Dashboard!#REF!</definedName>
    <definedName name="share_aluminium_carbothermal_reduction" localSheetId="21">Dashboard!#REF!</definedName>
    <definedName name="share_aluminium_carbothermal_reduction" localSheetId="29">Dashboard!#REF!</definedName>
    <definedName name="share_aluminium_carbothermal_reduction" localSheetId="30">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5">Dashboard!#REF!</definedName>
    <definedName name="share_aluminium_electrolysis_bat" localSheetId="20">Dashboard!#REF!</definedName>
    <definedName name="share_aluminium_electrolysis_bat" localSheetId="27">Dashboard!#REF!</definedName>
    <definedName name="share_aluminium_electrolysis_bat" localSheetId="24">Dashboard!#REF!</definedName>
    <definedName name="share_aluminium_electrolysis_bat" localSheetId="26">Dashboard!#REF!</definedName>
    <definedName name="share_aluminium_electrolysis_bat" localSheetId="19">Dashboard!#REF!</definedName>
    <definedName name="share_aluminium_electrolysis_bat" localSheetId="22">Dashboard!#REF!</definedName>
    <definedName name="share_aluminium_electrolysis_bat" localSheetId="28">Dashboard!#REF!</definedName>
    <definedName name="share_aluminium_electrolysis_bat" localSheetId="21">Dashboard!#REF!</definedName>
    <definedName name="share_aluminium_electrolysis_bat" localSheetId="29">Dashboard!#REF!</definedName>
    <definedName name="share_aluminium_electrolysis_bat" localSheetId="30">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5">Dashboard!#REF!</definedName>
    <definedName name="share_aluminium_electrolysis_current" localSheetId="20">Dashboard!#REF!</definedName>
    <definedName name="share_aluminium_electrolysis_current" localSheetId="27">Dashboard!#REF!</definedName>
    <definedName name="share_aluminium_electrolysis_current" localSheetId="24">Dashboard!#REF!</definedName>
    <definedName name="share_aluminium_electrolysis_current" localSheetId="26">Dashboard!#REF!</definedName>
    <definedName name="share_aluminium_electrolysis_current" localSheetId="19">Dashboard!#REF!</definedName>
    <definedName name="share_aluminium_electrolysis_current" localSheetId="22">Dashboard!#REF!</definedName>
    <definedName name="share_aluminium_electrolysis_current" localSheetId="28">Dashboard!#REF!</definedName>
    <definedName name="share_aluminium_electrolysis_current" localSheetId="21">Dashboard!#REF!</definedName>
    <definedName name="share_aluminium_electrolysis_current" localSheetId="29">Dashboard!#REF!</definedName>
    <definedName name="share_aluminium_electrolysis_current" localSheetId="30">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5">Dashboard!#REF!</definedName>
    <definedName name="share_aluminium_melting_oven" localSheetId="20">Dashboard!#REF!</definedName>
    <definedName name="share_aluminium_melting_oven" localSheetId="27">Dashboard!#REF!</definedName>
    <definedName name="share_aluminium_melting_oven" localSheetId="24">Dashboard!#REF!</definedName>
    <definedName name="share_aluminium_melting_oven" localSheetId="26">Dashboard!#REF!</definedName>
    <definedName name="share_aluminium_melting_oven" localSheetId="19">Dashboard!#REF!</definedName>
    <definedName name="share_aluminium_melting_oven" localSheetId="22">Dashboard!#REF!</definedName>
    <definedName name="share_aluminium_melting_oven" localSheetId="28">Dashboard!#REF!</definedName>
    <definedName name="share_aluminium_melting_oven" localSheetId="21">Dashboard!#REF!</definedName>
    <definedName name="share_aluminium_melting_oven" localSheetId="29">Dashboard!#REF!</definedName>
    <definedName name="share_aluminium_melting_oven" localSheetId="30">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5">Dashboard!#REF!</definedName>
    <definedName name="share_blast_furnace_burner_coal_gas" localSheetId="20">Dashboard!#REF!</definedName>
    <definedName name="share_blast_furnace_burner_coal_gas" localSheetId="27">Dashboard!#REF!</definedName>
    <definedName name="share_blast_furnace_burner_coal_gas" localSheetId="24">Dashboard!#REF!</definedName>
    <definedName name="share_blast_furnace_burner_coal_gas" localSheetId="26">Dashboard!#REF!</definedName>
    <definedName name="share_blast_furnace_burner_coal_gas" localSheetId="19">Dashboard!#REF!</definedName>
    <definedName name="share_blast_furnace_burner_coal_gas" localSheetId="22">Dashboard!#REF!</definedName>
    <definedName name="share_blast_furnace_burner_coal_gas" localSheetId="28">Dashboard!#REF!</definedName>
    <definedName name="share_blast_furnace_burner_coal_gas" localSheetId="21">Dashboard!#REF!</definedName>
    <definedName name="share_blast_furnace_burner_coal_gas" localSheetId="29">Dashboard!#REF!</definedName>
    <definedName name="share_blast_furnace_burner_coal_gas" localSheetId="30">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5">Dashboard!#REF!</definedName>
    <definedName name="share_blast_furnace_burner_network_gas" localSheetId="20">Dashboard!#REF!</definedName>
    <definedName name="share_blast_furnace_burner_network_gas" localSheetId="27">Dashboard!#REF!</definedName>
    <definedName name="share_blast_furnace_burner_network_gas" localSheetId="24">Dashboard!#REF!</definedName>
    <definedName name="share_blast_furnace_burner_network_gas" localSheetId="26">Dashboard!#REF!</definedName>
    <definedName name="share_blast_furnace_burner_network_gas" localSheetId="19">Dashboard!#REF!</definedName>
    <definedName name="share_blast_furnace_burner_network_gas" localSheetId="22">Dashboard!#REF!</definedName>
    <definedName name="share_blast_furnace_burner_network_gas" localSheetId="28">Dashboard!#REF!</definedName>
    <definedName name="share_blast_furnace_burner_network_gas" localSheetId="21">Dashboard!#REF!</definedName>
    <definedName name="share_blast_furnace_burner_network_gas" localSheetId="29">Dashboard!#REF!</definedName>
    <definedName name="share_blast_furnace_burner_network_gas" localSheetId="30">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5">Dashboard!#REF!</definedName>
    <definedName name="share_steel_blast_furnace_bat" localSheetId="20">Dashboard!#REF!</definedName>
    <definedName name="share_steel_blast_furnace_bat" localSheetId="27">Dashboard!#REF!</definedName>
    <definedName name="share_steel_blast_furnace_bat" localSheetId="24">Dashboard!#REF!</definedName>
    <definedName name="share_steel_blast_furnace_bat" localSheetId="26">Dashboard!#REF!</definedName>
    <definedName name="share_steel_blast_furnace_bat" localSheetId="19">Dashboard!#REF!</definedName>
    <definedName name="share_steel_blast_furnace_bat" localSheetId="22">Dashboard!#REF!</definedName>
    <definedName name="share_steel_blast_furnace_bat" localSheetId="28">Dashboard!#REF!</definedName>
    <definedName name="share_steel_blast_furnace_bat" localSheetId="21">Dashboard!#REF!</definedName>
    <definedName name="share_steel_blast_furnace_bat" localSheetId="29">Dashboard!#REF!</definedName>
    <definedName name="share_steel_blast_furnace_bat" localSheetId="30">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5">Dashboard!#REF!</definedName>
    <definedName name="share_steel_blast_furnace_current" localSheetId="20">Dashboard!#REF!</definedName>
    <definedName name="share_steel_blast_furnace_current" localSheetId="27">Dashboard!#REF!</definedName>
    <definedName name="share_steel_blast_furnace_current" localSheetId="24">Dashboard!#REF!</definedName>
    <definedName name="share_steel_blast_furnace_current" localSheetId="26">Dashboard!#REF!</definedName>
    <definedName name="share_steel_blast_furnace_current" localSheetId="19">Dashboard!#REF!</definedName>
    <definedName name="share_steel_blast_furnace_current" localSheetId="22">Dashboard!#REF!</definedName>
    <definedName name="share_steel_blast_furnace_current" localSheetId="28">Dashboard!#REF!</definedName>
    <definedName name="share_steel_blast_furnace_current" localSheetId="21">Dashboard!#REF!</definedName>
    <definedName name="share_steel_blast_furnace_current" localSheetId="29">Dashboard!#REF!</definedName>
    <definedName name="share_steel_blast_furnace_current" localSheetId="30">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5">Dashboard!#REF!</definedName>
    <definedName name="share_steel_cyclone" localSheetId="20">Dashboard!#REF!</definedName>
    <definedName name="share_steel_cyclone" localSheetId="27">Dashboard!#REF!</definedName>
    <definedName name="share_steel_cyclone" localSheetId="24">Dashboard!#REF!</definedName>
    <definedName name="share_steel_cyclone" localSheetId="26">Dashboard!#REF!</definedName>
    <definedName name="share_steel_cyclone" localSheetId="19">Dashboard!#REF!</definedName>
    <definedName name="share_steel_cyclone" localSheetId="22">Dashboard!#REF!</definedName>
    <definedName name="share_steel_cyclone" localSheetId="28">Dashboard!#REF!</definedName>
    <definedName name="share_steel_cyclone" localSheetId="21">Dashboard!#REF!</definedName>
    <definedName name="share_steel_cyclone" localSheetId="29">Dashboard!#REF!</definedName>
    <definedName name="share_steel_cyclone" localSheetId="30">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5">Dashboard!#REF!</definedName>
    <definedName name="share_steel_electric" localSheetId="20">Dashboard!#REF!</definedName>
    <definedName name="share_steel_electric" localSheetId="27">Dashboard!#REF!</definedName>
    <definedName name="share_steel_electric" localSheetId="24">Dashboard!#REF!</definedName>
    <definedName name="share_steel_electric" localSheetId="26">Dashboard!#REF!</definedName>
    <definedName name="share_steel_electric" localSheetId="19">Dashboard!#REF!</definedName>
    <definedName name="share_steel_electric" localSheetId="22">Dashboard!#REF!</definedName>
    <definedName name="share_steel_electric" localSheetId="28">Dashboard!#REF!</definedName>
    <definedName name="share_steel_electric" localSheetId="21">Dashboard!#REF!</definedName>
    <definedName name="share_steel_electric" localSheetId="29">Dashboard!#REF!</definedName>
    <definedName name="share_steel_electric" localSheetId="30">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5">Dashboard!#REF!</definedName>
    <definedName name="steel_production" localSheetId="20">Dashboard!#REF!</definedName>
    <definedName name="steel_production" localSheetId="27">Dashboard!#REF!</definedName>
    <definedName name="steel_production" localSheetId="24">Dashboard!#REF!</definedName>
    <definedName name="steel_production" localSheetId="26">Dashboard!#REF!</definedName>
    <definedName name="steel_production" localSheetId="19">Dashboard!#REF!</definedName>
    <definedName name="steel_production" localSheetId="22">Dashboard!#REF!</definedName>
    <definedName name="steel_production" localSheetId="28">Dashboard!#REF!</definedName>
    <definedName name="steel_production" localSheetId="21">Dashboard!#REF!</definedName>
    <definedName name="steel_production" localSheetId="29">Dashboard!#REF!</definedName>
    <definedName name="steel_production" localSheetId="30">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 i="115" l="1"/>
  <c r="B5" i="115"/>
  <c r="B4" i="115"/>
  <c r="B3" i="115"/>
  <c r="L43" i="28"/>
  <c r="L42" i="28"/>
  <c r="L41" i="28"/>
  <c r="L39" i="28"/>
  <c r="P39" i="28"/>
  <c r="M43" i="28"/>
  <c r="M42" i="28"/>
  <c r="M41" i="28"/>
  <c r="L15" i="59"/>
  <c r="L17" i="59"/>
  <c r="L18" i="59"/>
  <c r="C37" i="28"/>
  <c r="P41" i="28"/>
  <c r="P42" i="28"/>
  <c r="P43" i="28"/>
  <c r="L47" i="28"/>
  <c r="P47" i="28"/>
  <c r="M39" i="28"/>
  <c r="E22" i="59"/>
  <c r="L59" i="28"/>
  <c r="P59" i="28"/>
  <c r="L16" i="59"/>
  <c r="J10" i="67"/>
  <c r="E23" i="28"/>
  <c r="J12" i="67"/>
  <c r="D37" i="98"/>
  <c r="J13" i="67"/>
  <c r="D38" i="98"/>
  <c r="J11" i="67"/>
  <c r="D36" i="98"/>
  <c r="E36" i="98"/>
  <c r="B3" i="104"/>
  <c r="E19" i="113"/>
  <c r="G12" i="63"/>
  <c r="E11" i="113"/>
  <c r="G15" i="63"/>
  <c r="E12" i="113"/>
  <c r="G13" i="63"/>
  <c r="E13" i="113"/>
  <c r="G14" i="63"/>
  <c r="E14" i="113"/>
  <c r="E15" i="113"/>
  <c r="E20" i="113"/>
  <c r="F20" i="113"/>
  <c r="B4" i="114"/>
  <c r="F19" i="113"/>
  <c r="B3" i="114"/>
  <c r="E16" i="59"/>
  <c r="C11" i="67"/>
  <c r="E11" i="111"/>
  <c r="E15" i="111"/>
  <c r="H16" i="59"/>
  <c r="F11" i="67"/>
  <c r="F11" i="111"/>
  <c r="F15" i="111"/>
  <c r="I16" i="59"/>
  <c r="G11" i="67"/>
  <c r="G11" i="111"/>
  <c r="G15" i="111"/>
  <c r="J16" i="59"/>
  <c r="H11" i="67"/>
  <c r="H11" i="111"/>
  <c r="H15" i="111"/>
  <c r="K16" i="59"/>
  <c r="I11" i="67"/>
  <c r="I11" i="111"/>
  <c r="I15" i="111"/>
  <c r="E12" i="112"/>
  <c r="I22" i="59"/>
  <c r="I24" i="59"/>
  <c r="I25" i="59"/>
  <c r="L11" i="109"/>
  <c r="G18" i="67"/>
  <c r="G16" i="67"/>
  <c r="G17" i="67"/>
  <c r="G15" i="67"/>
  <c r="E11" i="109"/>
  <c r="E11" i="112"/>
  <c r="F11" i="109"/>
  <c r="E16" i="112"/>
  <c r="G11" i="109"/>
  <c r="E17" i="112"/>
  <c r="H11" i="109"/>
  <c r="E18" i="112"/>
  <c r="I11" i="109"/>
  <c r="E19" i="112"/>
  <c r="J11" i="109"/>
  <c r="E20" i="112"/>
  <c r="K11" i="109"/>
  <c r="E21" i="112"/>
  <c r="E22" i="112"/>
  <c r="E23" i="112"/>
  <c r="F12" i="112"/>
  <c r="F17" i="112"/>
  <c r="B6" i="110"/>
  <c r="F18" i="112"/>
  <c r="B7" i="110"/>
  <c r="F19" i="112"/>
  <c r="B8" i="110"/>
  <c r="F20" i="112"/>
  <c r="B9" i="110"/>
  <c r="F21" i="112"/>
  <c r="B10" i="110"/>
  <c r="F22" i="112"/>
  <c r="B11" i="110"/>
  <c r="F16" i="112"/>
  <c r="B5" i="110"/>
  <c r="B4" i="110"/>
  <c r="F11" i="112"/>
  <c r="B3" i="110"/>
  <c r="F23" i="112"/>
  <c r="E11" i="59"/>
  <c r="M16" i="59"/>
  <c r="G16" i="59"/>
  <c r="E15" i="59"/>
  <c r="E17" i="59"/>
  <c r="E18" i="59"/>
  <c r="G15" i="59"/>
  <c r="H15" i="59"/>
  <c r="G22" i="59"/>
  <c r="E15" i="67"/>
  <c r="H22" i="59"/>
  <c r="F15" i="67"/>
  <c r="J22" i="59"/>
  <c r="H15" i="67"/>
  <c r="K22" i="59"/>
  <c r="I15" i="67"/>
  <c r="D15" i="67"/>
  <c r="C15" i="67"/>
  <c r="L22" i="59"/>
  <c r="J15" i="67"/>
  <c r="M22" i="59"/>
  <c r="K15" i="67"/>
  <c r="L61" i="28"/>
  <c r="I15" i="59"/>
  <c r="M15" i="59"/>
  <c r="K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H24" i="59"/>
  <c r="H25" i="59"/>
  <c r="G25" i="59"/>
  <c r="E24" i="59"/>
  <c r="E25" i="59"/>
  <c r="M18" i="59"/>
  <c r="K17" i="59"/>
  <c r="K18" i="59"/>
  <c r="J17" i="59"/>
  <c r="J18" i="59"/>
  <c r="I17" i="59"/>
  <c r="I18" i="59"/>
  <c r="H17" i="59"/>
  <c r="H18" i="59"/>
  <c r="G18" i="59"/>
  <c r="P61" i="28"/>
  <c r="A6" i="96"/>
  <c r="A4" i="96"/>
  <c r="H18" i="67"/>
  <c r="D28" i="99"/>
  <c r="H16" i="67"/>
  <c r="D26" i="99"/>
  <c r="H17" i="67"/>
  <c r="D27" i="99"/>
  <c r="E28" i="99"/>
  <c r="B5" i="108"/>
  <c r="E27" i="99"/>
  <c r="B4" i="108"/>
  <c r="E26" i="99"/>
  <c r="B3" i="108"/>
  <c r="D21" i="99"/>
  <c r="D22" i="99"/>
  <c r="D23" i="99"/>
  <c r="E23" i="99"/>
  <c r="B4" i="107"/>
  <c r="E22" i="99"/>
  <c r="B3" i="107"/>
  <c r="E21" i="99"/>
  <c r="F17" i="67"/>
  <c r="D17" i="99"/>
  <c r="F18" i="67"/>
  <c r="D18" i="99"/>
  <c r="F16" i="67"/>
  <c r="D16" i="99"/>
  <c r="E18" i="99"/>
  <c r="B5" i="106"/>
  <c r="E17" i="99"/>
  <c r="B4" i="106"/>
  <c r="E16" i="99"/>
  <c r="B3" i="106"/>
  <c r="C17" i="67"/>
  <c r="D12" i="99"/>
  <c r="C18" i="67"/>
  <c r="D13" i="99"/>
  <c r="C16" i="67"/>
  <c r="D11" i="99"/>
  <c r="E13" i="99"/>
  <c r="B5" i="105"/>
  <c r="E12" i="99"/>
  <c r="B4" i="105"/>
  <c r="E11" i="99"/>
  <c r="B3" i="105"/>
  <c r="E38" i="98"/>
  <c r="B5" i="104"/>
  <c r="E37" i="98"/>
  <c r="B4" i="104"/>
  <c r="I12" i="67"/>
  <c r="D32" i="98"/>
  <c r="I13" i="67"/>
  <c r="D33" i="98"/>
  <c r="D31" i="98"/>
  <c r="E33" i="98"/>
  <c r="B5" i="103"/>
  <c r="E32" i="98"/>
  <c r="B4" i="103"/>
  <c r="E31" i="98"/>
  <c r="B3" i="103"/>
  <c r="H12" i="67"/>
  <c r="D27" i="98"/>
  <c r="H13" i="67"/>
  <c r="D28" i="98"/>
  <c r="D26" i="98"/>
  <c r="E28" i="98"/>
  <c r="B5" i="102"/>
  <c r="E27" i="98"/>
  <c r="B4" i="102"/>
  <c r="E26" i="98"/>
  <c r="B3" i="102"/>
  <c r="G12" i="67"/>
  <c r="D22" i="98"/>
  <c r="G13" i="67"/>
  <c r="D23" i="98"/>
  <c r="D21" i="98"/>
  <c r="E23" i="98"/>
  <c r="B5" i="101"/>
  <c r="E22" i="98"/>
  <c r="B4" i="101"/>
  <c r="E21" i="98"/>
  <c r="B3" i="101"/>
  <c r="F12" i="67"/>
  <c r="D17" i="98"/>
  <c r="F13" i="67"/>
  <c r="D18" i="98"/>
  <c r="D16" i="98"/>
  <c r="E18" i="98"/>
  <c r="B5" i="100"/>
  <c r="E17" i="98"/>
  <c r="B4" i="100"/>
  <c r="E16" i="98"/>
  <c r="B3" i="100"/>
  <c r="C12" i="67"/>
  <c r="D12" i="98"/>
  <c r="C13" i="67"/>
  <c r="D13" i="98"/>
  <c r="D11" i="98"/>
  <c r="E13" i="98"/>
  <c r="B5" i="97"/>
  <c r="E12" i="98"/>
  <c r="B4" i="97"/>
  <c r="E11" i="98"/>
  <c r="B3" i="97"/>
  <c r="K13" i="67"/>
  <c r="D43" i="98"/>
  <c r="K11" i="67"/>
  <c r="D41" i="98"/>
  <c r="K12" i="67"/>
  <c r="D42" i="98"/>
  <c r="E43" i="98"/>
  <c r="E42" i="98"/>
  <c r="E41" i="98"/>
  <c r="E34" i="28"/>
  <c r="E33" i="28"/>
  <c r="E32" i="28"/>
  <c r="E31" i="28"/>
  <c r="E30" i="28"/>
  <c r="E29" i="28"/>
  <c r="E28" i="28"/>
  <c r="E27" i="28"/>
  <c r="E24" i="28"/>
  <c r="E22" i="28"/>
  <c r="E21" i="28"/>
  <c r="E20" i="28"/>
  <c r="E19" i="28"/>
  <c r="E17" i="28"/>
  <c r="L60" i="28"/>
  <c r="P60" i="28"/>
  <c r="L56" i="28"/>
  <c r="L55" i="28"/>
  <c r="L54" i="28"/>
  <c r="L53" i="28"/>
  <c r="L52" i="28"/>
  <c r="L51" i="28"/>
  <c r="K18" i="67"/>
  <c r="J18" i="67"/>
  <c r="I18" i="67"/>
  <c r="E18" i="67"/>
  <c r="E13" i="67"/>
  <c r="J17" i="67"/>
  <c r="I17" i="67"/>
  <c r="E17" i="67"/>
  <c r="K17" i="67"/>
  <c r="K16" i="67"/>
  <c r="J16" i="67"/>
  <c r="I16" i="67"/>
  <c r="E16" i="67"/>
  <c r="E12" i="67"/>
  <c r="E11" i="67"/>
  <c r="E18" i="28"/>
  <c r="P51" i="28"/>
  <c r="P52" i="28"/>
  <c r="P53" i="28"/>
  <c r="P54" i="28"/>
  <c r="P55" i="28"/>
  <c r="P56" i="28"/>
  <c r="L34" i="28"/>
  <c r="M34" i="28"/>
  <c r="L24" i="28"/>
  <c r="M24" i="28"/>
  <c r="L28" i="28"/>
  <c r="M28" i="28"/>
  <c r="L18" i="28"/>
  <c r="M18" i="28"/>
  <c r="C2" i="96"/>
  <c r="A5" i="96"/>
  <c r="D2" i="96"/>
  <c r="E2" i="96"/>
  <c r="F2" i="96"/>
  <c r="G2" i="96"/>
  <c r="H2" i="96"/>
  <c r="I2" i="96"/>
  <c r="J2" i="96"/>
  <c r="E21" i="59"/>
  <c r="E14" i="59"/>
  <c r="M11" i="59"/>
  <c r="L11" i="59"/>
  <c r="K11" i="59"/>
  <c r="J11" i="59"/>
  <c r="I11" i="59"/>
  <c r="H11" i="59"/>
  <c r="G11" i="59"/>
  <c r="C5" i="34"/>
  <c r="G14" i="59"/>
  <c r="C8" i="34"/>
  <c r="C6" i="34"/>
  <c r="C7" i="34"/>
  <c r="M21" i="59"/>
  <c r="M14" i="59"/>
  <c r="G21" i="59"/>
  <c r="H21" i="59"/>
  <c r="H14" i="59"/>
  <c r="B2" i="96"/>
  <c r="L21" i="59"/>
  <c r="K21" i="59"/>
  <c r="J21" i="59"/>
  <c r="I21" i="59"/>
  <c r="L14" i="59"/>
  <c r="K14" i="59"/>
  <c r="J14" i="59"/>
  <c r="I14" i="59"/>
  <c r="L14" i="28"/>
  <c r="M14" i="28"/>
  <c r="P14" i="28"/>
  <c r="L13" i="28"/>
  <c r="M13" i="28"/>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<sst xmlns="http://schemas.openxmlformats.org/spreadsheetml/2006/main" count="798" uniqueCount="482">
  <si>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</si>
  <si>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</si>
  <si>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</si>
  <si>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</si>
  <si>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</si>
  <si>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</si>
  <si>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</si>
  <si>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</si>
  <si>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</si>
  <si>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</si>
  <si>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</si>
  <si>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</si>
  <si>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</si>
  <si>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</si>
  <si>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</si>
  <si>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</si>
  <si>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</si>
  <si>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</si>
  <si>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</si>
  <si>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</si>
  <si>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</si>
  <si>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</si>
  <si>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</si>
  <si>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</si>
  <si>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</si>
  <si>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</si>
  <si>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</si>
  <si>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</si>
  <si>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</si>
  <si>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</si>
  <si>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</si>
  <si>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</si>
  <si>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</si>
  <si>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</si>
  <si>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</si>
  <si>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</si>
  <si>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</si>
  <si>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</si>
  <si>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</si>
  <si>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</si>
  <si>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</si>
  <si>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</si>
  <si>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</si>
  <si>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</si>
  <si>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</si>
  <si>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</si>
  <si>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</si>
  <si>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</si>
  <si>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</si>
  <si>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</si>
  <si>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</si>
  <si>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</si>
  <si>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</si>
  <si>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</si>
  <si>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</si>
  <si>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</si>
  <si>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</si>
  <si>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</si>
  <si>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</si>
  <si>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</si>
  <si>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</si>
  <si>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</si>
  <si>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</si>
  <si>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</si>
  <si>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</si>
  <si>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</si>
  <si>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</si>
  <si>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</si>
  <si>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</si>
  <si>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</si>
  <si>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</si>
  <si>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</si>
  <si>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</si>
  <si>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</si>
  <si>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</si>
  <si>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</si>
  <si>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</si>
  <si>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</si>
  <si>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</si>
  <si>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</si>
  <si>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</si>
  <si>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</si>
  <si>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</si>
  <si>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</si>
  <si>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</si>
  <si>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</si>
  <si>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</si>
  <si>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</si>
  <si>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</si>
  <si>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</si>
  <si>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</si>
  <si>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</si>
  <si>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</si>
  <si>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</si>
  <si>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</si>
  <si>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</si>
  <si>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</si>
  <si>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</si>
  <si>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</si>
  <si>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</si>
  <si>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</si>
  <si>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</si>
  <si>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</si>
  <si>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</si>
  <si>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</si>
  <si>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</si>
  <si>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</si>
  <si>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</si>
  <si>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</si>
  <si>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</si>
  <si>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</si>
  <si>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</si>
  <si>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</si>
  <si>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</si>
  <si>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</si>
  <si>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</si>
  <si>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</si>
  <si>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</si>
  <si>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</si>
  <si>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</si>
  <si>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</si>
  <si>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</si>
  <si>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</si>
  <si>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</si>
  <si>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</si>
  <si>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</si>
  <si>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</si>
  <si>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</si>
  <si>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</si>
  <si>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</si>
  <si>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</si>
  <si>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</si>
  <si>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</si>
  <si>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</si>
  <si>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</si>
  <si>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</si>
  <si>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</si>
  <si>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</si>
  <si>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</si>
  <si>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</si>
  <si>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</si>
  <si>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</si>
  <si>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</si>
  <si>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</si>
  <si>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</si>
  <si>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</si>
  <si>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</si>
  <si>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</si>
  <si>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</si>
  <si>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</si>
  <si>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</si>
  <si>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</si>
  <si>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</si>
  <si>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</si>
  <si>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</si>
  <si>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</si>
  <si>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</si>
  <si>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</si>
  <si>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</si>
  <si>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</si>
  <si>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</si>
  <si>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</si>
  <si>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</si>
  <si>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</si>
  <si>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</si>
  <si>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</si>
  <si>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</si>
  <si>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</si>
  <si>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</si>
  <si>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</si>
  <si>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</si>
  <si>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</si>
  <si>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</si>
  <si>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</si>
  <si>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</si>
  <si>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</si>
  <si>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</si>
  <si>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</si>
  <si>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</si>
  <si>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</si>
  <si>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</si>
  <si>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</si>
  <si>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</si>
  <si>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</si>
  <si>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</si>
  <si>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</si>
  <si>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</si>
  <si>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</si>
  <si>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</si>
  <si>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</si>
  <si>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</si>
  <si>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</si>
  <si>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</si>
  <si>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</si>
  <si>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</si>
  <si>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</si>
  <si>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</si>
  <si>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</si>
  <si>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</si>
  <si>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</si>
  <si>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</si>
  <si>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</si>
  <si>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</si>
  <si>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</si>
  <si>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</si>
  <si>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</si>
  <si>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</si>
  <si>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</si>
  <si>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</si>
  <si>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</si>
  <si>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</si>
  <si>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</si>
  <si>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</si>
  <si>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</si>
  <si>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</si>
  <si>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</si>
  <si>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</si>
  <si>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</si>
  <si>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</si>
  <si>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</si>
  <si>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</si>
  <si>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</si>
  <si>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</si>
  <si>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</si>
  <si>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</si>
  <si>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</si>
  <si>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</si>
  <si>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</si>
  <si>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</si>
  <si>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</si>
  <si>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</si>
  <si>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</si>
  <si>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</si>
  <si>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</si>
  <si>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</si>
  <si>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</si>
  <si>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</si>
  <si>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</si>
  <si>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</si>
  <si>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</si>
  <si>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</si>
  <si>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</si>
  <si>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</si>
  <si>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</si>
  <si>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</si>
  <si>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</si>
  <si>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</si>
  <si>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</si>
  <si>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</si>
  <si>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</si>
  <si>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</si>
  <si>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</si>
  <si>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</si>
  <si>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</si>
  <si>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</si>
  <si>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</si>
  <si>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</si>
  <si>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</si>
  <si>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</si>
  <si>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</si>
  <si>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</si>
  <si>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</si>
  <si>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</si>
  <si>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</si>
  <si>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</si>
  <si>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</si>
  <si>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</si>
  <si>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</si>
  <si>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</si>
  <si>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</si>
  <si>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</si>
  <si>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</si>
  <si>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</si>
  <si>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</si>
  <si>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</si>
  <si>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</si>
  <si>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</si>
  <si>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</si>
  <si>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</si>
  <si>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</si>
  <si>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</si>
  <si>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</si>
  <si>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</si>
  <si>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</si>
  <si>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</si>
  <si>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</si>
  <si>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</si>
  <si>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</si>
  <si>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</si>
  <si>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</si>
  <si>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</si>
  <si>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</si>
  <si>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</si>
  <si>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</si>
  <si>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</si>
  <si>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</si>
  <si>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</si>
  <si>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</si>
  <si>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</si>
  <si>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</si>
  <si>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</si>
  <si>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</si>
  <si>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</si>
  <si>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</si>
  <si>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</si>
  <si>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</si>
  <si>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</si>
  <si>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</si>
  <si>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</si>
  <si>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</si>
  <si>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</si>
  <si>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</si>
  <si>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</si>
  <si>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</si>
  <si>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</si>
  <si>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</si>
  <si>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</si>
  <si>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</si>
  <si>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</si>
  <si>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</si>
  <si>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</si>
  <si>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</si>
  <si>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</si>
  <si>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</si>
  <si>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</si>
  <si>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</si>
  <si>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</si>
  <si>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</si>
  <si>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</si>
  <si>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</si>
  <si>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</si>
  <si>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</si>
  <si>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</si>
  <si>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</si>
  <si>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</si>
  <si>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</si>
  <si>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</si>
  <si>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</si>
  <si>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</si>
  <si>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</si>
  <si>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</si>
  <si>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</si>
  <si>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</si>
  <si>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</si>
  <si>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</si>
  <si>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</si>
  <si>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</si>
  <si>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</si>
  <si>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</si>
  <si>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</si>
  <si>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</si>
  <si>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</si>
  <si>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</si>
  <si>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</si>
  <si>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</si>
  <si>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</si>
  <si>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</si>
  <si>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</si>
  <si>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</si>
  <si>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</si>
  <si>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</si>
  <si>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</si>
  <si>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</si>
  <si>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</si>
  <si>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</si>
  <si>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</si>
  <si>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</si>
  <si>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</si>
  <si>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</si>
  <si>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</si>
  <si>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</si>
  <si>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</si>
  <si>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</si>
  <si>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</si>
  <si>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</si>
  <si>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</si>
  <si>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</si>
  <si>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</si>
  <si>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</si>
  <si>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</si>
  <si>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</si>
  <si>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</si>
  <si>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</si>
  <si>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</si>
  <si>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</si>
  <si>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</si>
  <si>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</si>
  <si>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</si>
  <si>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</si>
  <si>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</si>
  <si>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</si>
  <si>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</si>
  <si>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</si>
  <si>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</si>
  <si>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</si>
  <si>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</si>
  <si>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</si>
  <si>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</si>
  <si>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</si>
  <si>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</si>
  <si>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</si>
  <si>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</si>
  <si>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</si>
  <si>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</si>
  <si>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</si>
  <si>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</si>
  <si>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</si>
  <si>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</si>
  <si>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</si>
  <si>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</si>
  <si>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</si>
  <si>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</si>
  <si>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</si>
  <si>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</si>
  <si>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</si>
  <si>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</si>
  <si>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</si>
  <si>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</si>
  <si>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</si>
  <si>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</si>
  <si>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</si>
  <si>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</si>
  <si>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</si>
  <si>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</si>
  <si>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</si>
  <si>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</si>
  <si>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</si>
  <si>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</si>
  <si>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</si>
  <si>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</si>
  <si>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</si>
  <si>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</si>
  <si>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</si>
  <si>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</si>
  <si>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</si>
  <si>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</si>
  <si>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</si>
  <si>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</si>
  <si>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</si>
  <si>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</si>
  <si>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</si>
  <si>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</si>
  <si>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</si>
  <si>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</si>
  <si>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</si>
  <si>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</si>
  <si>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</si>
  <si>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</si>
  <si>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</si>
  <si>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</si>
  <si>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</si>
  <si>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</si>
  <si>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</si>
  <si>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</si>
  <si>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</si>
  <si>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</si>
  <si>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</si>
  <si>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</si>
  <si>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</si>
  <si>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</si>
  <si>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</si>
  <si>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</si>
  <si>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</si>
  <si>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</si>
  <si>
    <t>industry_useful_demand_for_chemical_other_electricity</t>
  </si>
  <si>
    <t>industry_chemicals_other_heater_electricity</t>
  </si>
  <si>
    <t>industry_chemicals_other_heatpump_water_water_electricity</t>
  </si>
  <si>
    <t>industry_chemicals_other_steam_recompression_electricity</t>
  </si>
  <si>
    <t>chemical_other_electricity</t>
  </si>
  <si>
    <t>chemicals_other_heater_electricity</t>
  </si>
  <si>
    <t>chemicals_other_heatpump_water_water</t>
  </si>
  <si>
    <t>industry_final_demand_for_chemical_other_electricity_parent_share</t>
  </si>
  <si>
    <t>Final electricity demand chemical other electricity</t>
  </si>
  <si>
    <t>Split should sum to 100%</t>
  </si>
  <si>
    <t>chemicals_other_steam_recompression_electricity</t>
  </si>
  <si>
    <t>Electricity consumption for steam recompression</t>
  </si>
  <si>
    <t>General electricity consumption</t>
  </si>
  <si>
    <t>Electricity consumption for resistive heaters</t>
  </si>
  <si>
    <t>Electricity consumption for heat pumps</t>
  </si>
  <si>
    <t>nl</t>
  </si>
  <si>
    <t>yes</t>
  </si>
  <si>
    <t>http://statline.cbs.nl/Statweb/publication/?DM=SLNL&amp;PA=83141NED&amp;D1=a&amp;D2=a&amp;D3=44&amp;D4=2;4&amp;HDR=T&amp;STB=G1;G2;G3&amp;VW=T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</si>
</sst>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
    <numFmt numFmtId="166" formatCode="0.0%"/>
    <numFmt numFmtId="167" formatCode="[$-409]mmmm\ d\,\ yyyy;@"/>
    <numFmt numFmtId="168" formatCode="#,##0.000"/>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s>
  <cellStyleXfs count="2084">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6">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5" fillId="2" borderId="2" xfId="0" applyFont="1" applyFill="1" applyBorder="1"/>
    <xf numFmtId="0" fontId="5" fillId="2" borderId="0" xfId="0" applyFont="1"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2" xfId="0" applyFill="1" applyBorder="1"/>
    <xf numFmtId="0" fontId="0" fillId="2" borderId="21" xfId="0" applyFill="1" applyBorder="1"/>
    <xf numFmtId="0" fontId="5"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5" fillId="2" borderId="0" xfId="0" applyFont="1" applyFill="1"/>
    <xf numFmtId="0" fontId="5" fillId="2" borderId="42" xfId="0" applyFont="1" applyFill="1" applyBorder="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9" fillId="0" borderId="0" xfId="0" applyFont="1" applyBorder="1" applyAlignment="1">
      <alignment horizontal="left" vertical="top" wrapText="1"/>
    </xf>
    <xf numFmtId="0" fontId="15" fillId="2" borderId="42" xfId="0" applyFont="1" applyFill="1" applyBorder="1"/>
    <xf numFmtId="0" fontId="15" fillId="2" borderId="22" xfId="0" applyFont="1" applyFill="1" applyBorder="1"/>
    <xf numFmtId="0" fontId="17" fillId="2" borderId="0" xfId="0" applyFont="1" applyFill="1" applyAlignment="1">
      <alignment horizontal="left" vertical="center"/>
    </xf>
    <xf numFmtId="0" fontId="0" fillId="2" borderId="19" xfId="0" applyFill="1" applyBorder="1" applyAlignment="1">
      <alignment vertical="top"/>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6" fontId="0" fillId="2" borderId="0" xfId="1" applyNumberFormat="1" applyFont="1" applyFill="1" applyBorder="1"/>
    <xf numFmtId="167" fontId="0" fillId="2" borderId="0" xfId="0" applyNumberFormat="1" applyFill="1" applyBorder="1" applyAlignment="1">
      <alignment horizontal="left"/>
    </xf>
    <xf numFmtId="167" fontId="11" fillId="0" borderId="4" xfId="0" applyNumberFormat="1" applyFont="1" applyFill="1" applyBorder="1" applyAlignment="1">
      <alignment horizontal="left" vertical="center"/>
    </xf>
    <xf numFmtId="0" fontId="9" fillId="9" borderId="24" xfId="0" applyFont="1" applyFill="1" applyBorder="1" applyAlignment="1">
      <alignment vertical="center"/>
    </xf>
    <xf numFmtId="0" fontId="9" fillId="4" borderId="24" xfId="0" applyFont="1" applyFill="1" applyBorder="1" applyAlignment="1">
      <alignment vertical="center"/>
    </xf>
    <xf numFmtId="0" fontId="9" fillId="8" borderId="24" xfId="0" applyFont="1" applyFill="1" applyBorder="1" applyAlignment="1">
      <alignment vertical="center"/>
    </xf>
    <xf numFmtId="0" fontId="6" fillId="2" borderId="0" xfId="0" applyFont="1" applyFill="1" applyBorder="1"/>
    <xf numFmtId="0" fontId="9" fillId="2" borderId="0" xfId="0" applyFont="1" applyFill="1"/>
    <xf numFmtId="0" fontId="20"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0" fontId="4" fillId="2" borderId="0" xfId="0" applyFont="1" applyFill="1"/>
    <xf numFmtId="2" fontId="0" fillId="2" borderId="0" xfId="0" applyNumberFormat="1" applyFill="1"/>
    <xf numFmtId="0" fontId="5" fillId="2" borderId="15" xfId="0" applyFont="1" applyFill="1" applyBorder="1" applyAlignment="1">
      <alignment vertical="top" wrapText="1"/>
    </xf>
    <xf numFmtId="0" fontId="5" fillId="2" borderId="7" xfId="0" applyFont="1" applyFill="1" applyBorder="1" applyAlignment="1">
      <alignment vertical="top" wrapText="1"/>
    </xf>
    <xf numFmtId="166" fontId="0" fillId="2" borderId="18" xfId="1" applyNumberFormat="1" applyFont="1" applyFill="1" applyBorder="1"/>
    <xf numFmtId="0" fontId="0" fillId="2" borderId="0" xfId="0" applyNumberFormat="1" applyFill="1" applyBorder="1" applyAlignment="1">
      <alignment horizontal="left"/>
    </xf>
    <xf numFmtId="0" fontId="9" fillId="10" borderId="24" xfId="0" applyFont="1" applyFill="1" applyBorder="1" applyAlignment="1">
      <alignment vertical="center"/>
    </xf>
    <xf numFmtId="0" fontId="9" fillId="5" borderId="24" xfId="0" applyFont="1" applyFill="1" applyBorder="1" applyAlignment="1">
      <alignment vertical="center"/>
    </xf>
    <xf numFmtId="0" fontId="9" fillId="7" borderId="24" xfId="0" applyFont="1" applyFill="1" applyBorder="1" applyAlignment="1">
      <alignment vertical="center"/>
    </xf>
    <xf numFmtId="165" fontId="15" fillId="2" borderId="18" xfId="0" applyNumberFormat="1" applyFont="1" applyFill="1" applyBorder="1" applyAlignment="1">
      <alignment vertical="top" wrapText="1"/>
    </xf>
    <xf numFmtId="165" fontId="15" fillId="2" borderId="19" xfId="0" applyNumberFormat="1" applyFont="1" applyFill="1" applyBorder="1" applyAlignment="1">
      <alignment vertical="top" wrapText="1"/>
    </xf>
    <xf numFmtId="165" fontId="5" fillId="2" borderId="43" xfId="0" applyNumberFormat="1" applyFont="1" applyFill="1" applyBorder="1"/>
    <xf numFmtId="165" fontId="5" fillId="2" borderId="11" xfId="0" applyNumberFormat="1" applyFont="1" applyFill="1" applyBorder="1"/>
    <xf numFmtId="165" fontId="0" fillId="2" borderId="11" xfId="0" applyNumberFormat="1" applyFill="1" applyBorder="1"/>
    <xf numFmtId="165" fontId="0" fillId="2" borderId="34" xfId="0" applyNumberFormat="1" applyFill="1" applyBorder="1"/>
    <xf numFmtId="165" fontId="0" fillId="2" borderId="0" xfId="0" applyNumberFormat="1" applyFill="1" applyBorder="1"/>
    <xf numFmtId="165" fontId="9" fillId="2" borderId="34" xfId="0" applyNumberFormat="1" applyFont="1" applyFill="1" applyBorder="1" applyAlignment="1">
      <alignment wrapText="1"/>
    </xf>
    <xf numFmtId="165" fontId="12" fillId="2" borderId="34" xfId="0" applyNumberFormat="1" applyFont="1" applyFill="1" applyBorder="1" applyAlignment="1">
      <alignment wrapText="1"/>
    </xf>
    <xf numFmtId="165" fontId="15" fillId="2" borderId="11" xfId="0" applyNumberFormat="1" applyFont="1" applyFill="1" applyBorder="1"/>
    <xf numFmtId="165" fontId="9" fillId="2" borderId="11" xfId="0" applyNumberFormat="1" applyFont="1" applyFill="1" applyBorder="1"/>
    <xf numFmtId="165" fontId="9" fillId="2" borderId="12" xfId="0" applyNumberFormat="1" applyFont="1" applyFill="1" applyBorder="1"/>
    <xf numFmtId="165" fontId="9" fillId="2" borderId="0" xfId="0" applyNumberFormat="1" applyFont="1" applyFill="1" applyBorder="1"/>
    <xf numFmtId="165" fontId="9" fillId="2" borderId="14" xfId="0" applyNumberFormat="1" applyFont="1" applyFill="1" applyBorder="1"/>
    <xf numFmtId="165" fontId="15" fillId="0" borderId="7" xfId="0" applyNumberFormat="1" applyFont="1" applyFill="1" applyBorder="1" applyAlignment="1">
      <alignment vertical="top" wrapText="1"/>
    </xf>
    <xf numFmtId="165" fontId="15" fillId="2" borderId="0" xfId="0" applyNumberFormat="1" applyFont="1" applyFill="1" applyBorder="1" applyAlignment="1">
      <alignment vertical="top" wrapText="1"/>
    </xf>
    <xf numFmtId="165" fontId="9" fillId="2" borderId="39" xfId="0" applyNumberFormat="1" applyFont="1" applyFill="1" applyBorder="1"/>
    <xf numFmtId="165" fontId="21" fillId="2" borderId="26" xfId="0" applyNumberFormat="1" applyFont="1" applyFill="1" applyBorder="1" applyAlignment="1">
      <alignment vertical="top" wrapText="1"/>
    </xf>
    <xf numFmtId="0" fontId="0" fillId="2" borderId="0" xfId="0" applyFill="1" applyAlignment="1">
      <alignment vertical="center"/>
    </xf>
    <xf numFmtId="0" fontId="5"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7"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9" fillId="2" borderId="21" xfId="0" applyFont="1" applyFill="1" applyBorder="1" applyAlignment="1">
      <alignment horizontal="left" vertical="top" wrapText="1"/>
    </xf>
    <xf numFmtId="0" fontId="9" fillId="2" borderId="22" xfId="0" applyFont="1" applyFill="1" applyBorder="1" applyAlignment="1">
      <alignment vertical="top" wrapText="1"/>
    </xf>
    <xf numFmtId="0" fontId="9" fillId="2" borderId="21" xfId="0" applyFont="1" applyFill="1" applyBorder="1" applyAlignment="1">
      <alignment vertical="top" wrapText="1"/>
    </xf>
    <xf numFmtId="1" fontId="5" fillId="2" borderId="0" xfId="1" applyNumberFormat="1" applyFont="1" applyFill="1" applyBorder="1"/>
    <xf numFmtId="1" fontId="15" fillId="2" borderId="0" xfId="1" applyNumberFormat="1" applyFont="1" applyFill="1" applyBorder="1"/>
    <xf numFmtId="2" fontId="0" fillId="0" borderId="5" xfId="0" applyNumberFormat="1" applyFill="1" applyBorder="1" applyAlignment="1">
      <alignment vertical="center"/>
    </xf>
    <xf numFmtId="165" fontId="15" fillId="0" borderId="16" xfId="0" applyNumberFormat="1" applyFont="1" applyFill="1" applyBorder="1" applyAlignment="1">
      <alignment vertical="top" wrapText="1"/>
    </xf>
    <xf numFmtId="165" fontId="15" fillId="2" borderId="14" xfId="0" applyNumberFormat="1" applyFont="1" applyFill="1" applyBorder="1" applyAlignment="1">
      <alignment vertical="top" wrapText="1"/>
    </xf>
    <xf numFmtId="165" fontId="9" fillId="2" borderId="13" xfId="0" applyNumberFormat="1" applyFont="1" applyFill="1" applyBorder="1"/>
    <xf numFmtId="165" fontId="15" fillId="2" borderId="15" xfId="0" applyNumberFormat="1" applyFont="1" applyFill="1" applyBorder="1" applyAlignment="1">
      <alignment vertical="top" wrapText="1"/>
    </xf>
    <xf numFmtId="165" fontId="12" fillId="2" borderId="13" xfId="0" applyNumberFormat="1" applyFont="1" applyFill="1" applyBorder="1"/>
    <xf numFmtId="165" fontId="9" fillId="2" borderId="13" xfId="0" applyNumberFormat="1" applyFont="1" applyFill="1" applyBorder="1" applyAlignment="1">
      <alignment wrapText="1"/>
    </xf>
    <xf numFmtId="165" fontId="12" fillId="2" borderId="13" xfId="0" applyNumberFormat="1" applyFont="1" applyFill="1" applyBorder="1" applyAlignment="1">
      <alignment wrapText="1"/>
    </xf>
    <xf numFmtId="165" fontId="9" fillId="2" borderId="13" xfId="0" applyNumberFormat="1" applyFont="1" applyFill="1" applyBorder="1" applyAlignment="1">
      <alignment horizontal="left" wrapText="1" indent="1"/>
    </xf>
    <xf numFmtId="165" fontId="9" fillId="2" borderId="17" xfId="0" applyNumberFormat="1" applyFont="1" applyFill="1" applyBorder="1"/>
    <xf numFmtId="165" fontId="15" fillId="2" borderId="10" xfId="0" applyNumberFormat="1" applyFont="1" applyFill="1" applyBorder="1"/>
    <xf numFmtId="165" fontId="15" fillId="2" borderId="45" xfId="0" applyNumberFormat="1" applyFont="1" applyFill="1" applyBorder="1"/>
    <xf numFmtId="165" fontId="9" fillId="2" borderId="5" xfId="0" applyNumberFormat="1" applyFont="1" applyFill="1" applyBorder="1"/>
    <xf numFmtId="165" fontId="15" fillId="2" borderId="8" xfId="0" applyNumberFormat="1" applyFont="1" applyFill="1" applyBorder="1" applyAlignment="1">
      <alignment vertical="top" wrapText="1"/>
    </xf>
    <xf numFmtId="165" fontId="12" fillId="2" borderId="5" xfId="0" applyNumberFormat="1" applyFont="1" applyFill="1" applyBorder="1"/>
    <xf numFmtId="165" fontId="9" fillId="2" borderId="5" xfId="0" applyNumberFormat="1" applyFont="1" applyFill="1" applyBorder="1" applyAlignment="1">
      <alignment wrapText="1"/>
    </xf>
    <xf numFmtId="165" fontId="12" fillId="2" borderId="5" xfId="0" applyNumberFormat="1" applyFont="1" applyFill="1" applyBorder="1" applyAlignment="1">
      <alignment wrapText="1"/>
    </xf>
    <xf numFmtId="165" fontId="9" fillId="2" borderId="5" xfId="0" applyNumberFormat="1" applyFont="1" applyFill="1" applyBorder="1" applyAlignment="1">
      <alignment horizontal="left" wrapText="1" indent="1"/>
    </xf>
    <xf numFmtId="165" fontId="9" fillId="2" borderId="46" xfId="0" applyNumberFormat="1" applyFont="1" applyFill="1" applyBorder="1"/>
    <xf numFmtId="0" fontId="9" fillId="0" borderId="24" xfId="0" applyFont="1" applyFill="1" applyBorder="1" applyAlignment="1">
      <alignment vertical="center" wrapText="1"/>
    </xf>
    <xf numFmtId="0" fontId="9" fillId="0" borderId="5" xfId="0" applyFont="1" applyFill="1" applyBorder="1" applyAlignment="1">
      <alignment vertical="center" wrapText="1"/>
    </xf>
    <xf numFmtId="0" fontId="0" fillId="0" borderId="24" xfId="0" applyFill="1" applyBorder="1" applyAlignment="1">
      <alignment vertical="center" wrapText="1"/>
    </xf>
    <xf numFmtId="0" fontId="9"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165" fontId="15" fillId="0" borderId="7" xfId="0" applyNumberFormat="1" applyFont="1" applyBorder="1" applyAlignment="1">
      <alignment vertical="top" wrapText="1"/>
    </xf>
    <xf numFmtId="165" fontId="15" fillId="0" borderId="16" xfId="0" applyNumberFormat="1" applyFont="1" applyBorder="1" applyAlignment="1">
      <alignment vertical="top" wrapText="1"/>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4" fillId="2" borderId="0" xfId="0" applyFont="1" applyFill="1" applyBorder="1"/>
    <xf numFmtId="0" fontId="0" fillId="2" borderId="0" xfId="0" applyFont="1" applyFill="1" applyBorder="1"/>
    <xf numFmtId="0" fontId="4" fillId="2" borderId="21" xfId="0" applyFont="1" applyFill="1" applyBorder="1"/>
    <xf numFmtId="0" fontId="0" fillId="2" borderId="44" xfId="0" applyFill="1" applyBorder="1"/>
    <xf numFmtId="3" fontId="9" fillId="0" borderId="0"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9"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15"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5" fillId="2" borderId="18" xfId="0" applyNumberFormat="1" applyFont="1" applyFill="1" applyBorder="1" applyAlignment="1">
      <alignment vertical="top" wrapText="1"/>
    </xf>
    <xf numFmtId="0" fontId="9"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6" fontId="0" fillId="2" borderId="22" xfId="0" applyNumberFormat="1" applyFont="1" applyFill="1" applyBorder="1"/>
    <xf numFmtId="166"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3" fillId="2" borderId="0" xfId="0" applyFont="1" applyFill="1"/>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3" fillId="2" borderId="4" xfId="0" applyFont="1" applyFill="1" applyBorder="1" applyAlignment="1">
      <alignment wrapText="1"/>
    </xf>
    <xf numFmtId="0" fontId="23" fillId="2" borderId="6" xfId="0" applyFont="1" applyFill="1" applyBorder="1"/>
    <xf numFmtId="1" fontId="23" fillId="2" borderId="8" xfId="0" applyNumberFormat="1" applyFont="1" applyFill="1" applyBorder="1"/>
    <xf numFmtId="0" fontId="24" fillId="2" borderId="6" xfId="0" applyFont="1" applyFill="1" applyBorder="1"/>
    <xf numFmtId="0" fontId="24" fillId="2" borderId="8" xfId="0" applyFont="1" applyFill="1" applyBorder="1"/>
    <xf numFmtId="0" fontId="15" fillId="2" borderId="7" xfId="0" applyFont="1" applyFill="1" applyBorder="1"/>
    <xf numFmtId="165" fontId="9" fillId="2" borderId="15" xfId="0" applyNumberFormat="1" applyFont="1" applyFill="1" applyBorder="1" applyAlignment="1">
      <alignment wrapText="1"/>
    </xf>
    <xf numFmtId="165" fontId="9" fillId="2" borderId="8" xfId="0" applyNumberFormat="1" applyFont="1" applyFill="1" applyBorder="1" applyAlignment="1">
      <alignment wrapText="1"/>
    </xf>
    <xf numFmtId="3" fontId="9"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165" fontId="15" fillId="2" borderId="7" xfId="0" applyNumberFormat="1" applyFont="1" applyFill="1" applyBorder="1" applyAlignment="1">
      <alignment vertical="top" wrapText="1"/>
    </xf>
    <xf numFmtId="165" fontId="12" fillId="2" borderId="0" xfId="0" applyNumberFormat="1" applyFont="1" applyFill="1" applyBorder="1"/>
    <xf numFmtId="165" fontId="9" fillId="2" borderId="7" xfId="0" applyNumberFormat="1" applyFont="1" applyFill="1" applyBorder="1" applyAlignment="1">
      <alignment wrapText="1"/>
    </xf>
    <xf numFmtId="165" fontId="12" fillId="2" borderId="0" xfId="0" applyNumberFormat="1" applyFont="1" applyFill="1" applyBorder="1" applyAlignment="1">
      <alignment wrapText="1"/>
    </xf>
    <xf numFmtId="165" fontId="9" fillId="2" borderId="18" xfId="0" applyNumberFormat="1" applyFont="1" applyFill="1" applyBorder="1"/>
    <xf numFmtId="165" fontId="9"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5" fillId="2" borderId="42" xfId="0" applyFont="1" applyFill="1" applyBorder="1" applyAlignment="1">
      <alignment vertical="center"/>
    </xf>
    <xf numFmtId="0" fontId="5"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4" fillId="2" borderId="15" xfId="0" applyFont="1" applyFill="1" applyBorder="1"/>
    <xf numFmtId="0" fontId="4" fillId="2" borderId="7" xfId="0" applyFont="1" applyFill="1" applyBorder="1"/>
    <xf numFmtId="0" fontId="4" fillId="2" borderId="7" xfId="0" applyFont="1" applyFill="1" applyBorder="1" applyAlignment="1">
      <alignment horizontal="center"/>
    </xf>
    <xf numFmtId="9" fontId="4" fillId="2" borderId="7" xfId="1" applyFont="1" applyFill="1" applyBorder="1"/>
    <xf numFmtId="0" fontId="9" fillId="2" borderId="0" xfId="0" applyFont="1" applyFill="1" applyBorder="1" applyAlignment="1">
      <alignment horizontal="left"/>
    </xf>
    <xf numFmtId="0" fontId="5" fillId="2" borderId="7" xfId="0" applyFont="1" applyFill="1" applyBorder="1"/>
    <xf numFmtId="0" fontId="5" fillId="2" borderId="23" xfId="0" applyFont="1" applyFill="1" applyBorder="1"/>
    <xf numFmtId="0" fontId="4"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5" fillId="2" borderId="48" xfId="0" applyFont="1" applyFill="1" applyBorder="1"/>
    <xf numFmtId="0" fontId="0" fillId="2" borderId="22" xfId="0" applyNumberFormat="1" applyFill="1" applyBorder="1" applyAlignment="1">
      <alignment horizontal="center"/>
    </xf>
    <xf numFmtId="0" fontId="9" fillId="0" borderId="16" xfId="0" applyFont="1" applyFill="1" applyBorder="1"/>
    <xf numFmtId="165" fontId="9" fillId="2" borderId="0" xfId="0" applyNumberFormat="1" applyFont="1" applyFill="1" applyBorder="1" applyAlignment="1">
      <alignment wrapText="1"/>
    </xf>
    <xf numFmtId="165" fontId="9"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5" fillId="2" borderId="11" xfId="0" quotePrefix="1" applyFont="1" applyFill="1" applyBorder="1"/>
    <xf numFmtId="0" fontId="9" fillId="2" borderId="7" xfId="0" applyFont="1" applyFill="1" applyBorder="1" applyAlignment="1">
      <alignment horizontal="left"/>
    </xf>
    <xf numFmtId="0" fontId="15" fillId="2" borderId="16" xfId="0" applyFont="1" applyFill="1" applyBorder="1"/>
    <xf numFmtId="2" fontId="4" fillId="2" borderId="18" xfId="0" applyNumberFormat="1" applyFont="1" applyFill="1" applyBorder="1"/>
    <xf numFmtId="0" fontId="9" fillId="0" borderId="7" xfId="0" applyNumberFormat="1" applyFont="1" applyBorder="1" applyAlignment="1">
      <alignment vertical="top" wrapText="1"/>
    </xf>
    <xf numFmtId="0" fontId="9" fillId="0" borderId="0" xfId="0" applyNumberFormat="1" applyFont="1" applyBorder="1" applyAlignment="1">
      <alignment vertical="top" wrapText="1"/>
    </xf>
    <xf numFmtId="1" fontId="5" fillId="2" borderId="7" xfId="1" applyNumberFormat="1" applyFont="1" applyFill="1" applyBorder="1"/>
    <xf numFmtId="0" fontId="0" fillId="2" borderId="21" xfId="0" applyNumberFormat="1" applyFill="1" applyBorder="1" applyAlignment="1">
      <alignment horizontal="center"/>
    </xf>
    <xf numFmtId="0" fontId="9" fillId="2" borderId="22" xfId="0" applyFont="1" applyFill="1" applyBorder="1"/>
    <xf numFmtId="0" fontId="9" fillId="2" borderId="0" xfId="0" applyFont="1" applyFill="1" applyBorder="1"/>
    <xf numFmtId="0" fontId="9" fillId="2" borderId="14"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wrapText="1"/>
    </xf>
    <xf numFmtId="0" fontId="9" fillId="2" borderId="22" xfId="0" applyFont="1" applyFill="1" applyBorder="1" applyAlignment="1">
      <alignment horizontal="left" vertical="top" wrapText="1"/>
    </xf>
    <xf numFmtId="3" fontId="9" fillId="0" borderId="0" xfId="0" applyNumberFormat="1" applyFont="1" applyFill="1" applyBorder="1" applyAlignment="1">
      <alignment horizontal="right" vertical="top" wrapText="1"/>
    </xf>
    <xf numFmtId="3" fontId="9" fillId="2" borderId="7" xfId="0" applyNumberFormat="1" applyFont="1" applyFill="1" applyBorder="1" applyAlignment="1">
      <alignment horizontal="right" vertical="top" wrapText="1"/>
    </xf>
    <xf numFmtId="3" fontId="9"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9" fillId="2" borderId="13" xfId="0" applyFont="1" applyFill="1" applyBorder="1"/>
    <xf numFmtId="0" fontId="9" fillId="0" borderId="0" xfId="0" applyFont="1" applyFill="1" applyBorder="1"/>
    <xf numFmtId="9" fontId="9" fillId="0" borderId="0" xfId="1" applyNumberFormat="1" applyFont="1" applyFill="1" applyBorder="1"/>
    <xf numFmtId="9" fontId="25"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4" fillId="2" borderId="23" xfId="0" applyFont="1" applyFill="1" applyBorder="1" applyAlignment="1">
      <alignment horizontal="left" vertical="top"/>
    </xf>
    <xf numFmtId="0" fontId="26" fillId="3" borderId="4" xfId="0" applyFont="1" applyFill="1" applyBorder="1" applyAlignment="1">
      <alignment vertical="center"/>
    </xf>
    <xf numFmtId="0" fontId="26"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6" fillId="3" borderId="1" xfId="0" applyFont="1" applyFill="1" applyBorder="1" applyAlignment="1">
      <alignment vertical="center"/>
    </xf>
    <xf numFmtId="0" fontId="15" fillId="2" borderId="12" xfId="0" applyFont="1" applyFill="1" applyBorder="1"/>
    <xf numFmtId="0" fontId="25" fillId="0" borderId="14" xfId="0" applyFont="1" applyFill="1" applyBorder="1" applyAlignment="1">
      <alignment vertical="top"/>
    </xf>
    <xf numFmtId="0" fontId="0" fillId="2" borderId="4" xfId="0" applyFill="1" applyBorder="1"/>
    <xf numFmtId="166" fontId="5" fillId="2" borderId="0" xfId="1" applyNumberFormat="1" applyFont="1" applyFill="1" applyBorder="1"/>
    <xf numFmtId="1" fontId="5" fillId="2" borderId="9" xfId="1" applyNumberFormat="1" applyFont="1" applyFill="1" applyBorder="1"/>
    <xf numFmtId="0" fontId="11" fillId="13" borderId="0" xfId="0" applyFont="1" applyFill="1" applyAlignment="1">
      <alignment horizontal="center"/>
    </xf>
    <xf numFmtId="0" fontId="5" fillId="2" borderId="0" xfId="0" applyFont="1" applyFill="1" applyBorder="1" applyAlignment="1">
      <alignment horizontal="left"/>
    </xf>
    <xf numFmtId="0" fontId="15" fillId="0" borderId="0" xfId="0" applyNumberFormat="1" applyFont="1" applyBorder="1" applyAlignment="1">
      <alignment vertical="top" wrapText="1"/>
    </xf>
    <xf numFmtId="3" fontId="9"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5" fontId="12" fillId="2" borderId="3" xfId="0" applyNumberFormat="1" applyFont="1" applyFill="1" applyBorder="1" applyAlignment="1">
      <alignment wrapText="1"/>
    </xf>
    <xf numFmtId="3" fontId="0" fillId="2" borderId="5" xfId="0" applyNumberFormat="1" applyFill="1" applyBorder="1" applyAlignment="1">
      <alignment horizontal="left" wrapText="1"/>
    </xf>
    <xf numFmtId="165" fontId="12" fillId="2" borderId="20" xfId="0" applyNumberFormat="1" applyFont="1" applyFill="1" applyBorder="1" applyAlignment="1">
      <alignment wrapText="1"/>
    </xf>
    <xf numFmtId="165" fontId="5" fillId="2" borderId="10" xfId="0" applyNumberFormat="1" applyFont="1" applyFill="1" applyBorder="1"/>
    <xf numFmtId="165" fontId="0" fillId="2" borderId="13" xfId="0" applyNumberFormat="1" applyFill="1" applyBorder="1"/>
    <xf numFmtId="165" fontId="5" fillId="2" borderId="45" xfId="0" applyNumberFormat="1" applyFont="1" applyFill="1" applyBorder="1"/>
    <xf numFmtId="165" fontId="0" fillId="2" borderId="5" xfId="0" applyNumberFormat="1" applyFill="1" applyBorder="1"/>
    <xf numFmtId="165" fontId="5" fillId="2" borderId="12" xfId="0" applyNumberFormat="1" applyFont="1" applyFill="1" applyBorder="1"/>
    <xf numFmtId="165" fontId="0" fillId="2" borderId="14" xfId="0" applyNumberFormat="1" applyFill="1" applyBorder="1"/>
    <xf numFmtId="3" fontId="5"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5" fontId="9" fillId="2" borderId="20" xfId="0" applyNumberFormat="1" applyFont="1" applyFill="1" applyBorder="1" applyAlignment="1">
      <alignment wrapText="1"/>
    </xf>
    <xf numFmtId="165" fontId="9" fillId="2" borderId="2" xfId="0" applyNumberFormat="1" applyFont="1" applyFill="1" applyBorder="1" applyAlignment="1">
      <alignment wrapText="1"/>
    </xf>
    <xf numFmtId="165" fontId="9" fillId="2" borderId="3" xfId="0" applyNumberFormat="1" applyFont="1" applyFill="1" applyBorder="1" applyAlignment="1">
      <alignment wrapText="1"/>
    </xf>
    <xf numFmtId="3" fontId="9" fillId="2" borderId="2" xfId="0" applyNumberFormat="1" applyFont="1" applyFill="1" applyBorder="1" applyAlignment="1">
      <alignment vertical="top" wrapText="1"/>
    </xf>
    <xf numFmtId="3" fontId="9" fillId="2" borderId="41" xfId="0" applyNumberFormat="1" applyFont="1" applyFill="1" applyBorder="1" applyAlignment="1">
      <alignment vertical="top" wrapText="1"/>
    </xf>
    <xf numFmtId="165" fontId="12"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5" fontId="15" fillId="2" borderId="12" xfId="0" applyNumberFormat="1" applyFont="1" applyFill="1" applyBorder="1"/>
    <xf numFmtId="165" fontId="15" fillId="2" borderId="0" xfId="0" applyNumberFormat="1" applyFont="1" applyFill="1" applyBorder="1" applyAlignment="1">
      <alignment wrapText="1"/>
    </xf>
    <xf numFmtId="165" fontId="15" fillId="2" borderId="0" xfId="0" applyNumberFormat="1" applyFont="1" applyFill="1" applyBorder="1"/>
    <xf numFmtId="165" fontId="15" fillId="2" borderId="40" xfId="0" applyNumberFormat="1" applyFont="1" applyFill="1" applyBorder="1"/>
    <xf numFmtId="165" fontId="9" fillId="2" borderId="4" xfId="0" applyNumberFormat="1" applyFont="1" applyFill="1" applyBorder="1"/>
    <xf numFmtId="165" fontId="15" fillId="0" borderId="6" xfId="0" applyNumberFormat="1" applyFont="1" applyFill="1" applyBorder="1" applyAlignment="1">
      <alignment vertical="top" wrapText="1"/>
    </xf>
    <xf numFmtId="165" fontId="15" fillId="2" borderId="4" xfId="0" applyNumberFormat="1" applyFont="1" applyFill="1" applyBorder="1" applyAlignment="1">
      <alignment vertical="top" wrapText="1"/>
    </xf>
    <xf numFmtId="3" fontId="9" fillId="0" borderId="4" xfId="0" applyNumberFormat="1" applyFont="1" applyFill="1" applyBorder="1" applyAlignment="1">
      <alignment vertical="top" wrapText="1"/>
    </xf>
    <xf numFmtId="165" fontId="15" fillId="2" borderId="44" xfId="0" applyNumberFormat="1" applyFont="1" applyFill="1" applyBorder="1" applyAlignment="1">
      <alignment vertical="top" wrapText="1"/>
    </xf>
    <xf numFmtId="168" fontId="0" fillId="2" borderId="14" xfId="0" applyNumberFormat="1" applyFont="1" applyFill="1" applyBorder="1" applyAlignment="1">
      <alignment horizontal="right" vertical="top" wrapText="1"/>
    </xf>
    <xf numFmtId="165" fontId="15" fillId="2" borderId="2" xfId="0" applyNumberFormat="1" applyFont="1" applyFill="1" applyBorder="1" applyAlignment="1">
      <alignment wrapText="1"/>
    </xf>
    <xf numFmtId="168" fontId="0" fillId="2" borderId="41" xfId="0" applyNumberFormat="1" applyFont="1" applyFill="1" applyBorder="1" applyAlignment="1">
      <alignment horizontal="right" vertical="top" wrapText="1"/>
    </xf>
    <xf numFmtId="1" fontId="5" fillId="2" borderId="0" xfId="0" applyNumberFormat="1" applyFont="1" applyFill="1"/>
    <xf numFmtId="0" fontId="0" fillId="2" borderId="20" xfId="0" applyFill="1" applyBorder="1"/>
    <xf numFmtId="0" fontId="9" fillId="0" borderId="2" xfId="0" applyNumberFormat="1" applyFont="1" applyBorder="1" applyAlignment="1">
      <alignment vertical="top" wrapText="1"/>
    </xf>
    <xf numFmtId="0" fontId="0" fillId="2" borderId="2" xfId="0" applyFill="1" applyBorder="1" applyAlignment="1">
      <alignment horizontal="center"/>
    </xf>
    <xf numFmtId="1" fontId="5" fillId="2" borderId="2" xfId="1" applyNumberFormat="1" applyFont="1" applyFill="1" applyBorder="1"/>
    <xf numFmtId="0" fontId="0" fillId="2" borderId="2" xfId="0" applyFill="1" applyBorder="1" applyAlignment="1">
      <alignment horizontal="left"/>
    </xf>
    <xf numFmtId="0" fontId="0" fillId="2" borderId="42" xfId="0" applyFill="1" applyBorder="1"/>
    <xf numFmtId="0" fontId="0" fillId="2" borderId="50" xfId="0" applyFill="1" applyBorder="1" applyAlignment="1">
      <alignment horizontal="left" vertical="top"/>
    </xf>
    <xf numFmtId="0" fontId="0" fillId="2" borderId="22" xfId="0" applyFill="1" applyBorder="1" applyAlignment="1">
      <alignment vertical="center"/>
    </xf>
    <xf numFmtId="0" fontId="0" fillId="2" borderId="4" xfId="0" applyFill="1" applyBorder="1" applyAlignment="1">
      <alignment vertical="center"/>
    </xf>
    <xf numFmtId="0" fontId="4" fillId="2" borderId="14" xfId="0" applyFont="1" applyFill="1" applyBorder="1" applyAlignment="1">
      <alignment vertical="center"/>
    </xf>
    <xf numFmtId="166" fontId="0" fillId="2" borderId="21" xfId="0" applyNumberFormat="1" applyFont="1" applyFill="1" applyBorder="1"/>
    <xf numFmtId="2" fontId="0" fillId="0" borderId="0" xfId="0" applyNumberFormat="1"/>
    <xf numFmtId="164" fontId="0" fillId="2" borderId="0" xfId="2061" applyFont="1" applyFill="1"/>
    <xf numFmtId="9" fontId="1" fillId="2" borderId="9" xfId="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2084">
    <cellStyle name="Comma" xfId="206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Normal" xfId="0" builtinId="0"/>
    <cellStyle name="Percent" xfId="1" builtinId="5"/>
    <cellStyle name="Percent 2" xfId="772"/>
  </cellStyles>
  <dxfs count="3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externalLink" Target="externalLinks/externalLink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externalLink" Target="externalLinks/externalLink2.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44</xdr:row>
      <xdr:rowOff>76200</xdr:rowOff>
    </xdr:from>
    <xdr:ext cx="7152619" cy="276999"/>
    <xdr:sp macro="" textlink="">
      <xdr:nvSpPr>
        <xdr:cNvPr id="6" name="TextBox 5"/>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6" x14ac:dyDescent="0.2"/>
  <cols>
    <col min="1" max="1" width="10.83203125" style="1"/>
    <col min="2" max="2" width="13.33203125" style="1" customWidth="1"/>
    <col min="3" max="3" width="44" style="1" customWidth="1"/>
    <col min="4" max="7" width="10.83203125" style="1" customWidth="1"/>
    <col min="8" max="16384" width="10.83203125" style="1"/>
  </cols>
  <sheetData>
    <row r="2" spans="2:4" ht="21" x14ac:dyDescent="0.25">
      <c r="B2" s="2" t="s">
        <v>186</v>
      </c>
    </row>
    <row r="4" spans="2:4" x14ac:dyDescent="0.2">
      <c r="B4" s="3" t="s">
        <v>1</v>
      </c>
      <c r="C4" s="4" t="s">
        <v>273</v>
      </c>
      <c r="D4" s="5"/>
    </row>
    <row r="5" spans="2:4" x14ac:dyDescent="0.2">
      <c r="B5" s="281" t="s">
        <v>2</v>
      </c>
      <c r="C5" s="19">
        <f>MAX(Changelog!D:D)</f>
        <v>1.06</v>
      </c>
      <c r="D5" s="7"/>
    </row>
    <row r="6" spans="2:4" x14ac:dyDescent="0.2">
      <c r="B6" s="281" t="s">
        <v>205</v>
      </c>
      <c r="C6" s="94" t="str">
        <f>country</f>
        <v>nl</v>
      </c>
      <c r="D6" s="7"/>
    </row>
    <row r="7" spans="2:4" x14ac:dyDescent="0.2">
      <c r="B7" s="281" t="s">
        <v>206</v>
      </c>
      <c r="C7" s="94">
        <f>base_year</f>
        <v>2015</v>
      </c>
      <c r="D7" s="7"/>
    </row>
    <row r="8" spans="2:4" x14ac:dyDescent="0.2">
      <c r="B8" s="281" t="s">
        <v>3</v>
      </c>
      <c r="C8" s="76">
        <f>MAX(Changelog!B:B)</f>
        <v>42615</v>
      </c>
      <c r="D8" s="7"/>
    </row>
    <row r="9" spans="2:4" x14ac:dyDescent="0.2">
      <c r="B9" s="281" t="s">
        <v>4</v>
      </c>
      <c r="C9" s="8" t="s">
        <v>406</v>
      </c>
      <c r="D9" s="7"/>
    </row>
    <row r="10" spans="2:4" x14ac:dyDescent="0.2">
      <c r="B10" s="282" t="s">
        <v>19</v>
      </c>
      <c r="C10" s="9" t="s">
        <v>5</v>
      </c>
      <c r="D10" s="10"/>
    </row>
    <row r="11" spans="2:4" x14ac:dyDescent="0.2">
      <c r="B11" s="283"/>
    </row>
    <row r="12" spans="2:4" x14ac:dyDescent="0.2">
      <c r="B12" s="3" t="s">
        <v>8</v>
      </c>
      <c r="C12" s="4"/>
      <c r="D12" s="5"/>
    </row>
    <row r="13" spans="2:4" x14ac:dyDescent="0.2">
      <c r="B13" s="14"/>
      <c r="C13" s="8"/>
      <c r="D13" s="7"/>
    </row>
    <row r="14" spans="2:4" x14ac:dyDescent="0.2">
      <c r="B14" s="14" t="s">
        <v>9</v>
      </c>
      <c r="C14" s="15" t="s">
        <v>10</v>
      </c>
      <c r="D14" s="7"/>
    </row>
    <row r="15" spans="2:4" ht="17" thickBot="1" x14ac:dyDescent="0.25">
      <c r="B15" s="14"/>
      <c r="C15" s="12" t="s">
        <v>11</v>
      </c>
      <c r="D15" s="7"/>
    </row>
    <row r="16" spans="2:4" ht="17" thickBot="1" x14ac:dyDescent="0.25">
      <c r="B16" s="14"/>
      <c r="C16" s="16" t="s">
        <v>12</v>
      </c>
      <c r="D16" s="7"/>
    </row>
    <row r="17" spans="2:4" x14ac:dyDescent="0.2">
      <c r="B17" s="14"/>
      <c r="C17" s="8" t="s">
        <v>13</v>
      </c>
      <c r="D17" s="7"/>
    </row>
    <row r="18" spans="2:4" x14ac:dyDescent="0.2">
      <c r="B18" s="14"/>
      <c r="C18" s="8"/>
      <c r="D18" s="7"/>
    </row>
    <row r="19" spans="2:4" x14ac:dyDescent="0.2">
      <c r="B19" s="14" t="s">
        <v>215</v>
      </c>
      <c r="C19" s="17" t="s">
        <v>196</v>
      </c>
      <c r="D19" s="7"/>
    </row>
    <row r="20" spans="2:4" x14ac:dyDescent="0.2">
      <c r="B20" s="14"/>
      <c r="C20" s="72" t="s">
        <v>24</v>
      </c>
      <c r="D20" s="7"/>
    </row>
    <row r="21" spans="2:4" x14ac:dyDescent="0.2">
      <c r="B21" s="14"/>
      <c r="C21" s="71" t="s">
        <v>16</v>
      </c>
      <c r="D21" s="7"/>
    </row>
    <row r="22" spans="2:4" x14ac:dyDescent="0.2">
      <c r="B22" s="284"/>
      <c r="C22" s="18" t="s">
        <v>14</v>
      </c>
      <c r="D22" s="7"/>
    </row>
    <row r="23" spans="2:4" x14ac:dyDescent="0.2">
      <c r="B23" s="284"/>
      <c r="C23" s="73" t="s">
        <v>197</v>
      </c>
      <c r="D23" s="7"/>
    </row>
    <row r="24" spans="2:4" x14ac:dyDescent="0.2">
      <c r="B24" s="284"/>
      <c r="C24" s="74" t="s">
        <v>15</v>
      </c>
      <c r="D24" s="7"/>
    </row>
    <row r="25" spans="2:4" x14ac:dyDescent="0.2">
      <c r="B25" s="284"/>
      <c r="C25" s="60" t="s">
        <v>17</v>
      </c>
      <c r="D25" s="7"/>
    </row>
    <row r="26" spans="2:4" x14ac:dyDescent="0.2">
      <c r="B26" s="285"/>
      <c r="C26" s="9"/>
      <c r="D26" s="10"/>
    </row>
    <row r="27" spans="2:4" x14ac:dyDescent="0.2">
      <c r="B27" s="283"/>
    </row>
    <row r="28" spans="2:4" x14ac:dyDescent="0.2">
      <c r="B28" s="3" t="s">
        <v>18</v>
      </c>
      <c r="C28" s="4"/>
      <c r="D28" s="5"/>
    </row>
    <row r="29" spans="2:4" x14ac:dyDescent="0.2">
      <c r="B29" s="284"/>
      <c r="C29" s="8"/>
      <c r="D29" s="7"/>
    </row>
    <row r="30" spans="2:4" x14ac:dyDescent="0.2">
      <c r="B30" s="284"/>
      <c r="C30" s="8"/>
      <c r="D30" s="7"/>
    </row>
    <row r="31" spans="2:4" x14ac:dyDescent="0.2">
      <c r="B31" s="284"/>
      <c r="C31" s="8"/>
      <c r="D31" s="7"/>
    </row>
    <row r="32" spans="2:4" x14ac:dyDescent="0.2">
      <c r="B32" s="284"/>
      <c r="C32" s="8"/>
      <c r="D32" s="7"/>
    </row>
    <row r="33" spans="2:4" x14ac:dyDescent="0.2">
      <c r="B33" s="284"/>
      <c r="C33" s="8"/>
      <c r="D33" s="7"/>
    </row>
    <row r="34" spans="2:4" x14ac:dyDescent="0.2">
      <c r="B34" s="284"/>
      <c r="C34" s="8"/>
      <c r="D34" s="7"/>
    </row>
    <row r="35" spans="2:4" x14ac:dyDescent="0.2">
      <c r="B35" s="284"/>
      <c r="C35" s="8"/>
      <c r="D35" s="7"/>
    </row>
    <row r="36" spans="2:4" x14ac:dyDescent="0.2">
      <c r="B36" s="284"/>
      <c r="C36" s="8"/>
      <c r="D36" s="7"/>
    </row>
    <row r="37" spans="2:4" x14ac:dyDescent="0.2">
      <c r="B37" s="284"/>
      <c r="C37" s="8"/>
      <c r="D37" s="7"/>
    </row>
    <row r="38" spans="2:4" x14ac:dyDescent="0.2">
      <c r="B38" s="285"/>
      <c r="C38" s="9"/>
      <c r="D38" s="10"/>
    </row>
  </sheetData>
  <pageMargins left="0.75" right="0.75" top="1" bottom="1" header="0.5" footer="0.5"/>
  <pageSetup paperSize="9" orientation="portrait" horizontalDpi="4294967292" verticalDpi="4294967292"/>
  <ignoredErrors>
    <ignoredError sqref="C5:C8"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topLeftCell="B1" workbookViewId="0">
      <selection activeCell="H15" sqref="H15"/>
    </sheetView>
  </sheetViews>
  <sheetFormatPr baseColWidth="10" defaultRowHeight="16" x14ac:dyDescent="0.2"/>
  <cols>
    <col min="1" max="1" width="10.83203125" style="1"/>
    <col min="2" max="2" width="24.5" style="1" customWidth="1"/>
    <col min="3" max="4" width="14.33203125" style="1" customWidth="1"/>
    <col min="5" max="5" width="14.33203125" style="90" customWidth="1"/>
    <col min="6" max="10" width="14.33203125" style="1" customWidth="1"/>
    <col min="11" max="16384" width="10.83203125" style="1"/>
  </cols>
  <sheetData>
    <row r="1" spans="1:17" x14ac:dyDescent="0.2">
      <c r="B1" s="82"/>
      <c r="C1" s="82"/>
      <c r="D1" s="82"/>
      <c r="E1" s="82"/>
      <c r="F1" s="82"/>
      <c r="G1" s="82"/>
      <c r="H1" s="82"/>
      <c r="I1" s="82"/>
      <c r="J1" s="82"/>
      <c r="K1" s="82"/>
      <c r="L1" s="82"/>
      <c r="M1" s="82"/>
    </row>
    <row r="2" spans="1:17" ht="21" x14ac:dyDescent="0.25">
      <c r="A2" s="82"/>
      <c r="B2" s="81" t="s">
        <v>207</v>
      </c>
      <c r="C2" s="8"/>
      <c r="D2" s="8"/>
      <c r="E2" s="8"/>
      <c r="F2" s="8"/>
      <c r="G2" s="82"/>
      <c r="H2" s="82"/>
      <c r="I2" s="82"/>
      <c r="J2" s="82"/>
      <c r="K2" s="82"/>
      <c r="L2" s="82"/>
      <c r="M2" s="82"/>
    </row>
    <row r="3" spans="1:17" x14ac:dyDescent="0.2">
      <c r="A3" s="82"/>
      <c r="C3" s="8"/>
      <c r="D3" s="8"/>
      <c r="E3" s="8"/>
      <c r="F3" s="8"/>
      <c r="G3" s="82"/>
      <c r="H3" s="82"/>
      <c r="I3" s="82"/>
      <c r="J3" s="82"/>
      <c r="K3" s="82"/>
      <c r="L3" s="82"/>
      <c r="M3" s="82"/>
    </row>
    <row r="4" spans="1:17" x14ac:dyDescent="0.2">
      <c r="A4" s="82"/>
      <c r="B4" s="3" t="s">
        <v>83</v>
      </c>
      <c r="C4" s="4"/>
      <c r="D4" s="4"/>
      <c r="E4" s="5"/>
      <c r="F4" s="82"/>
      <c r="G4" s="82"/>
      <c r="H4" s="82"/>
      <c r="I4" s="82"/>
      <c r="J4" s="82"/>
      <c r="K4" s="82"/>
      <c r="L4" s="82"/>
    </row>
    <row r="5" spans="1:17" ht="113" customHeight="1" x14ac:dyDescent="0.2">
      <c r="A5" s="82"/>
      <c r="B5" s="360" t="s">
        <v>450</v>
      </c>
      <c r="C5" s="361"/>
      <c r="D5" s="361"/>
      <c r="E5" s="362"/>
      <c r="F5" s="82"/>
      <c r="G5" s="82"/>
      <c r="H5" s="82"/>
      <c r="I5" s="82"/>
      <c r="J5" s="82"/>
      <c r="K5" s="82"/>
      <c r="L5" s="82"/>
    </row>
    <row r="6" spans="1:17" ht="17" thickBot="1" x14ac:dyDescent="0.25">
      <c r="A6" s="82"/>
      <c r="B6" s="82"/>
      <c r="C6" s="82"/>
      <c r="D6" s="82"/>
      <c r="E6" s="82"/>
      <c r="F6" s="82"/>
      <c r="G6" s="82"/>
      <c r="H6" s="82"/>
      <c r="I6" s="82"/>
      <c r="J6" s="82"/>
      <c r="K6" s="82"/>
      <c r="L6" s="82"/>
      <c r="M6" s="82"/>
    </row>
    <row r="7" spans="1:17" x14ac:dyDescent="0.2">
      <c r="A7" s="82"/>
      <c r="B7" s="100" t="s">
        <v>207</v>
      </c>
      <c r="C7" s="101"/>
      <c r="D7" s="101"/>
      <c r="E7" s="102"/>
      <c r="F7" s="102"/>
      <c r="G7" s="102"/>
      <c r="H7" s="102"/>
      <c r="I7" s="102"/>
      <c r="J7" s="102"/>
      <c r="K7" s="109"/>
      <c r="L7" s="82"/>
      <c r="M7" s="82"/>
      <c r="N7" s="82"/>
    </row>
    <row r="8" spans="1:17" x14ac:dyDescent="0.2">
      <c r="A8" s="82"/>
      <c r="B8" s="103"/>
      <c r="C8" s="104"/>
      <c r="D8" s="104"/>
      <c r="E8" s="104"/>
      <c r="F8" s="104"/>
      <c r="G8" s="104"/>
      <c r="H8" s="104"/>
      <c r="I8" s="104"/>
      <c r="J8" s="104"/>
      <c r="K8" s="111"/>
      <c r="L8" s="82"/>
      <c r="M8" s="82"/>
      <c r="N8" s="82"/>
    </row>
    <row r="9" spans="1:17" ht="32" x14ac:dyDescent="0.2">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2" x14ac:dyDescent="0.2">
      <c r="A10" s="82"/>
      <c r="B10" s="106" t="s">
        <v>402</v>
      </c>
      <c r="C10" s="297">
        <f>'Fuel aggregation'!E$15+'Fuel aggregation'!E$16</f>
        <v>0</v>
      </c>
      <c r="D10" s="298" t="s">
        <v>292</v>
      </c>
      <c r="E10" s="299">
        <f>'Fuel aggregation'!G$15+'Fuel aggregation'!G$16</f>
        <v>0</v>
      </c>
      <c r="F10" s="299">
        <f>'Fuel aggregation'!H$15+'Fuel aggregation'!H$16</f>
        <v>99137.158185636799</v>
      </c>
      <c r="G10" s="299">
        <f>'Fuel aggregation'!I$15+'Fuel aggregation'!I$16</f>
        <v>198120.62</v>
      </c>
      <c r="H10" s="299">
        <f>'Fuel aggregation'!J$15+'Fuel aggregation'!J$16</f>
        <v>0</v>
      </c>
      <c r="I10" s="299">
        <f>'Fuel aggregation'!K$15+'Fuel aggregation'!K$16</f>
        <v>83851.89</v>
      </c>
      <c r="J10" s="299">
        <f>'Fuel aggregation'!L$15+'Fuel aggregation'!L$16</f>
        <v>54373.39</v>
      </c>
      <c r="K10" s="300">
        <f>'Fuel aggregation'!M$15+'Fuel aggregation'!M$16</f>
        <v>0</v>
      </c>
      <c r="L10" s="82"/>
      <c r="M10" s="82"/>
      <c r="N10" s="82"/>
      <c r="O10" s="82"/>
      <c r="P10" s="82"/>
      <c r="Q10" s="82"/>
    </row>
    <row r="11" spans="1:17" x14ac:dyDescent="0.2">
      <c r="A11" s="82"/>
      <c r="B11" s="105" t="s">
        <v>309</v>
      </c>
      <c r="C11" s="170">
        <f>'Fuel aggregation'!E$16</f>
        <v>0</v>
      </c>
      <c r="D11" s="271" t="s">
        <v>292</v>
      </c>
      <c r="E11" s="170">
        <f>'Fuel aggregation'!G$16</f>
        <v>0</v>
      </c>
      <c r="F11" s="170">
        <f>'Fuel aggregation'!H$16</f>
        <v>35888.080000000002</v>
      </c>
      <c r="G11" s="170">
        <f>'Fuel aggregation'!I$16</f>
        <v>100322.53999999998</v>
      </c>
      <c r="H11" s="170">
        <f>'Fuel aggregation'!J$16</f>
        <v>0</v>
      </c>
      <c r="I11" s="170">
        <f>'Fuel aggregation'!K$16</f>
        <v>13490.41</v>
      </c>
      <c r="J11" s="170">
        <f>'Fuel aggregation'!L$16</f>
        <v>9307.68</v>
      </c>
      <c r="K11" s="249">
        <f>'Fuel aggregation'!M$16</f>
        <v>0</v>
      </c>
      <c r="L11" s="82"/>
      <c r="M11" s="82"/>
      <c r="N11" s="82"/>
      <c r="O11" s="82"/>
      <c r="P11" s="82"/>
      <c r="Q11" s="82"/>
    </row>
    <row r="12" spans="1:17" x14ac:dyDescent="0.2">
      <c r="A12" s="82"/>
      <c r="B12" s="251" t="s">
        <v>310</v>
      </c>
      <c r="C12" s="252">
        <f>'Fuel aggregation'!E$17</f>
        <v>0</v>
      </c>
      <c r="D12" s="271" t="s">
        <v>292</v>
      </c>
      <c r="E12" s="170">
        <f>'Fuel aggregation'!G$17</f>
        <v>0</v>
      </c>
      <c r="F12" s="170">
        <f>'Fuel aggregation'!H$17</f>
        <v>23300</v>
      </c>
      <c r="G12" s="170">
        <f>'Fuel aggregation'!I$17</f>
        <v>0</v>
      </c>
      <c r="H12" s="170">
        <f>'Fuel aggregation'!J$17</f>
        <v>0</v>
      </c>
      <c r="I12" s="170">
        <f>'Fuel aggregation'!K$17</f>
        <v>0</v>
      </c>
      <c r="J12" s="170">
        <f>'Fuel aggregation'!L$17</f>
        <v>2700</v>
      </c>
      <c r="K12" s="249">
        <f>'Fuel aggregation'!M$17</f>
        <v>0</v>
      </c>
      <c r="L12" s="82"/>
      <c r="M12" s="82"/>
      <c r="N12" s="82"/>
      <c r="O12" s="82"/>
      <c r="P12" s="82"/>
      <c r="Q12" s="82"/>
    </row>
    <row r="13" spans="1:17" x14ac:dyDescent="0.2">
      <c r="A13" s="82"/>
      <c r="B13" s="251" t="s">
        <v>82</v>
      </c>
      <c r="C13" s="252">
        <f>'Fuel aggregation'!E$18</f>
        <v>0</v>
      </c>
      <c r="D13" s="271" t="s">
        <v>292</v>
      </c>
      <c r="E13" s="170">
        <f>'Fuel aggregation'!G$18</f>
        <v>0</v>
      </c>
      <c r="F13" s="170">
        <f>'Fuel aggregation'!H$18</f>
        <v>39949.078185636798</v>
      </c>
      <c r="G13" s="170">
        <f>'Fuel aggregation'!I$18</f>
        <v>97798.080000000002</v>
      </c>
      <c r="H13" s="170">
        <f>'Fuel aggregation'!J$18</f>
        <v>0</v>
      </c>
      <c r="I13" s="170">
        <f>'Fuel aggregation'!K$18</f>
        <v>70361.48</v>
      </c>
      <c r="J13" s="170">
        <f>'Fuel aggregation'!L$18</f>
        <v>42365.71</v>
      </c>
      <c r="K13" s="249">
        <f>'Fuel aggregation'!M$18</f>
        <v>0</v>
      </c>
      <c r="L13" s="82"/>
      <c r="M13" s="82"/>
      <c r="N13" s="82"/>
      <c r="O13" s="82"/>
      <c r="P13" s="82"/>
      <c r="Q13" s="82"/>
    </row>
    <row r="14" spans="1:17" x14ac:dyDescent="0.2">
      <c r="A14" s="82"/>
      <c r="B14" s="224"/>
      <c r="C14" s="225"/>
      <c r="D14" s="250"/>
      <c r="E14" s="250"/>
      <c r="F14" s="225"/>
      <c r="G14" s="225"/>
      <c r="H14" s="225"/>
      <c r="I14" s="225"/>
      <c r="J14" s="225"/>
      <c r="K14" s="218"/>
      <c r="L14" s="82"/>
      <c r="M14" s="82"/>
      <c r="N14" s="82"/>
      <c r="O14" s="82"/>
      <c r="P14" s="82"/>
      <c r="Q14" s="82"/>
    </row>
    <row r="15" spans="1:17" ht="32" x14ac:dyDescent="0.2">
      <c r="A15" s="82"/>
      <c r="B15" s="106" t="s">
        <v>403</v>
      </c>
      <c r="C15" s="297">
        <f>'Fuel aggregation'!E$22+'Fuel aggregation'!E$23</f>
        <v>0</v>
      </c>
      <c r="D15" s="299" t="str">
        <f>'Fuel aggregation'!F$22</f>
        <v>-</v>
      </c>
      <c r="E15" s="299">
        <f>'Fuel aggregation'!G$22+'Fuel aggregation'!$G23</f>
        <v>0</v>
      </c>
      <c r="F15" s="299">
        <f>'Fuel aggregation'!H$22+'Fuel aggregation'!$H23</f>
        <v>86788.34</v>
      </c>
      <c r="G15" s="299">
        <f>SUM(G16:G18)</f>
        <v>0</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x14ac:dyDescent="0.2">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x14ac:dyDescent="0.2">
      <c r="A17" s="82"/>
      <c r="B17" s="251" t="s">
        <v>310</v>
      </c>
      <c r="C17" s="252">
        <f>'Fuel aggregation'!E$24</f>
        <v>0</v>
      </c>
      <c r="D17" s="271" t="s">
        <v>292</v>
      </c>
      <c r="E17" s="170">
        <f>'Fuel aggregation'!G$24</f>
        <v>0</v>
      </c>
      <c r="F17" s="170">
        <f>'Fuel aggregation'!H$24</f>
        <v>69400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x14ac:dyDescent="0.2">
      <c r="A18" s="82"/>
      <c r="B18" s="251" t="s">
        <v>82</v>
      </c>
      <c r="C18" s="252">
        <f>'Fuel aggregation'!E$25</f>
        <v>0</v>
      </c>
      <c r="D18" s="271" t="s">
        <v>292</v>
      </c>
      <c r="E18" s="170">
        <f>'Fuel aggregation'!G$25</f>
        <v>0</v>
      </c>
      <c r="F18" s="170">
        <f>'Fuel aggregation'!H$25</f>
        <v>17388.339999999997</v>
      </c>
      <c r="G18" s="170">
        <f>MAX('Fuel aggregation'!I$25 - 'Refineries transformation'!L11,0)</f>
        <v>0</v>
      </c>
      <c r="H18" s="170">
        <f>'Fuel aggregation'!J$25</f>
        <v>0</v>
      </c>
      <c r="I18" s="170">
        <f>'Fuel aggregation'!K$25</f>
        <v>0</v>
      </c>
      <c r="J18" s="170">
        <f>'Fuel aggregation'!L$25</f>
        <v>0</v>
      </c>
      <c r="K18" s="249">
        <f>'Fuel aggregation'!M$25</f>
        <v>0</v>
      </c>
      <c r="L18" s="82"/>
      <c r="M18" s="82"/>
      <c r="N18" s="82"/>
      <c r="O18" s="82"/>
      <c r="P18" s="82"/>
      <c r="Q18" s="82"/>
    </row>
    <row r="19" spans="1:17" ht="17" thickBot="1" x14ac:dyDescent="0.25">
      <c r="A19" s="82"/>
      <c r="B19" s="114"/>
      <c r="C19" s="171"/>
      <c r="D19" s="171"/>
      <c r="E19" s="171"/>
      <c r="F19" s="171"/>
      <c r="G19" s="171"/>
      <c r="H19" s="171"/>
      <c r="I19" s="171"/>
      <c r="J19" s="171"/>
      <c r="K19" s="169"/>
      <c r="L19" s="82"/>
      <c r="M19" s="82"/>
      <c r="N19" s="82"/>
      <c r="O19" s="82"/>
      <c r="P19" s="82"/>
      <c r="Q19" s="82"/>
    </row>
    <row r="20" spans="1:17" x14ac:dyDescent="0.2">
      <c r="A20" s="82"/>
      <c r="B20" s="82"/>
      <c r="C20" s="82"/>
      <c r="D20" s="82"/>
      <c r="E20" s="82"/>
      <c r="F20" s="82"/>
      <c r="G20" s="82"/>
      <c r="H20" s="82"/>
      <c r="I20" s="82"/>
      <c r="J20" s="82"/>
      <c r="K20" s="82"/>
      <c r="L20" s="82"/>
      <c r="M20" s="82"/>
      <c r="N20" s="82"/>
      <c r="O20" s="82"/>
      <c r="P20" s="82"/>
    </row>
    <row r="21" spans="1:17" x14ac:dyDescent="0.2">
      <c r="A21" s="82"/>
      <c r="B21" s="82"/>
      <c r="C21" s="82"/>
      <c r="D21" s="82"/>
      <c r="E21" s="82"/>
      <c r="F21" s="82"/>
      <c r="G21" s="82"/>
      <c r="H21" s="82"/>
      <c r="I21" s="82"/>
      <c r="J21" s="82"/>
      <c r="K21" s="82"/>
      <c r="L21" s="82"/>
      <c r="M21" s="82"/>
      <c r="N21" s="82"/>
      <c r="O21" s="82"/>
      <c r="P21" s="82"/>
    </row>
    <row r="22" spans="1:17" x14ac:dyDescent="0.2">
      <c r="A22" s="82"/>
      <c r="B22" s="82"/>
      <c r="C22" s="82"/>
      <c r="D22" s="82"/>
      <c r="E22" s="82"/>
      <c r="F22" s="82"/>
      <c r="G22" s="82"/>
      <c r="H22" s="82"/>
      <c r="I22" s="82"/>
      <c r="J22" s="82"/>
      <c r="K22" s="82"/>
      <c r="L22" s="82"/>
      <c r="M22" s="82"/>
      <c r="N22" s="82"/>
      <c r="O22" s="82"/>
      <c r="P22" s="82"/>
    </row>
    <row r="23" spans="1:17" x14ac:dyDescent="0.2">
      <c r="A23" s="82"/>
      <c r="B23" s="82"/>
      <c r="C23" s="82"/>
      <c r="D23" s="82"/>
      <c r="E23" s="82"/>
      <c r="F23" s="82"/>
      <c r="G23" s="82"/>
      <c r="H23" s="82"/>
      <c r="I23" s="82"/>
      <c r="J23" s="82"/>
      <c r="K23" s="82"/>
      <c r="L23" s="82"/>
      <c r="M23" s="82"/>
      <c r="N23" s="82"/>
      <c r="O23" s="82"/>
      <c r="P23" s="82"/>
    </row>
    <row r="24" spans="1:17" x14ac:dyDescent="0.2">
      <c r="A24" s="82"/>
      <c r="B24" s="82"/>
      <c r="C24" s="82"/>
      <c r="D24" s="82"/>
      <c r="E24" s="82"/>
      <c r="F24" s="82"/>
      <c r="G24" s="82"/>
      <c r="H24" s="82"/>
      <c r="I24" s="82"/>
      <c r="J24" s="82"/>
      <c r="K24" s="82"/>
      <c r="L24" s="82"/>
      <c r="M24" s="82"/>
      <c r="N24" s="82"/>
      <c r="O24" s="82"/>
      <c r="P24" s="82"/>
    </row>
    <row r="25" spans="1:17" x14ac:dyDescent="0.2">
      <c r="A25" s="82"/>
      <c r="B25" s="82"/>
      <c r="C25" s="82"/>
      <c r="D25" s="82"/>
      <c r="E25" s="82"/>
      <c r="F25" s="82"/>
      <c r="G25" s="82"/>
      <c r="H25" s="82"/>
      <c r="I25" s="82"/>
      <c r="J25" s="82"/>
      <c r="K25" s="82"/>
      <c r="L25" s="82"/>
      <c r="M25" s="82"/>
      <c r="N25" s="82"/>
      <c r="O25" s="82"/>
      <c r="P25" s="82"/>
    </row>
    <row r="26" spans="1:17" x14ac:dyDescent="0.2">
      <c r="A26" s="82"/>
      <c r="B26" s="82"/>
      <c r="C26" s="82"/>
      <c r="D26" s="82"/>
      <c r="E26" s="82"/>
      <c r="F26" s="82"/>
      <c r="G26" s="82"/>
      <c r="H26" s="82"/>
      <c r="I26" s="82"/>
      <c r="J26" s="82"/>
      <c r="K26" s="82"/>
      <c r="L26" s="82"/>
      <c r="M26" s="82"/>
      <c r="N26" s="82"/>
      <c r="O26" s="82"/>
      <c r="P26" s="82"/>
    </row>
    <row r="27" spans="1:17" x14ac:dyDescent="0.2">
      <c r="A27" s="82"/>
      <c r="B27" s="82"/>
      <c r="C27" s="82"/>
      <c r="D27" s="82"/>
      <c r="E27" s="82"/>
      <c r="F27" s="82"/>
      <c r="G27" s="82"/>
      <c r="H27" s="82"/>
      <c r="I27" s="82"/>
      <c r="J27" s="82"/>
      <c r="K27" s="82"/>
      <c r="L27" s="82"/>
      <c r="M27" s="82"/>
      <c r="N27" s="82"/>
      <c r="O27" s="82"/>
      <c r="P27" s="82"/>
    </row>
    <row r="28" spans="1:17" x14ac:dyDescent="0.2">
      <c r="A28" s="82"/>
      <c r="B28" s="82"/>
      <c r="C28" s="82"/>
      <c r="D28" s="82"/>
      <c r="E28" s="82"/>
      <c r="F28" s="82"/>
      <c r="G28" s="82"/>
      <c r="H28" s="82"/>
      <c r="I28" s="82"/>
      <c r="J28" s="82"/>
      <c r="K28" s="82"/>
      <c r="L28" s="82"/>
      <c r="M28" s="82"/>
      <c r="N28" s="82"/>
      <c r="O28" s="82"/>
      <c r="P28" s="82"/>
    </row>
    <row r="29" spans="1:17" x14ac:dyDescent="0.2">
      <c r="D29" s="82"/>
      <c r="E29" s="82"/>
      <c r="F29" s="82"/>
      <c r="G29" s="82"/>
      <c r="H29" s="82"/>
      <c r="I29" s="82"/>
      <c r="J29" s="82"/>
      <c r="K29" s="82"/>
      <c r="L29" s="82"/>
      <c r="M29" s="82"/>
      <c r="N29" s="82"/>
      <c r="O29" s="82"/>
      <c r="P29" s="82"/>
    </row>
    <row r="30" spans="1:17" x14ac:dyDescent="0.2">
      <c r="D30" s="82"/>
      <c r="E30" s="82"/>
      <c r="F30" s="82"/>
      <c r="G30" s="82"/>
      <c r="H30" s="82"/>
      <c r="I30" s="82"/>
      <c r="J30" s="82"/>
      <c r="K30" s="82"/>
      <c r="L30" s="82"/>
      <c r="M30" s="82"/>
      <c r="N30" s="82"/>
      <c r="O30" s="82"/>
      <c r="P30" s="82"/>
    </row>
    <row r="31" spans="1:17" x14ac:dyDescent="0.2">
      <c r="D31" s="82"/>
      <c r="E31" s="82"/>
      <c r="F31" s="82"/>
      <c r="G31" s="82"/>
      <c r="H31" s="82"/>
      <c r="I31" s="82"/>
      <c r="J31" s="82"/>
      <c r="K31" s="82"/>
      <c r="L31" s="82"/>
      <c r="M31" s="82"/>
      <c r="N31" s="82"/>
      <c r="O31" s="82"/>
      <c r="P31" s="82"/>
    </row>
    <row r="32" spans="1:17" x14ac:dyDescent="0.2">
      <c r="D32" s="82"/>
      <c r="E32" s="82"/>
      <c r="F32" s="82"/>
      <c r="G32" s="82"/>
      <c r="H32" s="82"/>
      <c r="I32" s="82"/>
      <c r="J32" s="82"/>
      <c r="K32" s="82"/>
      <c r="L32" s="82"/>
      <c r="M32" s="82"/>
      <c r="N32" s="82"/>
      <c r="O32" s="82"/>
      <c r="P32" s="82"/>
    </row>
    <row r="33" spans="4:16" x14ac:dyDescent="0.2">
      <c r="D33" s="82"/>
      <c r="E33" s="82"/>
      <c r="F33" s="82"/>
      <c r="G33" s="82"/>
      <c r="H33" s="82"/>
      <c r="I33" s="82"/>
      <c r="J33" s="82"/>
      <c r="K33" s="82"/>
      <c r="L33" s="82"/>
      <c r="M33" s="82"/>
      <c r="N33" s="82"/>
      <c r="O33" s="82"/>
      <c r="P33" s="82"/>
    </row>
    <row r="34" spans="4:16" x14ac:dyDescent="0.2">
      <c r="D34" s="82"/>
      <c r="E34" s="82"/>
      <c r="F34" s="82"/>
      <c r="G34" s="82"/>
      <c r="H34" s="82"/>
      <c r="I34" s="82"/>
      <c r="J34" s="82"/>
      <c r="K34" s="82"/>
      <c r="L34" s="82"/>
      <c r="M34" s="82"/>
      <c r="N34" s="82"/>
      <c r="O34" s="82"/>
      <c r="P34" s="82"/>
    </row>
    <row r="35" spans="4:16" x14ac:dyDescent="0.2">
      <c r="D35" s="82"/>
      <c r="E35" s="82"/>
      <c r="F35" s="82"/>
      <c r="G35" s="82"/>
      <c r="H35" s="82"/>
      <c r="I35" s="82"/>
      <c r="J35" s="82"/>
      <c r="K35" s="82"/>
      <c r="L35" s="82"/>
      <c r="M35" s="82"/>
      <c r="N35" s="82"/>
      <c r="O35" s="82"/>
      <c r="P35" s="82"/>
    </row>
    <row r="36" spans="4:16" x14ac:dyDescent="0.2">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Q61"/>
  <sheetViews>
    <sheetView topLeftCell="A4" workbookViewId="0">
      <selection activeCell="D47" sqref="D47"/>
    </sheetView>
  </sheetViews>
  <sheetFormatPr baseColWidth="10" defaultRowHeight="16" x14ac:dyDescent="0.2"/>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x14ac:dyDescent="0.2">
      <c r="B1" s="82"/>
      <c r="C1" s="82"/>
      <c r="D1" s="82"/>
      <c r="E1" s="82"/>
      <c r="F1" s="82"/>
      <c r="G1" s="82"/>
      <c r="H1" s="82"/>
      <c r="I1" s="82"/>
      <c r="J1" s="82"/>
      <c r="K1" s="82"/>
      <c r="L1" s="82"/>
      <c r="M1" s="82"/>
      <c r="N1" s="82"/>
    </row>
    <row r="2" spans="1:14" ht="21" x14ac:dyDescent="0.25">
      <c r="A2" s="82"/>
      <c r="B2" s="81" t="s">
        <v>341</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60" t="s">
        <v>335</v>
      </c>
      <c r="C5" s="361"/>
      <c r="D5" s="361"/>
      <c r="E5" s="361"/>
      <c r="F5" s="362"/>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5" t="s">
        <v>332</v>
      </c>
      <c r="C7" s="307"/>
      <c r="D7" s="101"/>
      <c r="E7" s="309"/>
      <c r="F7" s="82"/>
      <c r="G7" s="82"/>
      <c r="H7" s="82"/>
    </row>
    <row r="8" spans="1:14" x14ac:dyDescent="0.2">
      <c r="A8" s="82"/>
      <c r="B8" s="306"/>
      <c r="C8" s="308"/>
      <c r="D8" s="104"/>
      <c r="E8" s="310"/>
      <c r="F8" s="82"/>
      <c r="G8" s="82"/>
      <c r="H8" s="82"/>
    </row>
    <row r="9" spans="1:14" x14ac:dyDescent="0.2">
      <c r="A9" s="82"/>
      <c r="B9" s="132" t="s">
        <v>333</v>
      </c>
      <c r="C9" s="141" t="s">
        <v>334</v>
      </c>
      <c r="D9" s="155" t="s">
        <v>336</v>
      </c>
      <c r="E9" s="156" t="s">
        <v>337</v>
      </c>
      <c r="F9" s="82"/>
      <c r="G9" s="82"/>
      <c r="H9" s="82"/>
      <c r="I9" s="82"/>
      <c r="J9" s="82"/>
      <c r="K9" s="82"/>
    </row>
    <row r="10" spans="1:14" x14ac:dyDescent="0.2">
      <c r="A10" s="82"/>
      <c r="B10" s="135" t="s">
        <v>190</v>
      </c>
      <c r="C10" s="302"/>
      <c r="D10" s="312"/>
      <c r="E10" s="313"/>
      <c r="F10" s="82"/>
      <c r="G10" s="82"/>
      <c r="H10" s="82"/>
      <c r="I10" s="82"/>
      <c r="J10" s="82"/>
      <c r="K10" s="82"/>
    </row>
    <row r="11" spans="1:14" x14ac:dyDescent="0.2">
      <c r="A11" s="82"/>
      <c r="B11" s="134"/>
      <c r="C11" s="143" t="s">
        <v>309</v>
      </c>
      <c r="D11" s="170">
        <f>'Final demand'!C11</f>
        <v>0</v>
      </c>
      <c r="E11" s="314">
        <f>IF(SUM($D$11:$D$13)=0,0,D11/SUM($D$11:$D$13))</f>
        <v>0</v>
      </c>
      <c r="F11" s="82"/>
      <c r="G11" s="82"/>
      <c r="H11" s="82"/>
      <c r="I11" s="82"/>
      <c r="J11" s="82"/>
      <c r="K11" s="82"/>
    </row>
    <row r="12" spans="1:14" x14ac:dyDescent="0.2">
      <c r="A12" s="82"/>
      <c r="B12" s="251"/>
      <c r="C12" s="303" t="s">
        <v>310</v>
      </c>
      <c r="D12" s="170">
        <f>'Final demand'!C12</f>
        <v>0</v>
      </c>
      <c r="E12" s="314">
        <f>IF(SUM($D$11:$D$13)=0,0,D12/SUM($D$11:$D$13))</f>
        <v>0</v>
      </c>
      <c r="F12" s="82"/>
      <c r="G12" s="82"/>
      <c r="H12" s="82"/>
      <c r="I12" s="82"/>
      <c r="J12" s="82"/>
      <c r="K12" s="82"/>
    </row>
    <row r="13" spans="1:14" x14ac:dyDescent="0.2">
      <c r="A13" s="82"/>
      <c r="B13" s="251"/>
      <c r="C13" s="303" t="s">
        <v>82</v>
      </c>
      <c r="D13" s="170">
        <f>'Final demand'!C13</f>
        <v>0</v>
      </c>
      <c r="E13" s="314">
        <f>IF(SUM($D$11:$D$13)=0,1,D13/SUM($D$11:$D$13))</f>
        <v>1</v>
      </c>
      <c r="F13" s="82"/>
      <c r="G13" s="82"/>
      <c r="H13" s="82"/>
      <c r="I13" s="82"/>
      <c r="J13" s="82"/>
      <c r="K13" s="82"/>
    </row>
    <row r="14" spans="1:14" x14ac:dyDescent="0.2">
      <c r="A14" s="82"/>
      <c r="B14" s="134"/>
      <c r="C14" s="143"/>
      <c r="D14" s="225"/>
      <c r="E14" s="315"/>
      <c r="F14" s="82"/>
      <c r="G14" s="82"/>
      <c r="H14" s="82"/>
      <c r="I14" s="82"/>
      <c r="J14" s="82"/>
      <c r="K14" s="82"/>
    </row>
    <row r="15" spans="1:14" x14ac:dyDescent="0.2">
      <c r="A15" s="82"/>
      <c r="B15" s="304" t="s">
        <v>209</v>
      </c>
      <c r="C15" s="302"/>
      <c r="D15" s="312"/>
      <c r="E15" s="316"/>
      <c r="F15" s="82"/>
      <c r="G15" s="82"/>
      <c r="H15" s="82"/>
      <c r="I15" s="82"/>
      <c r="J15" s="82"/>
      <c r="K15" s="82"/>
    </row>
    <row r="16" spans="1:14" x14ac:dyDescent="0.2">
      <c r="A16" s="82"/>
      <c r="B16" s="251"/>
      <c r="C16" s="303" t="s">
        <v>309</v>
      </c>
      <c r="D16" s="170">
        <f>'Final demand'!F11</f>
        <v>35888.080000000002</v>
      </c>
      <c r="E16" s="314">
        <f>IF(SUM($D$16:$D$18)=0,0,D16/SUM($D$16:$D$18))</f>
        <v>0.36200432468316951</v>
      </c>
      <c r="F16" s="82"/>
      <c r="G16" s="82"/>
      <c r="H16" s="82"/>
      <c r="I16" s="82"/>
      <c r="J16" s="82"/>
      <c r="K16" s="82"/>
    </row>
    <row r="17" spans="1:11" x14ac:dyDescent="0.2">
      <c r="A17" s="82"/>
      <c r="B17" s="251"/>
      <c r="C17" s="303" t="s">
        <v>310</v>
      </c>
      <c r="D17" s="170">
        <f>'Final demand'!F12</f>
        <v>23300</v>
      </c>
      <c r="E17" s="314">
        <f>IF(SUM($D$16:$D$18)=0,0,D17/SUM($D$16:$D$18))</f>
        <v>0.23502791916195712</v>
      </c>
      <c r="F17" s="82"/>
      <c r="G17" s="82"/>
      <c r="H17" s="82"/>
      <c r="I17" s="82"/>
      <c r="J17" s="82"/>
      <c r="K17" s="82"/>
    </row>
    <row r="18" spans="1:11" x14ac:dyDescent="0.2">
      <c r="A18" s="82"/>
      <c r="B18" s="251"/>
      <c r="C18" s="303" t="s">
        <v>82</v>
      </c>
      <c r="D18" s="170">
        <f>'Final demand'!F13</f>
        <v>39949.078185636798</v>
      </c>
      <c r="E18" s="314">
        <f>IF(SUM($D$16:$D$18)=0,1,D18/SUM($D$16:$D$18))</f>
        <v>0.40296775615487335</v>
      </c>
      <c r="F18" s="82"/>
      <c r="G18" s="82"/>
      <c r="H18" s="82"/>
      <c r="I18" s="82"/>
      <c r="J18" s="82"/>
      <c r="K18" s="82"/>
    </row>
    <row r="19" spans="1:11" x14ac:dyDescent="0.2">
      <c r="A19" s="82"/>
      <c r="B19" s="134"/>
      <c r="C19" s="143"/>
      <c r="D19" s="225"/>
      <c r="E19" s="315"/>
      <c r="F19" s="82"/>
      <c r="G19" s="82"/>
      <c r="H19" s="82"/>
      <c r="I19" s="82"/>
      <c r="J19" s="82"/>
      <c r="K19" s="82"/>
    </row>
    <row r="20" spans="1:11" x14ac:dyDescent="0.2">
      <c r="A20" s="82"/>
      <c r="B20" s="304" t="s">
        <v>51</v>
      </c>
      <c r="C20" s="302"/>
      <c r="D20" s="312"/>
      <c r="E20" s="316"/>
      <c r="F20" s="82"/>
      <c r="G20" s="82"/>
      <c r="H20" s="82"/>
      <c r="I20" s="82"/>
      <c r="J20" s="82"/>
      <c r="K20" s="82"/>
    </row>
    <row r="21" spans="1:11" x14ac:dyDescent="0.2">
      <c r="A21" s="82"/>
      <c r="B21" s="251"/>
      <c r="C21" s="303" t="s">
        <v>309</v>
      </c>
      <c r="D21" s="170">
        <f>'Final demand'!G11</f>
        <v>100322.53999999998</v>
      </c>
      <c r="E21" s="314">
        <f>IF(SUM($D$21:$D$23)=0,0,D21/SUM($D$21:$D$23))</f>
        <v>0.50637101781732752</v>
      </c>
      <c r="F21" s="82"/>
      <c r="G21" s="82"/>
      <c r="H21" s="82"/>
      <c r="I21" s="82"/>
      <c r="J21" s="82"/>
      <c r="K21" s="82"/>
    </row>
    <row r="22" spans="1:11" x14ac:dyDescent="0.2">
      <c r="A22" s="82"/>
      <c r="B22" s="251"/>
      <c r="C22" s="303" t="s">
        <v>310</v>
      </c>
      <c r="D22" s="170">
        <f>'Final demand'!G12</f>
        <v>0</v>
      </c>
      <c r="E22" s="314">
        <f>IF(SUM($D$21:$D$23)=0,0,D22/SUM($D$21:$D$23))</f>
        <v>0</v>
      </c>
      <c r="F22" s="82"/>
      <c r="G22" s="82"/>
      <c r="H22" s="82"/>
      <c r="I22" s="82"/>
      <c r="J22" s="82"/>
      <c r="K22" s="82"/>
    </row>
    <row r="23" spans="1:11" x14ac:dyDescent="0.2">
      <c r="A23" s="82"/>
      <c r="B23" s="251"/>
      <c r="C23" s="303" t="s">
        <v>82</v>
      </c>
      <c r="D23" s="170">
        <f>'Final demand'!G13</f>
        <v>97798.080000000002</v>
      </c>
      <c r="E23" s="314">
        <f>IF(SUM($D$21:$D$23)=0,1,D23/SUM($D$21:$D$23))</f>
        <v>0.49362898218267237</v>
      </c>
      <c r="F23" s="82"/>
      <c r="G23" s="82"/>
      <c r="H23" s="82"/>
      <c r="I23" s="82"/>
      <c r="J23" s="82"/>
      <c r="K23" s="82"/>
    </row>
    <row r="24" spans="1:11" x14ac:dyDescent="0.2">
      <c r="A24" s="82"/>
      <c r="B24" s="134"/>
      <c r="C24" s="143"/>
      <c r="D24" s="225"/>
      <c r="E24" s="315"/>
      <c r="F24" s="82"/>
      <c r="G24" s="82"/>
      <c r="H24" s="82"/>
      <c r="I24" s="82"/>
      <c r="J24" s="82"/>
      <c r="K24" s="82"/>
    </row>
    <row r="25" spans="1:11" x14ac:dyDescent="0.2">
      <c r="A25" s="82"/>
      <c r="B25" s="304" t="s">
        <v>192</v>
      </c>
      <c r="C25" s="302"/>
      <c r="D25" s="312"/>
      <c r="E25" s="316"/>
      <c r="F25" s="82"/>
      <c r="G25" s="82"/>
      <c r="H25" s="82"/>
      <c r="I25" s="82"/>
      <c r="J25" s="82"/>
      <c r="K25" s="82"/>
    </row>
    <row r="26" spans="1:11" x14ac:dyDescent="0.2">
      <c r="A26" s="82"/>
      <c r="B26" s="251"/>
      <c r="C26" s="303" t="s">
        <v>309</v>
      </c>
      <c r="D26" s="170">
        <f>'Final demand'!H11</f>
        <v>0</v>
      </c>
      <c r="E26" s="314">
        <f>IF(SUM($D$26:$D$28)=0,0,D26/SUM($D$26:$D$28))</f>
        <v>0</v>
      </c>
      <c r="F26" s="82"/>
      <c r="G26" s="82"/>
      <c r="H26" s="82"/>
      <c r="I26" s="82"/>
      <c r="J26" s="82"/>
      <c r="K26" s="82"/>
    </row>
    <row r="27" spans="1:11" x14ac:dyDescent="0.2">
      <c r="A27" s="82"/>
      <c r="B27" s="251"/>
      <c r="C27" s="303" t="s">
        <v>310</v>
      </c>
      <c r="D27" s="170">
        <f>'Final demand'!H12</f>
        <v>0</v>
      </c>
      <c r="E27" s="314">
        <f>IF(SUM($D$26:$D$28)=0,0,D27/SUM($D$26:$D$28))</f>
        <v>0</v>
      </c>
      <c r="F27" s="82"/>
      <c r="G27" s="82"/>
      <c r="H27" s="82"/>
      <c r="I27" s="82"/>
      <c r="J27" s="82"/>
      <c r="K27" s="82"/>
    </row>
    <row r="28" spans="1:11" x14ac:dyDescent="0.2">
      <c r="A28" s="82"/>
      <c r="B28" s="251"/>
      <c r="C28" s="303" t="s">
        <v>82</v>
      </c>
      <c r="D28" s="170">
        <f>'Final demand'!H13</f>
        <v>0</v>
      </c>
      <c r="E28" s="314">
        <f>IF(SUM($D$26:$D$28)=0,1,D28/SUM($D$26:$D$28))</f>
        <v>1</v>
      </c>
      <c r="F28" s="82"/>
      <c r="G28" s="82"/>
      <c r="H28" s="82"/>
      <c r="I28" s="82"/>
      <c r="J28" s="82"/>
      <c r="K28" s="82"/>
    </row>
    <row r="29" spans="1:11" x14ac:dyDescent="0.2">
      <c r="A29" s="82"/>
      <c r="B29" s="134"/>
      <c r="C29" s="143"/>
      <c r="D29" s="225"/>
      <c r="E29" s="315"/>
      <c r="F29" s="82"/>
      <c r="G29" s="82"/>
      <c r="H29" s="82"/>
      <c r="I29" s="82"/>
      <c r="J29" s="82"/>
      <c r="K29" s="82"/>
    </row>
    <row r="30" spans="1:11" x14ac:dyDescent="0.2">
      <c r="A30" s="82"/>
      <c r="B30" s="304" t="s">
        <v>104</v>
      </c>
      <c r="C30" s="302"/>
      <c r="D30" s="312"/>
      <c r="E30" s="316"/>
      <c r="F30" s="82"/>
      <c r="G30" s="82"/>
      <c r="H30" s="82"/>
      <c r="I30" s="82"/>
      <c r="J30" s="82"/>
      <c r="K30" s="82"/>
    </row>
    <row r="31" spans="1:11" x14ac:dyDescent="0.2">
      <c r="A31" s="82"/>
      <c r="B31" s="251"/>
      <c r="C31" s="303" t="s">
        <v>309</v>
      </c>
      <c r="D31" s="170">
        <f>'Final demand'!I11</f>
        <v>13490.41</v>
      </c>
      <c r="E31" s="314">
        <f>IF(SUM($D$31:$D$33)=0,0,D31/SUM($D$31:$D$33))</f>
        <v>0.16088379164739161</v>
      </c>
      <c r="F31" s="82"/>
      <c r="G31" s="82"/>
      <c r="H31" s="82"/>
      <c r="I31" s="82"/>
      <c r="J31" s="82"/>
      <c r="K31" s="82"/>
    </row>
    <row r="32" spans="1:11" x14ac:dyDescent="0.2">
      <c r="A32" s="82"/>
      <c r="B32" s="251"/>
      <c r="C32" s="303" t="s">
        <v>310</v>
      </c>
      <c r="D32" s="170">
        <f>'Final demand'!I12</f>
        <v>0</v>
      </c>
      <c r="E32" s="314">
        <f>IF(SUM($D$31:$D$33)=0,0,D32/SUM($D$31:$D$33))</f>
        <v>0</v>
      </c>
      <c r="F32" s="82"/>
      <c r="G32" s="82"/>
      <c r="H32" s="82"/>
      <c r="I32" s="82"/>
      <c r="J32" s="82"/>
      <c r="K32" s="82"/>
    </row>
    <row r="33" spans="1:17" x14ac:dyDescent="0.2">
      <c r="A33" s="82"/>
      <c r="B33" s="251"/>
      <c r="C33" s="303" t="s">
        <v>82</v>
      </c>
      <c r="D33" s="170">
        <f>'Final demand'!I13</f>
        <v>70361.48</v>
      </c>
      <c r="E33" s="314">
        <f>IF(SUM($D$31:$D$33)=0,1,D33/SUM($D$31:$D$33))</f>
        <v>0.83911620835260836</v>
      </c>
      <c r="F33" s="82"/>
      <c r="G33" s="82"/>
      <c r="H33" s="82"/>
      <c r="I33" s="82"/>
      <c r="J33" s="82"/>
      <c r="K33" s="82"/>
    </row>
    <row r="34" spans="1:17" x14ac:dyDescent="0.2">
      <c r="A34" s="82"/>
      <c r="B34" s="134"/>
      <c r="C34" s="143"/>
      <c r="D34" s="225"/>
      <c r="E34" s="315"/>
      <c r="F34" s="82"/>
      <c r="G34" s="82"/>
      <c r="H34" s="82"/>
      <c r="I34" s="82"/>
      <c r="J34" s="82"/>
      <c r="K34" s="82"/>
    </row>
    <row r="35" spans="1:17" x14ac:dyDescent="0.2">
      <c r="A35" s="82"/>
      <c r="B35" s="304" t="s">
        <v>103</v>
      </c>
      <c r="C35" s="302"/>
      <c r="D35" s="312"/>
      <c r="E35" s="316"/>
      <c r="F35" s="82"/>
      <c r="G35" s="82"/>
      <c r="H35" s="82"/>
      <c r="I35" s="82"/>
      <c r="J35" s="82"/>
      <c r="K35" s="82"/>
    </row>
    <row r="36" spans="1:17" x14ac:dyDescent="0.2">
      <c r="A36" s="82"/>
      <c r="B36" s="251"/>
      <c r="C36" s="303" t="s">
        <v>309</v>
      </c>
      <c r="D36" s="170">
        <f>'Final demand'!J11</f>
        <v>9307.68</v>
      </c>
      <c r="E36" s="314">
        <f>IF(SUM($D$36:$D$38)=0,0,D36/SUM($D$36:$D$38))</f>
        <v>0.17118079266347014</v>
      </c>
      <c r="F36" s="82"/>
      <c r="G36" s="82"/>
      <c r="H36" s="82"/>
      <c r="I36" s="82"/>
      <c r="J36" s="82"/>
      <c r="K36" s="82"/>
    </row>
    <row r="37" spans="1:17" x14ac:dyDescent="0.2">
      <c r="A37" s="82"/>
      <c r="B37" s="251"/>
      <c r="C37" s="303" t="s">
        <v>310</v>
      </c>
      <c r="D37" s="170">
        <f>'Final demand'!J12</f>
        <v>2700</v>
      </c>
      <c r="E37" s="314">
        <f>IF(SUM($D$36:$D$38)=0,0,D37/SUM($D$36:$D$38))</f>
        <v>4.965664270703004E-2</v>
      </c>
      <c r="F37" s="82"/>
      <c r="G37" s="82"/>
      <c r="H37" s="82"/>
      <c r="I37" s="82"/>
      <c r="J37" s="82"/>
      <c r="K37" s="82"/>
    </row>
    <row r="38" spans="1:17" x14ac:dyDescent="0.2">
      <c r="A38" s="82"/>
      <c r="B38" s="251"/>
      <c r="C38" s="303" t="s">
        <v>82</v>
      </c>
      <c r="D38" s="170">
        <f>'Final demand'!J13</f>
        <v>42365.71</v>
      </c>
      <c r="E38" s="314">
        <f>IF(SUM($D$36:$D$38)=0,1,D38/SUM($D$36:$D$38))</f>
        <v>0.77916256462949984</v>
      </c>
      <c r="F38" s="82"/>
      <c r="G38" s="82"/>
      <c r="H38" s="82"/>
      <c r="I38" s="82"/>
      <c r="J38" s="82"/>
      <c r="K38" s="82"/>
    </row>
    <row r="39" spans="1:17" x14ac:dyDescent="0.2">
      <c r="A39" s="82"/>
      <c r="B39" s="134"/>
      <c r="C39" s="143"/>
      <c r="D39" s="225"/>
      <c r="E39" s="315"/>
      <c r="F39" s="82"/>
      <c r="G39" s="82"/>
      <c r="H39" s="82"/>
      <c r="I39" s="82"/>
      <c r="J39" s="82"/>
      <c r="K39" s="82"/>
    </row>
    <row r="40" spans="1:17" ht="32" x14ac:dyDescent="0.2">
      <c r="A40" s="82"/>
      <c r="B40" s="304" t="s">
        <v>338</v>
      </c>
      <c r="C40" s="302"/>
      <c r="D40" s="312"/>
      <c r="E40" s="316"/>
      <c r="F40" s="82"/>
      <c r="G40" s="82"/>
      <c r="H40" s="82"/>
      <c r="I40" s="82"/>
      <c r="J40" s="82"/>
      <c r="K40" s="82"/>
    </row>
    <row r="41" spans="1:17" x14ac:dyDescent="0.2">
      <c r="A41" s="82"/>
      <c r="B41" s="251"/>
      <c r="C41" s="303" t="s">
        <v>309</v>
      </c>
      <c r="D41" s="170">
        <f>'Final demand'!K11</f>
        <v>0</v>
      </c>
      <c r="E41" s="314">
        <f>IF(SUM($D$41:$D$43)=0,0,D41/SUM($D$41:$D$43))</f>
        <v>0</v>
      </c>
      <c r="F41" s="82"/>
      <c r="G41" s="82"/>
      <c r="H41" s="82"/>
      <c r="I41" s="82"/>
      <c r="J41" s="82"/>
      <c r="K41" s="82"/>
    </row>
    <row r="42" spans="1:17" x14ac:dyDescent="0.2">
      <c r="A42" s="82"/>
      <c r="B42" s="251"/>
      <c r="C42" s="303" t="s">
        <v>310</v>
      </c>
      <c r="D42" s="170">
        <f>'Final demand'!K12</f>
        <v>0</v>
      </c>
      <c r="E42" s="314">
        <f>IF(SUM($D$41:$D$43)=0,0,D42/SUM($D$41:$D$43))</f>
        <v>0</v>
      </c>
      <c r="F42" s="82"/>
      <c r="G42" s="82"/>
      <c r="H42" s="82"/>
      <c r="I42" s="82"/>
      <c r="J42" s="82"/>
      <c r="K42" s="82"/>
    </row>
    <row r="43" spans="1:17" x14ac:dyDescent="0.2">
      <c r="A43" s="82"/>
      <c r="B43" s="251"/>
      <c r="C43" s="303" t="s">
        <v>82</v>
      </c>
      <c r="D43" s="170">
        <f>'Final demand'!K13</f>
        <v>0</v>
      </c>
      <c r="E43" s="314">
        <f>IF(SUM($D$41:$D$43)=0,1,D43/SUM($D$41:$D$43))</f>
        <v>1</v>
      </c>
      <c r="F43" s="82"/>
      <c r="G43" s="82"/>
      <c r="H43" s="82"/>
      <c r="I43" s="82"/>
      <c r="J43" s="82"/>
      <c r="K43" s="82"/>
    </row>
    <row r="44" spans="1:17" ht="17" thickBot="1" x14ac:dyDescent="0.25">
      <c r="A44" s="82"/>
      <c r="B44" s="137"/>
      <c r="C44" s="146"/>
      <c r="D44" s="171"/>
      <c r="E44" s="311"/>
      <c r="F44" s="82"/>
      <c r="G44" s="82"/>
      <c r="H44" s="82"/>
      <c r="I44" s="82"/>
      <c r="J44" s="82"/>
      <c r="K44" s="82"/>
    </row>
    <row r="45" spans="1:17" x14ac:dyDescent="0.2">
      <c r="A45" s="82"/>
      <c r="B45" s="82"/>
      <c r="C45" s="82"/>
      <c r="D45" s="82"/>
      <c r="E45" s="82"/>
      <c r="F45" s="82"/>
      <c r="G45" s="82"/>
      <c r="H45" s="82"/>
      <c r="I45" s="82"/>
      <c r="J45" s="82"/>
      <c r="K45" s="82"/>
      <c r="L45" s="82"/>
      <c r="M45" s="82"/>
      <c r="N45" s="82"/>
      <c r="O45" s="82"/>
      <c r="P45" s="82"/>
      <c r="Q45" s="82"/>
    </row>
    <row r="46" spans="1:17" x14ac:dyDescent="0.2">
      <c r="A46" s="82"/>
      <c r="B46" s="82"/>
      <c r="C46" s="82"/>
      <c r="D46" s="82"/>
      <c r="E46" s="82"/>
      <c r="F46" s="82"/>
      <c r="G46" s="82"/>
      <c r="H46" s="82"/>
      <c r="I46" s="82"/>
      <c r="J46" s="82"/>
      <c r="K46" s="82"/>
      <c r="L46" s="82"/>
      <c r="M46" s="82"/>
      <c r="N46" s="82"/>
      <c r="O46" s="82"/>
      <c r="P46" s="82"/>
      <c r="Q46" s="82"/>
    </row>
    <row r="47" spans="1:17" x14ac:dyDescent="0.2">
      <c r="A47" s="82"/>
      <c r="B47" s="82"/>
      <c r="C47" s="82"/>
      <c r="D47" s="82"/>
      <c r="E47" s="82"/>
      <c r="F47" s="82"/>
      <c r="G47" s="82"/>
      <c r="H47" s="82"/>
      <c r="I47" s="82"/>
      <c r="J47" s="82"/>
      <c r="K47" s="82"/>
      <c r="L47" s="82"/>
      <c r="M47" s="82"/>
      <c r="N47" s="82"/>
      <c r="O47" s="82"/>
      <c r="P47" s="82"/>
      <c r="Q47" s="82"/>
    </row>
    <row r="48" spans="1:17" x14ac:dyDescent="0.2">
      <c r="A48" s="82"/>
      <c r="B48" s="82"/>
      <c r="C48" s="82"/>
      <c r="D48" s="82"/>
      <c r="E48" s="82"/>
      <c r="F48" s="82"/>
      <c r="G48" s="82"/>
      <c r="H48" s="82"/>
      <c r="I48" s="82"/>
      <c r="J48" s="82"/>
      <c r="K48" s="82"/>
      <c r="L48" s="82"/>
      <c r="M48" s="82"/>
      <c r="N48" s="82"/>
      <c r="O48" s="82"/>
      <c r="P48" s="82"/>
      <c r="Q48" s="82"/>
    </row>
    <row r="49" spans="1:17" x14ac:dyDescent="0.2">
      <c r="A49" s="82"/>
      <c r="B49" s="82"/>
      <c r="C49" s="82"/>
      <c r="D49" s="82"/>
      <c r="E49" s="82"/>
      <c r="F49" s="82"/>
      <c r="G49" s="82"/>
      <c r="H49" s="82"/>
      <c r="I49" s="82"/>
      <c r="J49" s="82"/>
      <c r="K49" s="82"/>
      <c r="L49" s="82"/>
      <c r="M49" s="82"/>
      <c r="N49" s="82"/>
      <c r="O49" s="82"/>
      <c r="P49" s="82"/>
      <c r="Q49" s="82"/>
    </row>
    <row r="50" spans="1:17" x14ac:dyDescent="0.2">
      <c r="A50" s="82"/>
      <c r="B50" s="82"/>
      <c r="C50" s="82"/>
      <c r="D50" s="82"/>
      <c r="E50" s="82"/>
      <c r="F50" s="82"/>
      <c r="G50" s="82"/>
      <c r="H50" s="82"/>
      <c r="I50" s="82"/>
      <c r="J50" s="82"/>
      <c r="K50" s="82"/>
      <c r="L50" s="82"/>
      <c r="M50" s="82"/>
      <c r="N50" s="82"/>
      <c r="O50" s="82"/>
      <c r="P50" s="82"/>
      <c r="Q50" s="82"/>
    </row>
    <row r="51" spans="1:17" x14ac:dyDescent="0.2">
      <c r="A51" s="82"/>
      <c r="B51" s="82"/>
      <c r="C51" s="82"/>
      <c r="D51" s="82"/>
      <c r="E51" s="82"/>
      <c r="F51" s="82"/>
      <c r="G51" s="82"/>
      <c r="H51" s="82"/>
      <c r="I51" s="82"/>
      <c r="J51" s="82"/>
      <c r="K51" s="82"/>
      <c r="L51" s="82"/>
      <c r="M51" s="82"/>
      <c r="N51" s="82"/>
      <c r="O51" s="82"/>
      <c r="P51" s="82"/>
      <c r="Q51" s="82"/>
    </row>
    <row r="52" spans="1:17" x14ac:dyDescent="0.2">
      <c r="A52" s="82"/>
      <c r="B52" s="82"/>
      <c r="C52" s="82"/>
      <c r="D52" s="82"/>
      <c r="E52" s="82"/>
      <c r="F52" s="82"/>
      <c r="G52" s="82"/>
      <c r="H52" s="82"/>
      <c r="I52" s="82"/>
      <c r="J52" s="82"/>
      <c r="K52" s="82"/>
      <c r="L52" s="82"/>
      <c r="M52" s="82"/>
      <c r="N52" s="82"/>
      <c r="O52" s="82"/>
      <c r="P52" s="82"/>
      <c r="Q52" s="82"/>
    </row>
    <row r="53" spans="1:17" x14ac:dyDescent="0.2">
      <c r="A53" s="82"/>
      <c r="B53" s="82"/>
      <c r="C53" s="82"/>
      <c r="D53" s="82"/>
      <c r="E53" s="82"/>
      <c r="F53" s="82"/>
      <c r="G53" s="82"/>
      <c r="H53" s="82"/>
      <c r="I53" s="82"/>
      <c r="J53" s="82"/>
      <c r="K53" s="82"/>
      <c r="L53" s="82"/>
      <c r="M53" s="82"/>
      <c r="N53" s="82"/>
      <c r="O53" s="82"/>
      <c r="P53" s="82"/>
      <c r="Q53" s="82"/>
    </row>
    <row r="54" spans="1:17" x14ac:dyDescent="0.2">
      <c r="E54" s="82"/>
      <c r="F54" s="82"/>
      <c r="G54" s="82"/>
      <c r="H54" s="82"/>
      <c r="I54" s="82"/>
      <c r="J54" s="82"/>
      <c r="K54" s="82"/>
      <c r="L54" s="82"/>
      <c r="M54" s="82"/>
      <c r="N54" s="82"/>
      <c r="O54" s="82"/>
      <c r="P54" s="82"/>
      <c r="Q54" s="82"/>
    </row>
    <row r="55" spans="1:17" x14ac:dyDescent="0.2">
      <c r="E55" s="82"/>
      <c r="F55" s="82"/>
      <c r="G55" s="82"/>
      <c r="H55" s="82"/>
      <c r="I55" s="82"/>
      <c r="J55" s="82"/>
      <c r="K55" s="82"/>
      <c r="L55" s="82"/>
      <c r="M55" s="82"/>
      <c r="N55" s="82"/>
      <c r="O55" s="82"/>
      <c r="P55" s="82"/>
      <c r="Q55" s="82"/>
    </row>
    <row r="56" spans="1:17" x14ac:dyDescent="0.2">
      <c r="B56" s="82"/>
      <c r="C56" s="82"/>
      <c r="E56" s="82"/>
      <c r="F56" s="82"/>
      <c r="G56" s="82"/>
      <c r="H56" s="82"/>
      <c r="I56" s="82"/>
      <c r="J56" s="82"/>
      <c r="K56" s="82"/>
      <c r="L56" s="82"/>
      <c r="M56" s="82"/>
      <c r="N56" s="82"/>
      <c r="O56" s="82"/>
      <c r="P56" s="82"/>
      <c r="Q56" s="82"/>
    </row>
    <row r="57" spans="1:17" x14ac:dyDescent="0.2">
      <c r="E57" s="82"/>
      <c r="F57" s="82"/>
      <c r="G57" s="82"/>
      <c r="H57" s="82"/>
      <c r="I57" s="82"/>
      <c r="J57" s="82"/>
      <c r="K57" s="82"/>
      <c r="L57" s="82"/>
      <c r="M57" s="82"/>
      <c r="N57" s="82"/>
      <c r="O57" s="82"/>
      <c r="P57" s="82"/>
      <c r="Q57" s="82"/>
    </row>
    <row r="58" spans="1:17" x14ac:dyDescent="0.2">
      <c r="E58" s="82"/>
      <c r="F58" s="82"/>
      <c r="G58" s="82"/>
      <c r="H58" s="82"/>
      <c r="I58" s="82"/>
      <c r="J58" s="82"/>
      <c r="K58" s="82"/>
      <c r="L58" s="82"/>
      <c r="M58" s="82"/>
      <c r="N58" s="82"/>
      <c r="O58" s="82"/>
      <c r="P58" s="82"/>
      <c r="Q58" s="82"/>
    </row>
    <row r="59" spans="1:17" x14ac:dyDescent="0.2">
      <c r="E59" s="82"/>
      <c r="F59" s="82"/>
      <c r="G59" s="82"/>
      <c r="H59" s="82"/>
      <c r="I59" s="82"/>
      <c r="J59" s="82"/>
      <c r="K59" s="82"/>
      <c r="L59" s="82"/>
      <c r="M59" s="82"/>
      <c r="N59" s="82"/>
      <c r="O59" s="82"/>
      <c r="P59" s="82"/>
      <c r="Q59" s="82"/>
    </row>
    <row r="60" spans="1:17" x14ac:dyDescent="0.2">
      <c r="E60" s="82"/>
      <c r="F60" s="82"/>
      <c r="G60" s="82"/>
      <c r="H60" s="82"/>
      <c r="I60" s="82"/>
      <c r="J60" s="82"/>
      <c r="K60" s="82"/>
      <c r="L60" s="82"/>
      <c r="M60" s="82"/>
      <c r="N60" s="82"/>
      <c r="O60" s="82"/>
      <c r="P60" s="82"/>
      <c r="Q60" s="82"/>
    </row>
    <row r="61" spans="1:17" x14ac:dyDescent="0.2">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Q61"/>
  <sheetViews>
    <sheetView workbookViewId="0">
      <selection activeCell="D23" sqref="D23"/>
    </sheetView>
  </sheetViews>
  <sheetFormatPr baseColWidth="10" defaultRowHeight="16" x14ac:dyDescent="0.2"/>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x14ac:dyDescent="0.2">
      <c r="B1" s="82"/>
      <c r="C1" s="82"/>
      <c r="D1" s="82"/>
      <c r="E1" s="82"/>
      <c r="F1" s="82"/>
      <c r="G1" s="82"/>
      <c r="H1" s="82"/>
      <c r="I1" s="82"/>
      <c r="J1" s="82"/>
      <c r="K1" s="82"/>
      <c r="L1" s="82"/>
      <c r="M1" s="82"/>
      <c r="N1" s="82"/>
    </row>
    <row r="2" spans="1:14" ht="21" x14ac:dyDescent="0.25">
      <c r="A2" s="82"/>
      <c r="B2" s="81" t="s">
        <v>340</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60" t="s">
        <v>339</v>
      </c>
      <c r="C5" s="361"/>
      <c r="D5" s="361"/>
      <c r="E5" s="361"/>
      <c r="F5" s="362"/>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5" t="s">
        <v>332</v>
      </c>
      <c r="C7" s="307"/>
      <c r="D7" s="101"/>
      <c r="E7" s="309"/>
      <c r="F7" s="82"/>
      <c r="G7" s="82"/>
      <c r="H7" s="82"/>
    </row>
    <row r="8" spans="1:14" x14ac:dyDescent="0.2">
      <c r="A8" s="82"/>
      <c r="B8" s="306"/>
      <c r="C8" s="308"/>
      <c r="D8" s="104"/>
      <c r="E8" s="310"/>
      <c r="F8" s="82"/>
      <c r="G8" s="82"/>
      <c r="H8" s="82"/>
    </row>
    <row r="9" spans="1:14" x14ac:dyDescent="0.2">
      <c r="A9" s="82"/>
      <c r="B9" s="132" t="s">
        <v>333</v>
      </c>
      <c r="C9" s="141" t="s">
        <v>334</v>
      </c>
      <c r="D9" s="155" t="s">
        <v>336</v>
      </c>
      <c r="E9" s="156" t="s">
        <v>337</v>
      </c>
      <c r="F9" s="82"/>
      <c r="G9" s="82"/>
      <c r="H9" s="82"/>
      <c r="I9" s="82"/>
      <c r="J9" s="82"/>
      <c r="K9" s="82"/>
    </row>
    <row r="10" spans="1:14" x14ac:dyDescent="0.2">
      <c r="A10" s="82"/>
      <c r="B10" s="135" t="s">
        <v>190</v>
      </c>
      <c r="C10" s="302"/>
      <c r="D10" s="312"/>
      <c r="E10" s="313"/>
      <c r="F10" s="82"/>
      <c r="G10" s="82"/>
      <c r="H10" s="82"/>
      <c r="I10" s="82"/>
      <c r="J10" s="82"/>
      <c r="K10" s="82"/>
    </row>
    <row r="11" spans="1:14" x14ac:dyDescent="0.2">
      <c r="A11" s="82"/>
      <c r="B11" s="134"/>
      <c r="C11" s="143" t="s">
        <v>309</v>
      </c>
      <c r="D11" s="170">
        <f>'Final demand'!C16</f>
        <v>0</v>
      </c>
      <c r="E11" s="314">
        <f>IF(SUM($D$11:$D$13)=0,0,D11/SUM($D$11:$D$13))</f>
        <v>0</v>
      </c>
      <c r="F11" s="82"/>
      <c r="G11" s="82"/>
      <c r="H11" s="82"/>
      <c r="I11" s="82"/>
      <c r="J11" s="82"/>
      <c r="K11" s="82"/>
    </row>
    <row r="12" spans="1:14" x14ac:dyDescent="0.2">
      <c r="A12" s="82"/>
      <c r="B12" s="251"/>
      <c r="C12" s="303" t="s">
        <v>310</v>
      </c>
      <c r="D12" s="170">
        <f>'Final demand'!C17</f>
        <v>0</v>
      </c>
      <c r="E12" s="314">
        <f>IF(SUM($D$11:$D$13)=0,0,D12/SUM($D$11:$D$13))</f>
        <v>0</v>
      </c>
      <c r="F12" s="82"/>
      <c r="G12" s="82"/>
      <c r="H12" s="82"/>
      <c r="I12" s="82"/>
      <c r="J12" s="82"/>
      <c r="K12" s="82"/>
    </row>
    <row r="13" spans="1:14" x14ac:dyDescent="0.2">
      <c r="A13" s="82"/>
      <c r="B13" s="251"/>
      <c r="C13" s="303" t="s">
        <v>82</v>
      </c>
      <c r="D13" s="170">
        <f>'Final demand'!C18</f>
        <v>0</v>
      </c>
      <c r="E13" s="314">
        <f>IF(SUM($D$11:$D$13)=0,1,D13/SUM($D$11:$D$13))</f>
        <v>1</v>
      </c>
      <c r="F13" s="82"/>
      <c r="G13" s="82"/>
      <c r="H13" s="82"/>
      <c r="I13" s="82"/>
      <c r="J13" s="82"/>
      <c r="K13" s="82"/>
    </row>
    <row r="14" spans="1:14" x14ac:dyDescent="0.2">
      <c r="A14" s="82"/>
      <c r="B14" s="134"/>
      <c r="C14" s="143"/>
      <c r="D14" s="225"/>
      <c r="E14" s="315"/>
      <c r="F14" s="82"/>
      <c r="G14" s="82"/>
      <c r="H14" s="82"/>
      <c r="I14" s="82"/>
      <c r="J14" s="82"/>
      <c r="K14" s="82"/>
    </row>
    <row r="15" spans="1:14" x14ac:dyDescent="0.2">
      <c r="A15" s="82"/>
      <c r="B15" s="304" t="s">
        <v>209</v>
      </c>
      <c r="C15" s="302"/>
      <c r="D15" s="312"/>
      <c r="E15" s="316"/>
      <c r="F15" s="82"/>
      <c r="G15" s="82"/>
      <c r="H15" s="82"/>
      <c r="I15" s="82"/>
      <c r="J15" s="82"/>
      <c r="K15" s="82"/>
    </row>
    <row r="16" spans="1:14" x14ac:dyDescent="0.2">
      <c r="A16" s="82"/>
      <c r="B16" s="251"/>
      <c r="C16" s="303" t="s">
        <v>309</v>
      </c>
      <c r="D16" s="170">
        <f>'Final demand'!F16</f>
        <v>0</v>
      </c>
      <c r="E16" s="314">
        <f>IF(SUM($D$16:$D$18)=0,0,D16/SUM($D$16:$D$18))</f>
        <v>0</v>
      </c>
      <c r="F16" s="82"/>
      <c r="G16" s="82"/>
      <c r="H16" s="82"/>
      <c r="I16" s="82"/>
      <c r="J16" s="82"/>
      <c r="K16" s="82"/>
    </row>
    <row r="17" spans="1:11" x14ac:dyDescent="0.2">
      <c r="A17" s="82"/>
      <c r="B17" s="251"/>
      <c r="C17" s="303" t="s">
        <v>310</v>
      </c>
      <c r="D17" s="170">
        <f>'Final demand'!F17</f>
        <v>69400</v>
      </c>
      <c r="E17" s="314">
        <f>IF(SUM($D$16:$D$18)=0,0,D17/SUM($D$16:$D$18))</f>
        <v>0.79964658847029457</v>
      </c>
      <c r="F17" s="82"/>
      <c r="G17" s="82"/>
      <c r="H17" s="82"/>
      <c r="I17" s="82"/>
      <c r="J17" s="82"/>
      <c r="K17" s="82"/>
    </row>
    <row r="18" spans="1:11" x14ac:dyDescent="0.2">
      <c r="A18" s="82"/>
      <c r="B18" s="251"/>
      <c r="C18" s="303" t="s">
        <v>82</v>
      </c>
      <c r="D18" s="170">
        <f>'Final demand'!F18</f>
        <v>17388.339999999997</v>
      </c>
      <c r="E18" s="314">
        <f>IF(SUM($D$16:$D$18)=0,1,D18/SUM($D$16:$D$18))</f>
        <v>0.20035341152970546</v>
      </c>
      <c r="F18" s="82"/>
      <c r="G18" s="82"/>
      <c r="H18" s="82"/>
      <c r="I18" s="82"/>
      <c r="J18" s="82"/>
      <c r="K18" s="82"/>
    </row>
    <row r="19" spans="1:11" x14ac:dyDescent="0.2">
      <c r="A19" s="82"/>
      <c r="B19" s="134"/>
      <c r="C19" s="143"/>
      <c r="D19" s="225"/>
      <c r="E19" s="315"/>
      <c r="F19" s="82"/>
      <c r="G19" s="82"/>
      <c r="H19" s="82"/>
      <c r="I19" s="82"/>
      <c r="J19" s="82"/>
      <c r="K19" s="82"/>
    </row>
    <row r="20" spans="1:11" x14ac:dyDescent="0.2">
      <c r="A20" s="82"/>
      <c r="B20" s="304" t="s">
        <v>51</v>
      </c>
      <c r="C20" s="302"/>
      <c r="D20" s="312"/>
      <c r="E20" s="316"/>
      <c r="F20" s="82"/>
      <c r="G20" s="82"/>
      <c r="H20" s="82"/>
      <c r="I20" s="82"/>
      <c r="J20" s="82"/>
      <c r="K20" s="82"/>
    </row>
    <row r="21" spans="1:11" x14ac:dyDescent="0.2">
      <c r="A21" s="82"/>
      <c r="B21" s="251"/>
      <c r="C21" s="303" t="s">
        <v>309</v>
      </c>
      <c r="D21" s="170">
        <f>'Final demand'!G16</f>
        <v>0</v>
      </c>
      <c r="E21" s="314">
        <f>IF(SUM($D$21:$D$23)=0,0,D21/SUM($D$21:$D$23))</f>
        <v>0</v>
      </c>
      <c r="F21" s="82"/>
      <c r="G21" s="82"/>
      <c r="H21" s="82"/>
      <c r="I21" s="82"/>
      <c r="J21" s="82"/>
      <c r="K21" s="82"/>
    </row>
    <row r="22" spans="1:11" x14ac:dyDescent="0.2">
      <c r="A22" s="82"/>
      <c r="B22" s="251"/>
      <c r="C22" s="303" t="s">
        <v>310</v>
      </c>
      <c r="D22" s="170">
        <f>'Final demand'!G17</f>
        <v>0</v>
      </c>
      <c r="E22" s="314">
        <f>IF(SUM($D$21:$D$23)=0,0,D22/SUM($D$21:$D$23))</f>
        <v>0</v>
      </c>
      <c r="F22" s="82"/>
      <c r="G22" s="82"/>
      <c r="H22" s="82"/>
      <c r="I22" s="82"/>
      <c r="J22" s="82"/>
      <c r="K22" s="82"/>
    </row>
    <row r="23" spans="1:11" x14ac:dyDescent="0.2">
      <c r="A23" s="82"/>
      <c r="B23" s="251"/>
      <c r="C23" s="303" t="s">
        <v>82</v>
      </c>
      <c r="D23" s="170">
        <f>'Final demand'!G18</f>
        <v>0</v>
      </c>
      <c r="E23" s="314">
        <f>IF(SUM($D$21:$D$23)=0,1,D23/SUM($D$21:$D$23))</f>
        <v>1</v>
      </c>
      <c r="F23" s="82"/>
      <c r="G23" s="82"/>
      <c r="H23" s="82"/>
      <c r="I23" s="82"/>
      <c r="J23" s="82"/>
      <c r="K23" s="82"/>
    </row>
    <row r="24" spans="1:11" x14ac:dyDescent="0.2">
      <c r="A24" s="82"/>
      <c r="B24" s="134"/>
      <c r="C24" s="143"/>
      <c r="D24" s="225"/>
      <c r="E24" s="315"/>
      <c r="F24" s="82"/>
      <c r="G24" s="82"/>
      <c r="H24" s="82"/>
      <c r="I24" s="82"/>
      <c r="J24" s="82"/>
      <c r="K24" s="82"/>
    </row>
    <row r="25" spans="1:11" x14ac:dyDescent="0.2">
      <c r="A25" s="82"/>
      <c r="B25" s="304" t="s">
        <v>192</v>
      </c>
      <c r="C25" s="302"/>
      <c r="D25" s="312"/>
      <c r="E25" s="316"/>
      <c r="F25" s="82"/>
      <c r="G25" s="82"/>
      <c r="H25" s="82"/>
      <c r="I25" s="82"/>
      <c r="J25" s="82"/>
      <c r="K25" s="82"/>
    </row>
    <row r="26" spans="1:11" x14ac:dyDescent="0.2">
      <c r="A26" s="82"/>
      <c r="B26" s="251"/>
      <c r="C26" s="303" t="s">
        <v>309</v>
      </c>
      <c r="D26" s="170">
        <f>'Final demand'!H16</f>
        <v>0</v>
      </c>
      <c r="E26" s="314">
        <f>IF(SUM($D$26:$D$28)=0,0,D26/SUM($D$26:$D$28))</f>
        <v>0</v>
      </c>
      <c r="F26" s="82"/>
      <c r="G26" s="82"/>
      <c r="H26" s="82"/>
      <c r="I26" s="82"/>
      <c r="J26" s="82"/>
      <c r="K26" s="82"/>
    </row>
    <row r="27" spans="1:11" x14ac:dyDescent="0.2">
      <c r="A27" s="82"/>
      <c r="B27" s="251"/>
      <c r="C27" s="303" t="s">
        <v>310</v>
      </c>
      <c r="D27" s="170">
        <f>'Final demand'!H17</f>
        <v>0</v>
      </c>
      <c r="E27" s="314">
        <f>IF(SUM($D$26:$D$28)=0,0,D27/SUM($D$26:$D$28))</f>
        <v>0</v>
      </c>
      <c r="F27" s="82"/>
      <c r="G27" s="82"/>
      <c r="H27" s="82"/>
      <c r="I27" s="82"/>
      <c r="J27" s="82"/>
      <c r="K27" s="82"/>
    </row>
    <row r="28" spans="1:11" x14ac:dyDescent="0.2">
      <c r="A28" s="82"/>
      <c r="B28" s="251"/>
      <c r="C28" s="303" t="s">
        <v>82</v>
      </c>
      <c r="D28" s="170">
        <f>'Final demand'!H18</f>
        <v>0</v>
      </c>
      <c r="E28" s="314">
        <f>IF(SUM($D$26:$D$28)=0,1,D28/SUM($D$26:$D$28))</f>
        <v>1</v>
      </c>
      <c r="F28" s="82"/>
      <c r="G28" s="82"/>
      <c r="H28" s="82"/>
      <c r="I28" s="82"/>
      <c r="J28" s="82"/>
      <c r="K28" s="82"/>
    </row>
    <row r="29" spans="1:11" ht="17" thickBot="1" x14ac:dyDescent="0.25">
      <c r="A29" s="82"/>
      <c r="B29" s="137"/>
      <c r="C29" s="146"/>
      <c r="D29" s="171"/>
      <c r="E29" s="311"/>
      <c r="F29" s="82"/>
      <c r="G29" s="82"/>
      <c r="H29" s="82"/>
      <c r="I29" s="82"/>
      <c r="J29" s="82"/>
      <c r="K29" s="82"/>
    </row>
    <row r="30" spans="1:11" x14ac:dyDescent="0.2">
      <c r="A30" s="82"/>
      <c r="B30" s="82"/>
      <c r="C30" s="82"/>
      <c r="D30" s="82"/>
      <c r="E30" s="82"/>
      <c r="F30" s="82"/>
      <c r="G30" s="82"/>
      <c r="H30" s="82"/>
      <c r="I30" s="82"/>
      <c r="J30" s="82"/>
      <c r="K30" s="82"/>
    </row>
    <row r="31" spans="1:11" x14ac:dyDescent="0.2">
      <c r="A31" s="82"/>
      <c r="B31" s="82"/>
      <c r="C31" s="82"/>
      <c r="D31" s="82"/>
      <c r="E31" s="82"/>
      <c r="F31" s="82"/>
      <c r="G31" s="82"/>
      <c r="H31" s="82"/>
      <c r="I31" s="82"/>
      <c r="J31" s="82"/>
      <c r="K31" s="82"/>
    </row>
    <row r="32" spans="1:11" x14ac:dyDescent="0.2">
      <c r="A32" s="82"/>
      <c r="B32" s="82"/>
      <c r="C32" s="82"/>
      <c r="D32" s="82"/>
      <c r="E32" s="82"/>
      <c r="F32" s="82"/>
      <c r="G32" s="82"/>
      <c r="H32" s="82"/>
      <c r="I32" s="82"/>
      <c r="J32" s="82"/>
      <c r="K32" s="82"/>
    </row>
    <row r="33" spans="1:17" x14ac:dyDescent="0.2">
      <c r="A33" s="82"/>
      <c r="B33" s="82"/>
      <c r="C33" s="82"/>
      <c r="D33" s="82"/>
      <c r="E33" s="82"/>
      <c r="F33" s="82"/>
      <c r="G33" s="82"/>
      <c r="H33" s="82"/>
      <c r="I33" s="82"/>
      <c r="J33" s="82"/>
      <c r="K33" s="82"/>
    </row>
    <row r="34" spans="1:17" x14ac:dyDescent="0.2">
      <c r="A34" s="82"/>
      <c r="B34" s="82"/>
      <c r="C34" s="82"/>
      <c r="D34" s="82"/>
      <c r="E34" s="82"/>
      <c r="F34" s="82"/>
      <c r="G34" s="82"/>
      <c r="H34" s="82"/>
      <c r="I34" s="82"/>
      <c r="J34" s="82"/>
      <c r="K34" s="82"/>
    </row>
    <row r="35" spans="1:17" x14ac:dyDescent="0.2">
      <c r="A35" s="82"/>
      <c r="B35" s="82"/>
      <c r="C35" s="82"/>
      <c r="D35" s="82"/>
      <c r="E35" s="82"/>
      <c r="F35" s="82"/>
      <c r="G35" s="82"/>
      <c r="H35" s="82"/>
      <c r="I35" s="82"/>
      <c r="J35" s="82"/>
      <c r="K35" s="82"/>
    </row>
    <row r="36" spans="1:17" x14ac:dyDescent="0.2">
      <c r="A36" s="82"/>
      <c r="B36" s="82"/>
      <c r="C36" s="82"/>
      <c r="D36" s="82"/>
      <c r="E36" s="82"/>
      <c r="F36" s="82"/>
      <c r="G36" s="82"/>
      <c r="H36" s="82"/>
      <c r="I36" s="82"/>
      <c r="J36" s="82"/>
      <c r="K36" s="82"/>
    </row>
    <row r="37" spans="1:17" x14ac:dyDescent="0.2">
      <c r="A37" s="82"/>
      <c r="B37" s="82"/>
      <c r="C37" s="82"/>
      <c r="D37" s="82"/>
      <c r="E37" s="82"/>
      <c r="F37" s="82"/>
      <c r="G37" s="82"/>
      <c r="H37" s="82"/>
      <c r="I37" s="82"/>
      <c r="J37" s="82"/>
      <c r="K37" s="82"/>
    </row>
    <row r="38" spans="1:17" x14ac:dyDescent="0.2">
      <c r="A38" s="82"/>
      <c r="B38" s="82"/>
      <c r="C38" s="82"/>
      <c r="D38" s="82"/>
      <c r="E38" s="82"/>
      <c r="F38" s="82"/>
      <c r="G38" s="82"/>
      <c r="H38" s="82"/>
      <c r="I38" s="82"/>
      <c r="J38" s="82"/>
      <c r="K38" s="82"/>
    </row>
    <row r="39" spans="1:17" x14ac:dyDescent="0.2">
      <c r="A39" s="82"/>
      <c r="E39" s="82"/>
      <c r="F39" s="82"/>
      <c r="G39" s="82"/>
      <c r="H39" s="82"/>
      <c r="I39" s="82"/>
      <c r="J39" s="82"/>
      <c r="K39" s="82"/>
    </row>
    <row r="40" spans="1:17" x14ac:dyDescent="0.2">
      <c r="A40" s="82"/>
      <c r="E40" s="82"/>
      <c r="F40" s="82"/>
      <c r="G40" s="82"/>
      <c r="H40" s="82"/>
      <c r="I40" s="82"/>
      <c r="J40" s="82"/>
      <c r="K40" s="82"/>
    </row>
    <row r="41" spans="1:17" x14ac:dyDescent="0.2">
      <c r="A41" s="82"/>
      <c r="B41" s="82"/>
      <c r="C41" s="82"/>
      <c r="E41" s="82"/>
      <c r="F41" s="82"/>
      <c r="G41" s="82"/>
      <c r="H41" s="82"/>
      <c r="I41" s="82"/>
      <c r="J41" s="82"/>
      <c r="K41" s="82"/>
    </row>
    <row r="42" spans="1:17" x14ac:dyDescent="0.2">
      <c r="A42" s="82"/>
      <c r="E42" s="82"/>
      <c r="F42" s="82"/>
      <c r="G42" s="82"/>
      <c r="H42" s="82"/>
      <c r="I42" s="82"/>
      <c r="J42" s="82"/>
      <c r="K42" s="82"/>
    </row>
    <row r="43" spans="1:17" x14ac:dyDescent="0.2">
      <c r="A43" s="82"/>
      <c r="E43" s="82"/>
      <c r="F43" s="82"/>
      <c r="G43" s="82"/>
      <c r="H43" s="82"/>
      <c r="I43" s="82"/>
      <c r="J43" s="82"/>
      <c r="K43" s="82"/>
    </row>
    <row r="44" spans="1:17" x14ac:dyDescent="0.2">
      <c r="A44" s="82"/>
      <c r="E44" s="82"/>
      <c r="F44" s="82"/>
      <c r="G44" s="82"/>
      <c r="H44" s="82"/>
      <c r="I44" s="82"/>
      <c r="J44" s="82"/>
      <c r="K44" s="82"/>
    </row>
    <row r="45" spans="1:17" x14ac:dyDescent="0.2">
      <c r="A45" s="82"/>
      <c r="E45" s="82"/>
      <c r="F45" s="82"/>
      <c r="G45" s="82"/>
      <c r="H45" s="82"/>
      <c r="I45" s="82"/>
      <c r="J45" s="82"/>
      <c r="K45" s="82"/>
      <c r="L45" s="82"/>
      <c r="M45" s="82"/>
      <c r="N45" s="82"/>
      <c r="O45" s="82"/>
      <c r="P45" s="82"/>
      <c r="Q45" s="82"/>
    </row>
    <row r="46" spans="1:17" x14ac:dyDescent="0.2">
      <c r="A46" s="82"/>
      <c r="E46" s="82"/>
      <c r="F46" s="82"/>
      <c r="G46" s="82"/>
      <c r="H46" s="82"/>
      <c r="I46" s="82"/>
      <c r="J46" s="82"/>
      <c r="K46" s="82"/>
      <c r="L46" s="82"/>
      <c r="M46" s="82"/>
      <c r="N46" s="82"/>
      <c r="O46" s="82"/>
      <c r="P46" s="82"/>
      <c r="Q46" s="82"/>
    </row>
    <row r="47" spans="1:17" x14ac:dyDescent="0.2">
      <c r="A47" s="82"/>
      <c r="F47" s="82"/>
      <c r="G47" s="82"/>
      <c r="H47" s="82"/>
      <c r="I47" s="82"/>
      <c r="J47" s="82"/>
      <c r="K47" s="82"/>
      <c r="L47" s="82"/>
      <c r="M47" s="82"/>
      <c r="N47" s="82"/>
      <c r="O47" s="82"/>
      <c r="P47" s="82"/>
      <c r="Q47" s="82"/>
    </row>
    <row r="48" spans="1:17" x14ac:dyDescent="0.2">
      <c r="A48" s="82"/>
      <c r="F48" s="82"/>
      <c r="G48" s="82"/>
      <c r="H48" s="82"/>
      <c r="I48" s="82"/>
      <c r="J48" s="82"/>
      <c r="K48" s="82"/>
      <c r="L48" s="82"/>
      <c r="M48" s="82"/>
      <c r="N48" s="82"/>
      <c r="O48" s="82"/>
      <c r="P48" s="82"/>
      <c r="Q48" s="82"/>
    </row>
    <row r="49" spans="1:17" x14ac:dyDescent="0.2">
      <c r="A49" s="82"/>
      <c r="F49" s="82"/>
      <c r="G49" s="82"/>
      <c r="H49" s="82"/>
      <c r="I49" s="82"/>
      <c r="J49" s="82"/>
      <c r="K49" s="82"/>
      <c r="L49" s="82"/>
      <c r="M49" s="82"/>
      <c r="N49" s="82"/>
      <c r="O49" s="82"/>
      <c r="P49" s="82"/>
      <c r="Q49" s="82"/>
    </row>
    <row r="50" spans="1:17" x14ac:dyDescent="0.2">
      <c r="A50" s="82"/>
      <c r="F50" s="82"/>
      <c r="G50" s="82"/>
      <c r="H50" s="82"/>
      <c r="I50" s="82"/>
      <c r="J50" s="82"/>
      <c r="K50" s="82"/>
      <c r="L50" s="82"/>
      <c r="M50" s="82"/>
      <c r="N50" s="82"/>
      <c r="O50" s="82"/>
      <c r="P50" s="82"/>
      <c r="Q50" s="82"/>
    </row>
    <row r="51" spans="1:17" x14ac:dyDescent="0.2">
      <c r="A51" s="82"/>
      <c r="F51" s="82"/>
      <c r="G51" s="82"/>
      <c r="H51" s="82"/>
      <c r="I51" s="82"/>
      <c r="J51" s="82"/>
      <c r="K51" s="82"/>
      <c r="L51" s="82"/>
      <c r="M51" s="82"/>
      <c r="N51" s="82"/>
      <c r="O51" s="82"/>
      <c r="P51" s="82"/>
      <c r="Q51" s="82"/>
    </row>
    <row r="52" spans="1:17" x14ac:dyDescent="0.2">
      <c r="A52" s="82"/>
      <c r="F52" s="82"/>
      <c r="G52" s="82"/>
      <c r="H52" s="82"/>
      <c r="I52" s="82"/>
      <c r="J52" s="82"/>
      <c r="K52" s="82"/>
      <c r="L52" s="82"/>
      <c r="M52" s="82"/>
      <c r="N52" s="82"/>
      <c r="O52" s="82"/>
      <c r="P52" s="82"/>
      <c r="Q52" s="82"/>
    </row>
    <row r="53" spans="1:17" x14ac:dyDescent="0.2">
      <c r="A53" s="82"/>
      <c r="F53" s="82"/>
      <c r="G53" s="82"/>
      <c r="H53" s="82"/>
      <c r="I53" s="82"/>
      <c r="J53" s="82"/>
      <c r="K53" s="82"/>
      <c r="L53" s="82"/>
      <c r="M53" s="82"/>
      <c r="N53" s="82"/>
      <c r="O53" s="82"/>
      <c r="P53" s="82"/>
      <c r="Q53" s="82"/>
    </row>
    <row r="54" spans="1:17" x14ac:dyDescent="0.2">
      <c r="F54" s="82"/>
      <c r="G54" s="82"/>
      <c r="H54" s="82"/>
      <c r="I54" s="82"/>
      <c r="J54" s="82"/>
      <c r="K54" s="82"/>
      <c r="L54" s="82"/>
      <c r="M54" s="82"/>
      <c r="N54" s="82"/>
      <c r="O54" s="82"/>
      <c r="P54" s="82"/>
      <c r="Q54" s="82"/>
    </row>
    <row r="55" spans="1:17" x14ac:dyDescent="0.2">
      <c r="F55" s="82"/>
      <c r="G55" s="82"/>
      <c r="H55" s="82"/>
      <c r="I55" s="82"/>
      <c r="J55" s="82"/>
      <c r="K55" s="82"/>
      <c r="L55" s="82"/>
      <c r="M55" s="82"/>
      <c r="N55" s="82"/>
      <c r="O55" s="82"/>
      <c r="P55" s="82"/>
      <c r="Q55" s="82"/>
    </row>
    <row r="56" spans="1:17" x14ac:dyDescent="0.2">
      <c r="F56" s="82"/>
      <c r="G56" s="82"/>
      <c r="H56" s="82"/>
      <c r="I56" s="82"/>
      <c r="J56" s="82"/>
      <c r="K56" s="82"/>
      <c r="L56" s="82"/>
      <c r="M56" s="82"/>
      <c r="N56" s="82"/>
      <c r="O56" s="82"/>
      <c r="P56" s="82"/>
      <c r="Q56" s="82"/>
    </row>
    <row r="57" spans="1:17" x14ac:dyDescent="0.2">
      <c r="F57" s="82"/>
      <c r="G57" s="82"/>
      <c r="H57" s="82"/>
      <c r="I57" s="82"/>
      <c r="J57" s="82"/>
      <c r="K57" s="82"/>
      <c r="L57" s="82"/>
      <c r="M57" s="82"/>
      <c r="N57" s="82"/>
      <c r="O57" s="82"/>
      <c r="P57" s="82"/>
      <c r="Q57" s="82"/>
    </row>
    <row r="58" spans="1:17" x14ac:dyDescent="0.2">
      <c r="F58" s="82"/>
      <c r="G58" s="82"/>
      <c r="H58" s="82"/>
      <c r="I58" s="82"/>
      <c r="J58" s="82"/>
      <c r="K58" s="82"/>
      <c r="L58" s="82"/>
      <c r="M58" s="82"/>
      <c r="N58" s="82"/>
      <c r="O58" s="82"/>
      <c r="P58" s="82"/>
      <c r="Q58" s="82"/>
    </row>
    <row r="59" spans="1:17" x14ac:dyDescent="0.2">
      <c r="F59" s="82"/>
      <c r="G59" s="82"/>
      <c r="H59" s="82"/>
      <c r="I59" s="82"/>
      <c r="J59" s="82"/>
      <c r="K59" s="82"/>
      <c r="L59" s="82"/>
      <c r="M59" s="82"/>
      <c r="N59" s="82"/>
      <c r="O59" s="82"/>
      <c r="P59" s="82"/>
      <c r="Q59" s="82"/>
    </row>
    <row r="60" spans="1:17" x14ac:dyDescent="0.2">
      <c r="F60" s="82"/>
      <c r="G60" s="82"/>
      <c r="H60" s="82"/>
      <c r="I60" s="82"/>
      <c r="J60" s="82"/>
      <c r="K60" s="82"/>
      <c r="L60" s="82"/>
      <c r="M60" s="82"/>
      <c r="N60" s="82"/>
      <c r="O60" s="82"/>
      <c r="P60" s="82"/>
      <c r="Q60" s="82"/>
    </row>
    <row r="61" spans="1:17" x14ac:dyDescent="0.2">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M26"/>
  <sheetViews>
    <sheetView workbookViewId="0">
      <selection activeCell="I25" sqref="I25"/>
    </sheetView>
  </sheetViews>
  <sheetFormatPr baseColWidth="10" defaultRowHeight="16" x14ac:dyDescent="0.2"/>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1" x14ac:dyDescent="0.25">
      <c r="B2" s="81" t="s">
        <v>199</v>
      </c>
      <c r="C2" s="81"/>
      <c r="D2" s="81"/>
      <c r="E2" s="8"/>
      <c r="F2" s="8"/>
      <c r="G2" s="8"/>
      <c r="H2" s="8"/>
    </row>
    <row r="3" spans="2:13" x14ac:dyDescent="0.2">
      <c r="B3" s="1"/>
      <c r="C3" s="1"/>
      <c r="D3" s="1"/>
      <c r="E3" s="8"/>
      <c r="F3" s="8"/>
      <c r="G3" s="8"/>
      <c r="H3" s="8"/>
    </row>
    <row r="4" spans="2:13" x14ac:dyDescent="0.2">
      <c r="B4" s="3" t="s">
        <v>83</v>
      </c>
      <c r="C4" s="11"/>
      <c r="D4" s="11"/>
      <c r="E4" s="4"/>
      <c r="F4" s="4"/>
      <c r="G4" s="5"/>
      <c r="H4" s="8"/>
    </row>
    <row r="5" spans="2:13" ht="107" customHeight="1" x14ac:dyDescent="0.2">
      <c r="B5" s="363" t="s">
        <v>405</v>
      </c>
      <c r="C5" s="364"/>
      <c r="D5" s="364"/>
      <c r="E5" s="364"/>
      <c r="F5" s="364"/>
      <c r="G5" s="365"/>
      <c r="H5" s="8"/>
    </row>
    <row r="6" spans="2:13" ht="17" thickBot="1" x14ac:dyDescent="0.25"/>
    <row r="7" spans="2:13" x14ac:dyDescent="0.2">
      <c r="B7" s="138" t="s">
        <v>208</v>
      </c>
      <c r="C7" s="107"/>
      <c r="D7" s="139"/>
      <c r="E7" s="107"/>
      <c r="F7" s="107"/>
      <c r="G7" s="108"/>
      <c r="H7" s="108"/>
      <c r="I7" s="108"/>
      <c r="J7" s="108"/>
      <c r="K7" s="108"/>
      <c r="L7" s="108"/>
      <c r="M7" s="109"/>
    </row>
    <row r="8" spans="2:13" x14ac:dyDescent="0.2">
      <c r="B8" s="131"/>
      <c r="C8" s="110"/>
      <c r="D8" s="140"/>
      <c r="E8" s="110"/>
      <c r="F8" s="110"/>
      <c r="G8" s="110"/>
      <c r="H8" s="110"/>
      <c r="I8" s="110"/>
      <c r="J8" s="110"/>
      <c r="K8" s="110"/>
      <c r="L8" s="110"/>
      <c r="M8" s="111"/>
    </row>
    <row r="9" spans="2:13" x14ac:dyDescent="0.2">
      <c r="B9" s="132" t="s">
        <v>261</v>
      </c>
      <c r="C9" s="219"/>
      <c r="D9" s="141"/>
      <c r="E9" s="112" t="s">
        <v>220</v>
      </c>
      <c r="F9" s="112" t="s">
        <v>291</v>
      </c>
      <c r="G9" s="112" t="s">
        <v>221</v>
      </c>
      <c r="H9" s="112" t="s">
        <v>251</v>
      </c>
      <c r="I9" s="112" t="s">
        <v>253</v>
      </c>
      <c r="J9" s="112" t="s">
        <v>252</v>
      </c>
      <c r="K9" s="112" t="s">
        <v>222</v>
      </c>
      <c r="L9" s="112" t="s">
        <v>223</v>
      </c>
      <c r="M9" s="129" t="s">
        <v>224</v>
      </c>
    </row>
    <row r="10" spans="2:13" x14ac:dyDescent="0.2">
      <c r="B10" s="133" t="s">
        <v>202</v>
      </c>
      <c r="C10" s="220"/>
      <c r="D10" s="142"/>
      <c r="E10" s="113"/>
      <c r="F10" s="113"/>
      <c r="G10" s="113"/>
      <c r="H10" s="113"/>
      <c r="I10" s="113"/>
      <c r="J10" s="113"/>
      <c r="K10" s="113"/>
      <c r="L10" s="113"/>
      <c r="M10" s="130"/>
    </row>
    <row r="11" spans="2:13" x14ac:dyDescent="0.2">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-1653.9400000000157</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x14ac:dyDescent="0.2">
      <c r="B12" s="215"/>
      <c r="C12" s="221"/>
      <c r="D12" s="216"/>
      <c r="E12" s="217"/>
      <c r="F12" s="269"/>
      <c r="G12" s="217"/>
      <c r="H12" s="217"/>
      <c r="I12" s="217"/>
      <c r="J12" s="217"/>
      <c r="K12" s="217"/>
      <c r="L12" s="217"/>
      <c r="M12" s="218"/>
    </row>
    <row r="13" spans="2:13" ht="32" x14ac:dyDescent="0.2">
      <c r="B13" s="135" t="s">
        <v>277</v>
      </c>
      <c r="C13" s="222"/>
      <c r="D13" s="144"/>
      <c r="E13" s="167"/>
      <c r="F13" s="270"/>
      <c r="G13" s="167"/>
      <c r="H13" s="167"/>
      <c r="I13" s="167"/>
      <c r="J13" s="167"/>
      <c r="K13" s="167"/>
      <c r="L13" s="167"/>
      <c r="M13" s="168"/>
    </row>
    <row r="14" spans="2:13" x14ac:dyDescent="0.2">
      <c r="B14" s="134"/>
      <c r="C14" s="246" t="s">
        <v>25</v>
      </c>
      <c r="D14" s="143"/>
      <c r="E14" s="165">
        <f>SUM('Corrected energy balance step 2'!C60:N60,'Corrected energy balance step 2'!S60)</f>
        <v>9035.9800000000014</v>
      </c>
      <c r="F14" s="268" t="s">
        <v>292</v>
      </c>
      <c r="G14" s="165">
        <f>SUM('Corrected energy balance step 2'!P60:R60)</f>
        <v>19180.400000000001</v>
      </c>
      <c r="H14" s="165">
        <f>SUM('Corrected energy balance step 2'!T60,'Corrected energy balance step 2'!AV60)</f>
        <v>184018.070915413</v>
      </c>
      <c r="I14" s="165">
        <f>SUM('Corrected energy balance step 2'!U60:AQ60)</f>
        <v>115729.8</v>
      </c>
      <c r="J14" s="165">
        <f>SUM('Corrected energy balance step 2'!AU60,'Corrected energy balance step 2'!AZ60)</f>
        <v>5381.99398635748</v>
      </c>
      <c r="K14" s="165">
        <f>'Corrected energy balance step 2'!BM60</f>
        <v>80907.429999999993</v>
      </c>
      <c r="L14" s="165">
        <f>'Corrected energy balance step 2'!BL60</f>
        <v>123311.4</v>
      </c>
      <c r="M14" s="166">
        <f>SUM('Corrected energy balance step 2'!O60,'Corrected energy balance step 2'!U60,'Corrected energy balance step 2'!AT60,'Corrected energy balance step 2'!AW60:AY60,'Corrected energy balance step 2'!BA60,'Corrected energy balance step 2'!BB60:BK60)</f>
        <v>480.98</v>
      </c>
    </row>
    <row r="15" spans="2:13" x14ac:dyDescent="0.2">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63249.078185636798</v>
      </c>
      <c r="I15" s="165">
        <f>SUM('Corrected energy balance step 2'!U62:AQ62)</f>
        <v>97798.080000000002</v>
      </c>
      <c r="J15" s="165">
        <f>SUM('Corrected energy balance step 2'!AU62,'Corrected energy balance step 2'!AZ62)</f>
        <v>0</v>
      </c>
      <c r="K15" s="165">
        <f>'Corrected energy balance step 2'!BM62</f>
        <v>70361.48</v>
      </c>
      <c r="L15" s="165">
        <f>'Corrected energy balance step 2'!BL62</f>
        <v>45065.71</v>
      </c>
      <c r="M15" s="166">
        <f>SUM('Corrected energy balance step 2'!O62,'Corrected energy balance step 2'!U62,'Corrected energy balance step 2'!AT62,'Corrected energy balance step 2'!AW62:AY62,'Corrected energy balance step 2'!BA62,'Corrected energy balance step 2'!BB62:BK62)</f>
        <v>0</v>
      </c>
    </row>
    <row r="16" spans="2:13" x14ac:dyDescent="0.2">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35888.080000000002</v>
      </c>
      <c r="I16" s="165">
        <f>-SUM('Corrected energy balance step 2'!U49:AQ49)</f>
        <v>100322.53999999998</v>
      </c>
      <c r="J16" s="165">
        <f>-SUM('Corrected energy balance step 2'!AU49,'Corrected energy balance step 2'!AZ49)</f>
        <v>0</v>
      </c>
      <c r="K16" s="165">
        <f>-'Corrected energy balance step 2'!BM49</f>
        <v>13490.41</v>
      </c>
      <c r="L16" s="165">
        <f>-'Corrected energy balance step 2'!BL49</f>
        <v>9307.68</v>
      </c>
      <c r="M16" s="166">
        <f>-SUM('Corrected energy balance step 2'!O49,'Corrected energy balance step 2'!U49,'Corrected energy balance step 2'!AT49,'Corrected energy balance step 2'!AW49:AY49,'Corrected energy balance step 2'!BA49,'Corrected energy balance step 2'!BB49:BK49)</f>
        <v>0</v>
      </c>
    </row>
    <row r="17" spans="2:13" x14ac:dyDescent="0.2">
      <c r="B17" s="136"/>
      <c r="C17" s="247" t="s">
        <v>310</v>
      </c>
      <c r="D17" s="145"/>
      <c r="E17" s="165">
        <f>IF(Dashboard!E47="yes",Dashboard!E51,0)</f>
        <v>0</v>
      </c>
      <c r="F17" s="268" t="s">
        <v>292</v>
      </c>
      <c r="G17" s="165">
        <v>0</v>
      </c>
      <c r="H17" s="165">
        <f>IF(Dashboard!E47="yes",Dashboard!E52,0)</f>
        <v>23300</v>
      </c>
      <c r="I17" s="295">
        <f>IF(Dashboard!E47="yes",Dashboard!E53,0)</f>
        <v>0</v>
      </c>
      <c r="J17" s="295">
        <f>IF(Dashboard!E47="yes",Dashboard!E54,0)</f>
        <v>0</v>
      </c>
      <c r="K17" s="295">
        <f>IF(Dashboard!E47="yes",Dashboard!E55,0)</f>
        <v>0</v>
      </c>
      <c r="L17" s="295">
        <f>IF(Dashboard!E47="yes",Dashboard!E56,0)</f>
        <v>2700</v>
      </c>
      <c r="M17" s="166">
        <v>0</v>
      </c>
    </row>
    <row r="18" spans="2:13" x14ac:dyDescent="0.2">
      <c r="B18" s="136"/>
      <c r="C18" s="247" t="s">
        <v>82</v>
      </c>
      <c r="D18" s="145"/>
      <c r="E18" s="165">
        <f>IF(Dashboard!$E$47="yes",E$15-E$17,IF(Dashboard!$E$47="no",E$15,"ERROR"))</f>
        <v>0</v>
      </c>
      <c r="F18" s="268" t="s">
        <v>292</v>
      </c>
      <c r="G18" s="165">
        <f>IF(Dashboard!$E$47="yes",G$15-G$17,IF(Dashboard!$E$47="no",G$15,"ERROR"))</f>
        <v>0</v>
      </c>
      <c r="H18" s="165">
        <f>IF(Dashboard!$E$47="yes",H$15-H$17,IF(Dashboard!$E$47="no",H$15,"ERROR"))</f>
        <v>39949.078185636798</v>
      </c>
      <c r="I18" s="165">
        <f>IF(Dashboard!$E$47="yes",I$15-I$17,IF(Dashboard!$E$47="no",I$15,"ERROR"))</f>
        <v>97798.080000000002</v>
      </c>
      <c r="J18" s="165">
        <f>IF(Dashboard!$E$47="yes",J$15-J$17,IF(Dashboard!$E$47="no",J$15,"ERROR"))</f>
        <v>0</v>
      </c>
      <c r="K18" s="165">
        <f>IF(Dashboard!$E$47="yes",K$15-K$17,IF(Dashboard!$E$47="no",K$15,"ERROR"))</f>
        <v>70361.48</v>
      </c>
      <c r="L18" s="165">
        <f>IF(Dashboard!$E$47="yes",L$15-L$17,IF(Dashboard!$E$47="no",L$15,"ERROR"))</f>
        <v>42365.71</v>
      </c>
      <c r="M18" s="166">
        <f>IF(Dashboard!$E$47="yes",M$15-M$17,IF(Dashboard!$E$47="no",M$15,"ERROR"))</f>
        <v>0</v>
      </c>
    </row>
    <row r="19" spans="2:13" x14ac:dyDescent="0.2">
      <c r="B19" s="215"/>
      <c r="C19" s="221"/>
      <c r="D19" s="216"/>
      <c r="E19" s="217"/>
      <c r="F19" s="269"/>
      <c r="G19" s="217"/>
      <c r="H19" s="217"/>
      <c r="I19" s="217"/>
      <c r="J19" s="217"/>
      <c r="K19" s="217"/>
      <c r="L19" s="217"/>
      <c r="M19" s="218"/>
    </row>
    <row r="20" spans="2:13" ht="32" x14ac:dyDescent="0.2">
      <c r="B20" s="135" t="s">
        <v>278</v>
      </c>
      <c r="C20" s="222"/>
      <c r="D20" s="144"/>
      <c r="E20" s="167"/>
      <c r="F20" s="270"/>
      <c r="G20" s="167"/>
      <c r="H20" s="167"/>
      <c r="I20" s="167"/>
      <c r="J20" s="167"/>
      <c r="K20" s="167"/>
      <c r="L20" s="167"/>
      <c r="M20" s="168"/>
    </row>
    <row r="21" spans="2:13" x14ac:dyDescent="0.2">
      <c r="B21" s="134"/>
      <c r="C21" s="246" t="s">
        <v>216</v>
      </c>
      <c r="D21" s="143"/>
      <c r="E21" s="165">
        <f>SUM('Corrected energy balance step 2'!C88:N88,'Corrected energy balance step 2'!S88)</f>
        <v>286.05</v>
      </c>
      <c r="F21" s="268" t="s">
        <v>292</v>
      </c>
      <c r="G21" s="165">
        <f>SUM('Corrected energy balance step 2'!P88:R88)</f>
        <v>0</v>
      </c>
      <c r="H21" s="165">
        <f>SUM('Corrected energy balance step 2'!T88,'Corrected energy balance step 2'!AV88)</f>
        <v>86788.34</v>
      </c>
      <c r="I21" s="165">
        <f>SUM('Corrected energy balance step 2'!U88:AQ88)</f>
        <v>453869.83</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x14ac:dyDescent="0.2">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86788.34</v>
      </c>
      <c r="I22" s="165">
        <f>SUM('Corrected energy balance step 2'!U89:AQ89)</f>
        <v>442557.44000000006</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x14ac:dyDescent="0.2">
      <c r="B23" s="134"/>
      <c r="C23" s="248" t="s">
        <v>309</v>
      </c>
      <c r="D23" s="143"/>
      <c r="E23" s="165">
        <v>0</v>
      </c>
      <c r="F23" s="268" t="s">
        <v>292</v>
      </c>
      <c r="G23" s="165">
        <v>0</v>
      </c>
      <c r="H23" s="165">
        <v>0</v>
      </c>
      <c r="I23" s="165">
        <v>0</v>
      </c>
      <c r="J23" s="165">
        <v>0</v>
      </c>
      <c r="K23" s="165">
        <v>0</v>
      </c>
      <c r="L23" s="165">
        <v>0</v>
      </c>
      <c r="M23" s="166">
        <v>0</v>
      </c>
    </row>
    <row r="24" spans="2:13" x14ac:dyDescent="0.2">
      <c r="B24" s="134"/>
      <c r="C24" s="248" t="s">
        <v>310</v>
      </c>
      <c r="D24" s="143"/>
      <c r="E24" s="165">
        <f>IF(Dashboard!E47="yes",Dashboard!E59,0)</f>
        <v>0</v>
      </c>
      <c r="F24" s="268" t="s">
        <v>292</v>
      </c>
      <c r="G24" s="165">
        <v>0</v>
      </c>
      <c r="H24" s="165">
        <f>IF(Dashboard!E47="yes",Dashboard!E60,0)</f>
        <v>69400</v>
      </c>
      <c r="I24" s="165">
        <f>IF(Dashboard!E47="yes",Dashboard!E61,0)</f>
        <v>0</v>
      </c>
      <c r="J24" s="165">
        <v>0</v>
      </c>
      <c r="K24" s="165">
        <v>0</v>
      </c>
      <c r="L24" s="165">
        <v>0</v>
      </c>
      <c r="M24" s="166">
        <v>0</v>
      </c>
    </row>
    <row r="25" spans="2:13" x14ac:dyDescent="0.2">
      <c r="B25" s="134"/>
      <c r="C25" s="248" t="s">
        <v>82</v>
      </c>
      <c r="D25" s="143"/>
      <c r="E25" s="165">
        <f>IF(Dashboard!$E$47="yes",E$22-E$24,IF(Dashboard!$E$47="no",E$22,"ERROR"))</f>
        <v>0</v>
      </c>
      <c r="F25" s="268" t="s">
        <v>292</v>
      </c>
      <c r="G25" s="165">
        <f>IF(Dashboard!$E$47="yes",G$22-G$24,IF(Dashboard!$E$47="no",G$22,"ERROR"))</f>
        <v>0</v>
      </c>
      <c r="H25" s="165">
        <f>IF(Dashboard!$E$47="yes",H$22-H$24,IF(Dashboard!$E$47="no",H$22,"ERROR"))</f>
        <v>17388.339999999997</v>
      </c>
      <c r="I25" s="165">
        <f>IF(Dashboard!$E$47="yes",I$22-I$24,IF(Dashboard!$E$47="no",I$22,"ERROR"))</f>
        <v>442557.44000000006</v>
      </c>
      <c r="J25" s="165">
        <f>IF(Dashboard!$E$47="yes",J$22-J$24,IF(Dashboard!$E$47="no",J$22,"ERROR"))</f>
        <v>0</v>
      </c>
      <c r="K25" s="165">
        <f>IF(Dashboard!$E$47="yes",K$22-K$24,IF(Dashboard!$E$47="no",K$22,"ERROR"))</f>
        <v>0</v>
      </c>
      <c r="L25" s="165">
        <f>IF(Dashboard!$E$47="yes",L$22-L$24,IF(Dashboard!$E$47="no",L$22,"ERROR"))</f>
        <v>0</v>
      </c>
      <c r="M25" s="166">
        <f>IF(Dashboard!$E$47="yes",M$22-M$24,IF(Dashboard!$E$47="no",M$22,"ERROR"))</f>
        <v>0</v>
      </c>
    </row>
    <row r="26" spans="2:13" ht="17" thickBot="1" x14ac:dyDescent="0.25">
      <c r="B26" s="137"/>
      <c r="C26" s="223"/>
      <c r="D26" s="146"/>
      <c r="E26" s="98"/>
      <c r="F26" s="98"/>
      <c r="G26" s="98"/>
      <c r="H26" s="98"/>
      <c r="I26" s="98"/>
      <c r="J26" s="98"/>
      <c r="K26" s="98"/>
      <c r="L26" s="98"/>
      <c r="M26" s="99"/>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79998168889431442"/>
  </sheetPr>
  <dimension ref="B2:L12"/>
  <sheetViews>
    <sheetView topLeftCell="B3" workbookViewId="0">
      <selection activeCell="C19" sqref="C19"/>
    </sheetView>
  </sheetViews>
  <sheetFormatPr baseColWidth="10" defaultRowHeight="16" x14ac:dyDescent="0.2"/>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2" ht="21" x14ac:dyDescent="0.25">
      <c r="B2" s="81" t="s">
        <v>417</v>
      </c>
      <c r="C2" s="81"/>
      <c r="D2" s="81"/>
      <c r="E2" s="8"/>
      <c r="F2" s="8"/>
      <c r="G2" s="8"/>
      <c r="H2" s="8"/>
      <c r="I2" s="8"/>
    </row>
    <row r="3" spans="2:12" x14ac:dyDescent="0.2">
      <c r="B3" s="1"/>
      <c r="C3" s="1"/>
      <c r="D3" s="1"/>
      <c r="E3" s="8"/>
      <c r="F3" s="8"/>
      <c r="G3" s="8"/>
      <c r="H3" s="8"/>
      <c r="I3" s="8"/>
    </row>
    <row r="4" spans="2:12" x14ac:dyDescent="0.2">
      <c r="B4" s="3" t="s">
        <v>83</v>
      </c>
      <c r="C4" s="11"/>
      <c r="D4" s="11"/>
      <c r="E4" s="4"/>
      <c r="F4" s="4"/>
      <c r="G4" s="4"/>
      <c r="H4" s="5"/>
      <c r="I4" s="8"/>
    </row>
    <row r="5" spans="2:12" ht="26" customHeight="1" x14ac:dyDescent="0.2">
      <c r="B5" s="363" t="s">
        <v>449</v>
      </c>
      <c r="C5" s="364"/>
      <c r="D5" s="364"/>
      <c r="E5" s="364"/>
      <c r="F5" s="364"/>
      <c r="G5" s="364"/>
      <c r="H5" s="365"/>
      <c r="I5" s="8"/>
    </row>
    <row r="6" spans="2:12" ht="17" thickBot="1" x14ac:dyDescent="0.25"/>
    <row r="7" spans="2:12" x14ac:dyDescent="0.2">
      <c r="B7" s="138" t="s">
        <v>208</v>
      </c>
      <c r="C7" s="107"/>
      <c r="D7" s="139"/>
      <c r="E7" s="107" t="s">
        <v>430</v>
      </c>
      <c r="F7" s="328" t="s">
        <v>432</v>
      </c>
      <c r="G7" s="107"/>
      <c r="H7" s="108"/>
      <c r="I7" s="108"/>
      <c r="J7" s="108"/>
      <c r="K7" s="108"/>
      <c r="L7" s="109"/>
    </row>
    <row r="8" spans="2:12" x14ac:dyDescent="0.2">
      <c r="B8" s="131"/>
      <c r="C8" s="110"/>
      <c r="D8" s="140"/>
      <c r="E8" s="327"/>
      <c r="F8" s="329"/>
      <c r="G8" s="110"/>
      <c r="H8" s="110"/>
      <c r="I8" s="110"/>
      <c r="J8" s="110"/>
      <c r="K8" s="110"/>
      <c r="L8" s="111"/>
    </row>
    <row r="9" spans="2:12" ht="32" x14ac:dyDescent="0.2">
      <c r="B9" s="132" t="s">
        <v>261</v>
      </c>
      <c r="C9" s="219"/>
      <c r="D9" s="141"/>
      <c r="E9" s="112" t="s">
        <v>253</v>
      </c>
      <c r="F9" s="330" t="s">
        <v>418</v>
      </c>
      <c r="G9" s="112" t="s">
        <v>412</v>
      </c>
      <c r="H9" s="112" t="s">
        <v>413</v>
      </c>
      <c r="I9" s="112" t="s">
        <v>414</v>
      </c>
      <c r="J9" s="112" t="s">
        <v>415</v>
      </c>
      <c r="K9" s="112" t="s">
        <v>416</v>
      </c>
      <c r="L9" s="129" t="s">
        <v>446</v>
      </c>
    </row>
    <row r="10" spans="2:12" x14ac:dyDescent="0.2">
      <c r="B10" s="133" t="s">
        <v>202</v>
      </c>
      <c r="C10" s="220"/>
      <c r="D10" s="142"/>
      <c r="E10" s="113"/>
      <c r="F10" s="331"/>
      <c r="G10" s="113"/>
      <c r="H10" s="113"/>
      <c r="I10" s="113"/>
      <c r="J10" s="113"/>
      <c r="K10" s="113"/>
      <c r="L10" s="130"/>
    </row>
    <row r="11" spans="2:12" x14ac:dyDescent="0.2">
      <c r="B11" s="134"/>
      <c r="C11" s="246" t="s">
        <v>309</v>
      </c>
      <c r="D11" s="143"/>
      <c r="E11" s="165">
        <f>-SUM('Corrected energy balance step 2'!U33:Z33)</f>
        <v>2591264.8600000003</v>
      </c>
      <c r="F11" s="332">
        <f>SUMIF('Corrected energy balance step 2'!AA33,"&gt;0")</f>
        <v>112711.5</v>
      </c>
      <c r="G11" s="165">
        <f>SUMIF('Corrected energy balance step 2'!AC33,"&gt;0")</f>
        <v>79810</v>
      </c>
      <c r="H11" s="165">
        <f>SUMIF('Corrected energy balance step 2'!AD33:AF33,"&gt;0")</f>
        <v>241516.02</v>
      </c>
      <c r="I11" s="165">
        <f>SUMIF('Corrected energy balance step 2'!AG33:AH33,"&gt;0")</f>
        <v>343784.97</v>
      </c>
      <c r="J11" s="165">
        <f>SUMIF('Corrected energy balance step 2'!AI33,"&gt;0")</f>
        <v>952365.62</v>
      </c>
      <c r="K11" s="165">
        <f>SUMIF('Corrected energy balance step 2'!AJ33,"&gt;0")</f>
        <v>350040.01</v>
      </c>
      <c r="L11" s="166">
        <f>SUM('Corrected energy balance step 2'!AK33:AQ33,'Corrected energy balance step 2'!AB33)</f>
        <v>488107.82</v>
      </c>
    </row>
    <row r="12" spans="2:12" ht="17" thickBot="1" x14ac:dyDescent="0.25">
      <c r="B12" s="137"/>
      <c r="C12" s="223"/>
      <c r="D12" s="146"/>
      <c r="E12" s="98"/>
      <c r="F12" s="333"/>
      <c r="G12" s="98"/>
      <c r="H12" s="98"/>
      <c r="I12" s="98"/>
      <c r="J12" s="98"/>
      <c r="K12" s="98"/>
      <c r="L12" s="99"/>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79998168889431442"/>
  </sheetPr>
  <dimension ref="B2:I16"/>
  <sheetViews>
    <sheetView workbookViewId="0">
      <selection activeCell="E15" sqref="E15"/>
    </sheetView>
  </sheetViews>
  <sheetFormatPr baseColWidth="10" defaultRowHeight="16" x14ac:dyDescent="0.2"/>
  <cols>
    <col min="1" max="1" width="10.83203125" style="82"/>
    <col min="2" max="2" width="25.83203125" style="82" customWidth="1"/>
    <col min="3" max="3" width="30.83203125" style="82" customWidth="1"/>
    <col min="4" max="4" width="2.83203125" style="82" customWidth="1"/>
    <col min="5" max="10" width="15.83203125" style="82" customWidth="1"/>
    <col min="11" max="16384" width="10.83203125" style="82"/>
  </cols>
  <sheetData>
    <row r="2" spans="2:9" ht="21" x14ac:dyDescent="0.25">
      <c r="B2" s="81" t="s">
        <v>428</v>
      </c>
      <c r="C2" s="81"/>
      <c r="D2" s="81"/>
      <c r="E2" s="8"/>
      <c r="F2" s="8"/>
      <c r="G2" s="8"/>
    </row>
    <row r="3" spans="2:9" x14ac:dyDescent="0.2">
      <c r="B3" s="1"/>
      <c r="C3" s="1"/>
      <c r="D3" s="1"/>
      <c r="E3" s="8"/>
      <c r="F3" s="8"/>
      <c r="G3" s="8"/>
    </row>
    <row r="4" spans="2:9" x14ac:dyDescent="0.2">
      <c r="B4" s="3" t="s">
        <v>83</v>
      </c>
      <c r="C4" s="11"/>
      <c r="D4" s="11"/>
      <c r="E4" s="4"/>
      <c r="F4" s="5"/>
      <c r="G4" s="8"/>
    </row>
    <row r="5" spans="2:9" ht="37" customHeight="1" x14ac:dyDescent="0.2">
      <c r="B5" s="363" t="s">
        <v>447</v>
      </c>
      <c r="C5" s="364"/>
      <c r="D5" s="364"/>
      <c r="E5" s="364"/>
      <c r="F5" s="365"/>
      <c r="G5" s="8"/>
    </row>
    <row r="6" spans="2:9" ht="17" thickBot="1" x14ac:dyDescent="0.25"/>
    <row r="7" spans="2:9" x14ac:dyDescent="0.2">
      <c r="B7" s="138" t="s">
        <v>208</v>
      </c>
      <c r="C7" s="107"/>
      <c r="D7" s="139"/>
      <c r="E7" s="107"/>
      <c r="F7" s="108"/>
      <c r="G7" s="108"/>
      <c r="H7" s="108"/>
      <c r="I7" s="109"/>
    </row>
    <row r="8" spans="2:9" x14ac:dyDescent="0.2">
      <c r="B8" s="131"/>
      <c r="C8" s="110"/>
      <c r="D8" s="140"/>
      <c r="E8" s="110"/>
      <c r="F8" s="110"/>
      <c r="G8" s="110"/>
      <c r="H8" s="110"/>
      <c r="I8" s="111"/>
    </row>
    <row r="9" spans="2:9" x14ac:dyDescent="0.2">
      <c r="B9" s="132"/>
      <c r="C9" s="219"/>
      <c r="D9" s="141"/>
      <c r="E9" s="112" t="s">
        <v>220</v>
      </c>
      <c r="F9" s="112" t="s">
        <v>251</v>
      </c>
      <c r="G9" s="112" t="s">
        <v>253</v>
      </c>
      <c r="H9" s="112" t="s">
        <v>252</v>
      </c>
      <c r="I9" s="129" t="s">
        <v>222</v>
      </c>
    </row>
    <row r="10" spans="2:9" x14ac:dyDescent="0.2">
      <c r="B10" s="133" t="s">
        <v>207</v>
      </c>
      <c r="C10" s="220"/>
      <c r="D10" s="142"/>
      <c r="E10" s="113"/>
      <c r="F10" s="113"/>
      <c r="G10" s="113"/>
      <c r="H10" s="113"/>
      <c r="I10" s="130"/>
    </row>
    <row r="11" spans="2:9" x14ac:dyDescent="0.2">
      <c r="B11" s="134"/>
      <c r="C11" s="246" t="s">
        <v>309</v>
      </c>
      <c r="D11" s="143"/>
      <c r="E11" s="165">
        <f>'Final demand'!C11</f>
        <v>0</v>
      </c>
      <c r="F11" s="165">
        <f>'Final demand'!F11</f>
        <v>35888.080000000002</v>
      </c>
      <c r="G11" s="165">
        <f>'Final demand'!G11</f>
        <v>100322.53999999998</v>
      </c>
      <c r="H11" s="165">
        <f>'Final demand'!H11</f>
        <v>0</v>
      </c>
      <c r="I11" s="166">
        <f>'Final demand'!I11</f>
        <v>13490.41</v>
      </c>
    </row>
    <row r="12" spans="2:9" x14ac:dyDescent="0.2">
      <c r="B12" s="215"/>
      <c r="C12" s="221"/>
      <c r="D12" s="216"/>
      <c r="E12" s="217"/>
      <c r="F12" s="217"/>
      <c r="G12" s="217"/>
      <c r="H12" s="217"/>
      <c r="I12" s="218"/>
    </row>
    <row r="13" spans="2:9" x14ac:dyDescent="0.2">
      <c r="B13" s="318"/>
      <c r="C13" s="319"/>
      <c r="D13" s="320"/>
      <c r="E13" s="321"/>
      <c r="F13" s="321"/>
      <c r="G13" s="321"/>
      <c r="H13" s="321"/>
      <c r="I13" s="322"/>
    </row>
    <row r="14" spans="2:9" x14ac:dyDescent="0.2">
      <c r="B14" s="135" t="s">
        <v>445</v>
      </c>
      <c r="C14" s="246"/>
      <c r="D14" s="143"/>
      <c r="E14" s="167"/>
      <c r="F14" s="167"/>
      <c r="G14" s="167"/>
      <c r="H14" s="167"/>
      <c r="I14" s="168"/>
    </row>
    <row r="15" spans="2:9" x14ac:dyDescent="0.2">
      <c r="B15" s="134"/>
      <c r="C15" s="246" t="s">
        <v>309</v>
      </c>
      <c r="D15" s="143"/>
      <c r="E15" s="167">
        <f>E11*technical_specs!G12</f>
        <v>0</v>
      </c>
      <c r="F15" s="167">
        <f>F11*technical_specs!G15</f>
        <v>32299.272000000001</v>
      </c>
      <c r="G15" s="167">
        <f>G11*technical_specs!G13</f>
        <v>83267.708199999979</v>
      </c>
      <c r="H15" s="167">
        <f>H11*technical_specs!G14</f>
        <v>0</v>
      </c>
      <c r="I15" s="168">
        <f>I11</f>
        <v>13490.41</v>
      </c>
    </row>
    <row r="16" spans="2:9" ht="17" thickBot="1" x14ac:dyDescent="0.25">
      <c r="B16" s="137"/>
      <c r="C16" s="223"/>
      <c r="D16" s="146"/>
      <c r="E16" s="98"/>
      <c r="F16" s="98"/>
      <c r="G16" s="98"/>
      <c r="H16" s="98"/>
      <c r="I16" s="99"/>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5" tint="0.39997558519241921"/>
  </sheetPr>
  <dimension ref="B2:H24"/>
  <sheetViews>
    <sheetView workbookViewId="0">
      <selection activeCell="K26" sqref="K26"/>
    </sheetView>
  </sheetViews>
  <sheetFormatPr baseColWidth="10" defaultRowHeight="16" x14ac:dyDescent="0.2"/>
  <cols>
    <col min="1" max="1" width="10.83203125" style="82"/>
    <col min="2" max="2" width="25.83203125" style="82" customWidth="1"/>
    <col min="3" max="3" width="30.83203125" style="82" customWidth="1"/>
    <col min="4" max="4" width="2.83203125" style="82" customWidth="1"/>
    <col min="5" max="11" width="15.83203125" style="82" customWidth="1"/>
    <col min="12" max="16384" width="10.83203125" style="82"/>
  </cols>
  <sheetData>
    <row r="2" spans="2:8" ht="21" x14ac:dyDescent="0.25">
      <c r="B2" s="81" t="s">
        <v>440</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84" customHeight="1" x14ac:dyDescent="0.2">
      <c r="B5" s="363" t="s">
        <v>451</v>
      </c>
      <c r="C5" s="364"/>
      <c r="D5" s="364"/>
      <c r="E5" s="364"/>
      <c r="F5" s="364"/>
      <c r="G5" s="365"/>
      <c r="H5" s="8"/>
    </row>
    <row r="6" spans="2:8" ht="17" thickBot="1" x14ac:dyDescent="0.25"/>
    <row r="7" spans="2:8" x14ac:dyDescent="0.2">
      <c r="B7" s="138" t="s">
        <v>208</v>
      </c>
      <c r="C7" s="107"/>
      <c r="D7" s="139"/>
      <c r="E7" s="108"/>
      <c r="F7" s="325"/>
    </row>
    <row r="8" spans="2:8" x14ac:dyDescent="0.2">
      <c r="B8" s="131"/>
      <c r="C8" s="110"/>
      <c r="D8" s="140"/>
      <c r="E8" s="110"/>
      <c r="F8" s="111"/>
    </row>
    <row r="9" spans="2:8" x14ac:dyDescent="0.2">
      <c r="B9" s="132" t="s">
        <v>429</v>
      </c>
      <c r="C9" s="219"/>
      <c r="D9" s="141"/>
      <c r="E9" s="112" t="s">
        <v>439</v>
      </c>
      <c r="F9" s="129" t="s">
        <v>337</v>
      </c>
    </row>
    <row r="10" spans="2:8" x14ac:dyDescent="0.2">
      <c r="B10" s="135" t="s">
        <v>430</v>
      </c>
      <c r="C10" s="246"/>
      <c r="D10" s="143"/>
      <c r="E10" s="167"/>
      <c r="F10" s="168"/>
    </row>
    <row r="11" spans="2:8" x14ac:dyDescent="0.2">
      <c r="B11" s="135"/>
      <c r="C11" s="246" t="s">
        <v>51</v>
      </c>
      <c r="D11" s="143"/>
      <c r="E11" s="167">
        <f>'Refineries transformation'!E11</f>
        <v>2591264.8600000003</v>
      </c>
      <c r="F11" s="324">
        <f>IF(SUM($E$11:$E$12)=0,1,E11/SUM($E$11:$E$12))</f>
        <v>0.95255805072707422</v>
      </c>
    </row>
    <row r="12" spans="2:8" x14ac:dyDescent="0.2">
      <c r="B12" s="135"/>
      <c r="C12" s="246" t="s">
        <v>431</v>
      </c>
      <c r="D12" s="143"/>
      <c r="E12" s="167">
        <f>SUMIF('Refineries heat production'!E15:I15,"&gt;0")</f>
        <v>129057.39019999998</v>
      </c>
      <c r="F12" s="324">
        <f>IF(SUM($E$11:$E$12)=0,0,E12/SUM($E$11:$E$12))</f>
        <v>4.7441949272925873E-2</v>
      </c>
    </row>
    <row r="13" spans="2:8" x14ac:dyDescent="0.2">
      <c r="B13" s="323"/>
      <c r="C13" s="221"/>
      <c r="D13" s="216"/>
      <c r="E13" s="217"/>
      <c r="F13" s="218"/>
    </row>
    <row r="14" spans="2:8" x14ac:dyDescent="0.2">
      <c r="B14" s="135"/>
      <c r="C14" s="246"/>
      <c r="D14" s="143"/>
      <c r="E14" s="167"/>
      <c r="F14" s="168"/>
    </row>
    <row r="15" spans="2:8" x14ac:dyDescent="0.2">
      <c r="B15" s="135" t="s">
        <v>432</v>
      </c>
      <c r="C15" s="246"/>
      <c r="D15" s="143"/>
      <c r="E15" s="167"/>
      <c r="F15" s="168"/>
    </row>
    <row r="16" spans="2:8" x14ac:dyDescent="0.2">
      <c r="B16" s="135"/>
      <c r="C16" s="246" t="s">
        <v>56</v>
      </c>
      <c r="D16" s="143"/>
      <c r="E16" s="167">
        <f>'Refineries transformation'!F11</f>
        <v>112711.5</v>
      </c>
      <c r="F16" s="334">
        <f t="shared" ref="F16:F22" si="0">IF(SUM($E$16:$E$23)=0,0,E16/SUM($E$16:$E$23))</f>
        <v>4.1433142706425084E-2</v>
      </c>
    </row>
    <row r="17" spans="2:6" x14ac:dyDescent="0.2">
      <c r="B17" s="134"/>
      <c r="C17" s="246" t="s">
        <v>433</v>
      </c>
      <c r="D17" s="143"/>
      <c r="E17" s="167">
        <f>'Refineries transformation'!G11</f>
        <v>79810</v>
      </c>
      <c r="F17" s="334">
        <f t="shared" si="0"/>
        <v>2.9338435912926238E-2</v>
      </c>
    </row>
    <row r="18" spans="2:6" x14ac:dyDescent="0.2">
      <c r="B18" s="134"/>
      <c r="C18" s="246" t="s">
        <v>434</v>
      </c>
      <c r="D18" s="143"/>
      <c r="E18" s="167">
        <f>'Refineries transformation'!H11</f>
        <v>241516.02</v>
      </c>
      <c r="F18" s="334">
        <f t="shared" si="0"/>
        <v>8.8782136006954157E-2</v>
      </c>
    </row>
    <row r="19" spans="2:6" x14ac:dyDescent="0.2">
      <c r="B19" s="134"/>
      <c r="C19" s="246" t="s">
        <v>436</v>
      </c>
      <c r="D19" s="143"/>
      <c r="E19" s="167">
        <f>'Refineries transformation'!I11</f>
        <v>343784.97</v>
      </c>
      <c r="F19" s="334">
        <f t="shared" si="0"/>
        <v>0.12637656070883685</v>
      </c>
    </row>
    <row r="20" spans="2:6" x14ac:dyDescent="0.2">
      <c r="B20" s="134"/>
      <c r="C20" s="246" t="s">
        <v>435</v>
      </c>
      <c r="D20" s="143"/>
      <c r="E20" s="167">
        <f>'Refineries transformation'!J11</f>
        <v>952365.62</v>
      </c>
      <c r="F20" s="334">
        <f t="shared" si="0"/>
        <v>0.35009294208801234</v>
      </c>
    </row>
    <row r="21" spans="2:6" x14ac:dyDescent="0.2">
      <c r="B21" s="134"/>
      <c r="C21" s="246" t="s">
        <v>437</v>
      </c>
      <c r="D21" s="143"/>
      <c r="E21" s="167">
        <f>'Refineries transformation'!K11</f>
        <v>350040.01</v>
      </c>
      <c r="F21" s="334">
        <f t="shared" si="0"/>
        <v>0.12867593535077132</v>
      </c>
    </row>
    <row r="22" spans="2:6" x14ac:dyDescent="0.2">
      <c r="B22" s="134"/>
      <c r="C22" s="246" t="s">
        <v>438</v>
      </c>
      <c r="D22" s="143"/>
      <c r="E22" s="167">
        <f>'Refineries transformation'!L11</f>
        <v>488107.82</v>
      </c>
      <c r="F22" s="334">
        <f t="shared" si="0"/>
        <v>0.17943014654389344</v>
      </c>
    </row>
    <row r="23" spans="2:6" x14ac:dyDescent="0.2">
      <c r="B23" s="134"/>
      <c r="C23" s="326" t="s">
        <v>441</v>
      </c>
      <c r="D23" s="143"/>
      <c r="E23" s="167">
        <f>E12+E11-SUM(E16:E22)</f>
        <v>151986.31020000018</v>
      </c>
      <c r="F23" s="334">
        <f>IF(SUM($E$16:$E$23)=0,1,E23/SUM($E$16:$E$23))</f>
        <v>5.5870700682180592E-2</v>
      </c>
    </row>
    <row r="24" spans="2:6" ht="17" thickBot="1" x14ac:dyDescent="0.25">
      <c r="B24" s="137"/>
      <c r="C24" s="223"/>
      <c r="D24" s="146"/>
      <c r="E24" s="98"/>
      <c r="F24" s="99"/>
    </row>
  </sheetData>
  <mergeCells count="1">
    <mergeCell ref="B5:G5"/>
  </mergeCells>
  <conditionalFormatting sqref="F24">
    <cfRule type="cellIs" dxfId="3" priority="2" operator="greaterThan">
      <formula>0</formula>
    </cfRule>
  </conditionalFormatting>
  <conditionalFormatting sqref="E24">
    <cfRule type="cellIs" dxfId="2" priority="1" operator="greaterThan">
      <formula>0</formula>
    </cfRule>
  </conditionalFormatting>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H21"/>
  <sheetViews>
    <sheetView workbookViewId="0">
      <selection activeCell="F19" sqref="F19"/>
    </sheetView>
  </sheetViews>
  <sheetFormatPr baseColWidth="10" defaultRowHeight="16" x14ac:dyDescent="0.2"/>
  <cols>
    <col min="1" max="1" width="10.83203125" style="82"/>
    <col min="2" max="2" width="25.83203125" style="82" customWidth="1"/>
    <col min="3" max="3" width="30.83203125" style="82" customWidth="1"/>
    <col min="4" max="4" width="2.83203125" style="82" customWidth="1"/>
    <col min="5" max="11" width="15.83203125" style="82" customWidth="1"/>
    <col min="12" max="16384" width="10.83203125" style="82"/>
  </cols>
  <sheetData>
    <row r="2" spans="2:8" ht="21" x14ac:dyDescent="0.25">
      <c r="B2" s="81" t="s">
        <v>453</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24" customHeight="1" x14ac:dyDescent="0.2">
      <c r="B5" s="363" t="s">
        <v>454</v>
      </c>
      <c r="C5" s="364"/>
      <c r="D5" s="364"/>
      <c r="E5" s="364"/>
      <c r="F5" s="364"/>
      <c r="G5" s="365"/>
      <c r="H5" s="8"/>
    </row>
    <row r="6" spans="2:8" ht="17" thickBot="1" x14ac:dyDescent="0.25"/>
    <row r="7" spans="2:8" x14ac:dyDescent="0.2">
      <c r="B7" s="138" t="s">
        <v>208</v>
      </c>
      <c r="C7" s="107"/>
      <c r="D7" s="139"/>
      <c r="E7" s="108"/>
      <c r="F7" s="325"/>
    </row>
    <row r="8" spans="2:8" x14ac:dyDescent="0.2">
      <c r="B8" s="131"/>
      <c r="C8" s="110"/>
      <c r="D8" s="140"/>
      <c r="E8" s="110"/>
      <c r="F8" s="111"/>
    </row>
    <row r="9" spans="2:8" x14ac:dyDescent="0.2">
      <c r="B9" s="132" t="s">
        <v>429</v>
      </c>
      <c r="C9" s="219"/>
      <c r="D9" s="141"/>
      <c r="E9" s="112" t="s">
        <v>439</v>
      </c>
      <c r="F9" s="129" t="s">
        <v>337</v>
      </c>
    </row>
    <row r="10" spans="2:8" x14ac:dyDescent="0.2">
      <c r="B10" s="135" t="s">
        <v>445</v>
      </c>
      <c r="C10" s="246"/>
      <c r="D10" s="143"/>
      <c r="E10" s="167"/>
      <c r="F10" s="168"/>
    </row>
    <row r="11" spans="2:8" x14ac:dyDescent="0.2">
      <c r="B11" s="135"/>
      <c r="C11" s="246" t="s">
        <v>190</v>
      </c>
      <c r="D11" s="143"/>
      <c r="E11" s="167">
        <f>Dashboard!E51*technical_specs!G12</f>
        <v>0</v>
      </c>
      <c r="F11" s="334"/>
    </row>
    <row r="12" spans="2:8" x14ac:dyDescent="0.2">
      <c r="B12" s="134"/>
      <c r="C12" s="246" t="s">
        <v>209</v>
      </c>
      <c r="D12" s="143"/>
      <c r="E12" s="167">
        <f>Dashboard!E52*technical_specs!G15</f>
        <v>20970</v>
      </c>
      <c r="F12" s="334"/>
    </row>
    <row r="13" spans="2:8" x14ac:dyDescent="0.2">
      <c r="B13" s="134"/>
      <c r="C13" s="246" t="s">
        <v>51</v>
      </c>
      <c r="D13" s="143"/>
      <c r="E13" s="167">
        <f>Dashboard!E53*technical_specs!G13</f>
        <v>0</v>
      </c>
      <c r="F13" s="334"/>
    </row>
    <row r="14" spans="2:8" x14ac:dyDescent="0.2">
      <c r="B14" s="134"/>
      <c r="C14" s="246" t="s">
        <v>192</v>
      </c>
      <c r="D14" s="143"/>
      <c r="E14" s="167">
        <f>Dashboard!E54*technical_specs!G14</f>
        <v>0</v>
      </c>
      <c r="F14" s="334"/>
    </row>
    <row r="15" spans="2:8" x14ac:dyDescent="0.2">
      <c r="B15" s="134"/>
      <c r="C15" s="246" t="s">
        <v>104</v>
      </c>
      <c r="D15" s="143"/>
      <c r="E15" s="167">
        <f>Dashboard!E55</f>
        <v>0</v>
      </c>
      <c r="F15" s="334"/>
    </row>
    <row r="16" spans="2:8" x14ac:dyDescent="0.2">
      <c r="B16" s="134"/>
      <c r="C16" s="246"/>
      <c r="D16" s="143"/>
      <c r="E16" s="167"/>
      <c r="F16" s="334"/>
    </row>
    <row r="17" spans="2:6" x14ac:dyDescent="0.2">
      <c r="B17" s="318"/>
      <c r="C17" s="335"/>
      <c r="D17" s="320"/>
      <c r="E17" s="321"/>
      <c r="F17" s="336"/>
    </row>
    <row r="18" spans="2:6" x14ac:dyDescent="0.2">
      <c r="B18" s="135" t="s">
        <v>430</v>
      </c>
      <c r="C18" s="246"/>
      <c r="D18" s="143"/>
      <c r="E18" s="167"/>
      <c r="F18" s="168"/>
    </row>
    <row r="19" spans="2:6" x14ac:dyDescent="0.2">
      <c r="B19" s="135"/>
      <c r="C19" s="246" t="s">
        <v>452</v>
      </c>
      <c r="D19" s="143"/>
      <c r="E19" s="167">
        <f>Dashboard!E60</f>
        <v>69400</v>
      </c>
      <c r="F19" s="324">
        <f>IF(SUM($E$19:$E$20)=0,1,E19/SUM($E$19:$E$20))</f>
        <v>0.76795396702445506</v>
      </c>
    </row>
    <row r="20" spans="2:6" x14ac:dyDescent="0.2">
      <c r="B20" s="135"/>
      <c r="C20" s="246" t="s">
        <v>431</v>
      </c>
      <c r="D20" s="143"/>
      <c r="E20" s="167">
        <f>SUM(E11:E15)</f>
        <v>20970</v>
      </c>
      <c r="F20" s="324">
        <f>IF(SUM($E$19:$E$20)=0,0,E20/SUM($E$19:$E$20))</f>
        <v>0.23204603297554499</v>
      </c>
    </row>
    <row r="21" spans="2:6" ht="17" thickBot="1" x14ac:dyDescent="0.25">
      <c r="B21" s="137"/>
      <c r="C21" s="223"/>
      <c r="D21" s="146"/>
      <c r="E21" s="98"/>
      <c r="F21" s="99"/>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J6"/>
  <sheetViews>
    <sheetView workbookViewId="0">
      <selection activeCell="G21" sqref="G21"/>
    </sheetView>
  </sheetViews>
  <sheetFormatPr baseColWidth="10" defaultRowHeight="16" x14ac:dyDescent="0.2"/>
  <cols>
    <col min="1" max="10" width="11.6640625" style="277" customWidth="1"/>
    <col min="11" max="11" width="11.1640625" bestFit="1" customWidth="1"/>
  </cols>
  <sheetData>
    <row r="1" spans="1:10" x14ac:dyDescent="0.2">
      <c r="A1" s="277" t="s">
        <v>244</v>
      </c>
    </row>
    <row r="2" spans="1:10" x14ac:dyDescent="0.2">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x14ac:dyDescent="0.2">
      <c r="A3" s="278" t="str">
        <f>'Final demand'!B10</f>
        <v>Total energetic final consumption incl. refineries</v>
      </c>
    </row>
    <row r="4" spans="1:10" x14ac:dyDescent="0.2">
      <c r="A4" s="301" t="str">
        <f>'Corrected energy balance step 2'!B62</f>
        <v>Chemical and petrochemical</v>
      </c>
      <c r="B4" s="193">
        <f>'Final demand'!C10</f>
        <v>0</v>
      </c>
      <c r="C4" s="296" t="str">
        <f>'Final demand'!D10</f>
        <v>-</v>
      </c>
      <c r="D4" s="193">
        <f>'Final demand'!E10</f>
        <v>0</v>
      </c>
      <c r="E4" s="193">
        <f>'Final demand'!F10</f>
        <v>99137.158185636799</v>
      </c>
      <c r="F4" s="193">
        <f>'Final demand'!G10</f>
        <v>198120.62</v>
      </c>
      <c r="G4" s="193">
        <f>'Final demand'!H10</f>
        <v>0</v>
      </c>
      <c r="H4" s="193">
        <f>'Final demand'!I10</f>
        <v>83851.89</v>
      </c>
      <c r="I4" s="193">
        <f>'Final demand'!J10</f>
        <v>54373.39</v>
      </c>
      <c r="J4" s="193">
        <f>'Final demand'!K10</f>
        <v>0</v>
      </c>
    </row>
    <row r="5" spans="1:10" x14ac:dyDescent="0.2">
      <c r="A5" s="278" t="str">
        <f>'Final demand'!B15</f>
        <v>Total non-energetic final consumption incl. refineries</v>
      </c>
      <c r="B5" s="193"/>
      <c r="C5" s="193"/>
      <c r="D5" s="193"/>
      <c r="E5" s="193"/>
      <c r="F5" s="193"/>
      <c r="G5" s="193"/>
      <c r="H5" s="193"/>
      <c r="I5" s="193"/>
      <c r="J5" s="193"/>
    </row>
    <row r="6" spans="1:10" x14ac:dyDescent="0.2">
      <c r="A6" s="301" t="str">
        <f>'Corrected energy balance step 2'!B89</f>
        <v xml:space="preserve">   Memo: Feedstock use in petrochemical industry</v>
      </c>
      <c r="B6" s="193">
        <f>'Final demand'!C15</f>
        <v>0</v>
      </c>
      <c r="C6" s="296" t="str">
        <f>'Final demand'!D15</f>
        <v>-</v>
      </c>
      <c r="D6" s="193">
        <f>'Final demand'!E15</f>
        <v>0</v>
      </c>
      <c r="E6" s="193">
        <f>'Final demand'!F15</f>
        <v>86788.34</v>
      </c>
      <c r="F6" s="193">
        <f>'Final demand'!G15</f>
        <v>0</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J10"/>
  <sheetViews>
    <sheetView workbookViewId="0">
      <selection activeCell="B3" sqref="B3:B5"/>
    </sheetView>
  </sheetViews>
  <sheetFormatPr baseColWidth="10" defaultRowHeight="16" x14ac:dyDescent="0.2"/>
  <cols>
    <col min="1" max="10" width="11.6640625" style="277" customWidth="1"/>
    <col min="11" max="11" width="11.1640625" bestFit="1" customWidth="1"/>
  </cols>
  <sheetData>
    <row r="1" spans="1:10" x14ac:dyDescent="0.2">
      <c r="A1" s="277" t="s">
        <v>358</v>
      </c>
    </row>
    <row r="2" spans="1:10" x14ac:dyDescent="0.2">
      <c r="A2" s="277" t="s">
        <v>327</v>
      </c>
      <c r="B2" s="277" t="s">
        <v>328</v>
      </c>
    </row>
    <row r="3" spans="1:10" x14ac:dyDescent="0.2">
      <c r="A3" s="278" t="s">
        <v>329</v>
      </c>
      <c r="B3" s="317">
        <f>'Shares energetic final demand'!E11</f>
        <v>0</v>
      </c>
    </row>
    <row r="4" spans="1:10" x14ac:dyDescent="0.2">
      <c r="A4" s="278" t="s">
        <v>330</v>
      </c>
      <c r="B4" s="317">
        <f>'Shares energetic final demand'!E12</f>
        <v>0</v>
      </c>
      <c r="C4" s="296"/>
      <c r="D4" s="193"/>
      <c r="E4" s="193"/>
      <c r="F4" s="193"/>
      <c r="G4" s="193"/>
      <c r="H4" s="193"/>
      <c r="I4" s="193"/>
      <c r="J4" s="193"/>
    </row>
    <row r="5" spans="1:10" x14ac:dyDescent="0.2">
      <c r="A5" s="278" t="s">
        <v>331</v>
      </c>
      <c r="B5" s="317">
        <f>'Shares energetic final demand'!E13</f>
        <v>1</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6"/>
  <sheetViews>
    <sheetView workbookViewId="0">
      <selection activeCell="D13" sqref="D13"/>
    </sheetView>
  </sheetViews>
  <sheetFormatPr baseColWidth="10" defaultRowHeight="16" x14ac:dyDescent="0.2"/>
  <cols>
    <col min="1" max="1" width="10.83203125" style="1"/>
    <col min="2" max="2" width="20.83203125" style="1" customWidth="1"/>
    <col min="3" max="3" width="50.83203125" style="1" customWidth="1"/>
    <col min="4" max="4" width="10.83203125" style="90" customWidth="1"/>
    <col min="5" max="16384" width="10.83203125" style="1"/>
  </cols>
  <sheetData>
    <row r="2" spans="2:4" ht="21" x14ac:dyDescent="0.25">
      <c r="B2" s="2" t="s">
        <v>0</v>
      </c>
    </row>
    <row r="4" spans="2:4" x14ac:dyDescent="0.2">
      <c r="B4" s="286" t="s">
        <v>3</v>
      </c>
      <c r="C4" s="11" t="s">
        <v>6</v>
      </c>
      <c r="D4" s="152" t="s">
        <v>7</v>
      </c>
    </row>
    <row r="5" spans="2:4" x14ac:dyDescent="0.2">
      <c r="B5" s="6"/>
      <c r="C5" s="12"/>
      <c r="D5" s="153"/>
    </row>
    <row r="6" spans="2:4" x14ac:dyDescent="0.2">
      <c r="B6" s="77">
        <v>41583</v>
      </c>
      <c r="C6" s="118" t="s">
        <v>274</v>
      </c>
      <c r="D6" s="119">
        <v>1</v>
      </c>
    </row>
    <row r="7" spans="2:4" ht="32" x14ac:dyDescent="0.2">
      <c r="B7" s="77">
        <v>41611</v>
      </c>
      <c r="C7" s="122" t="s">
        <v>296</v>
      </c>
      <c r="D7" s="128">
        <v>1.01</v>
      </c>
    </row>
    <row r="8" spans="2:4" x14ac:dyDescent="0.2">
      <c r="B8" s="77">
        <v>41618</v>
      </c>
      <c r="C8" s="121" t="s">
        <v>297</v>
      </c>
      <c r="D8" s="128">
        <v>1.02</v>
      </c>
    </row>
    <row r="9" spans="2:4" x14ac:dyDescent="0.2">
      <c r="B9" s="120">
        <v>41682</v>
      </c>
      <c r="C9" s="121" t="s">
        <v>308</v>
      </c>
      <c r="D9" s="128">
        <v>1.03</v>
      </c>
    </row>
    <row r="10" spans="2:4" ht="32" x14ac:dyDescent="0.2">
      <c r="B10" s="120">
        <v>42576</v>
      </c>
      <c r="C10" s="122" t="s">
        <v>407</v>
      </c>
      <c r="D10" s="128">
        <v>1.04</v>
      </c>
    </row>
    <row r="11" spans="2:4" ht="32" x14ac:dyDescent="0.2">
      <c r="B11" s="120">
        <v>42594</v>
      </c>
      <c r="C11" s="122" t="s">
        <v>448</v>
      </c>
      <c r="D11" s="128">
        <v>1.05</v>
      </c>
    </row>
    <row r="12" spans="2:4" x14ac:dyDescent="0.2">
      <c r="B12" s="120">
        <v>42615</v>
      </c>
      <c r="C12" s="122" t="s">
        <v>455</v>
      </c>
      <c r="D12" s="128">
        <v>1.06</v>
      </c>
    </row>
    <row r="13" spans="2:4" x14ac:dyDescent="0.2">
      <c r="B13" s="120"/>
      <c r="C13" s="122"/>
      <c r="D13" s="128"/>
    </row>
    <row r="14" spans="2:4" x14ac:dyDescent="0.2">
      <c r="B14" s="13"/>
      <c r="C14" s="9"/>
      <c r="D14" s="154"/>
    </row>
    <row r="16" spans="2:4" x14ac:dyDescent="0.2">
      <c r="C16" s="121"/>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J10"/>
  <sheetViews>
    <sheetView workbookViewId="0">
      <selection activeCell="B3" sqref="B3:B5"/>
    </sheetView>
  </sheetViews>
  <sheetFormatPr baseColWidth="10" defaultRowHeight="16" x14ac:dyDescent="0.2"/>
  <cols>
    <col min="1" max="10" width="11.6640625" style="277" customWidth="1"/>
    <col min="11" max="11" width="11.1640625" bestFit="1" customWidth="1"/>
  </cols>
  <sheetData>
    <row r="1" spans="1:10" x14ac:dyDescent="0.2">
      <c r="A1" s="277" t="s">
        <v>359</v>
      </c>
    </row>
    <row r="2" spans="1:10" x14ac:dyDescent="0.2">
      <c r="A2" s="277" t="s">
        <v>327</v>
      </c>
      <c r="B2" s="277" t="s">
        <v>328</v>
      </c>
    </row>
    <row r="3" spans="1:10" x14ac:dyDescent="0.2">
      <c r="A3" s="278" t="s">
        <v>344</v>
      </c>
      <c r="B3" s="317">
        <f>'Shares energetic final demand'!E16</f>
        <v>0.36200432468316951</v>
      </c>
    </row>
    <row r="4" spans="1:10" x14ac:dyDescent="0.2">
      <c r="A4" s="278" t="s">
        <v>345</v>
      </c>
      <c r="B4" s="317">
        <f>'Shares energetic final demand'!E17</f>
        <v>0.23502791916195712</v>
      </c>
      <c r="C4" s="296"/>
      <c r="D4" s="193"/>
      <c r="E4" s="193"/>
      <c r="F4" s="193"/>
      <c r="G4" s="193"/>
      <c r="H4" s="193"/>
      <c r="I4" s="193"/>
      <c r="J4" s="193"/>
    </row>
    <row r="5" spans="1:10" x14ac:dyDescent="0.2">
      <c r="A5" s="278" t="s">
        <v>346</v>
      </c>
      <c r="B5" s="317">
        <f>'Shares energetic final demand'!E18</f>
        <v>0.40296775615487335</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J10"/>
  <sheetViews>
    <sheetView workbookViewId="0">
      <selection activeCell="O13" sqref="O13"/>
    </sheetView>
  </sheetViews>
  <sheetFormatPr baseColWidth="10" defaultRowHeight="16" x14ac:dyDescent="0.2"/>
  <cols>
    <col min="1" max="10" width="11.6640625" style="277" customWidth="1"/>
    <col min="11" max="11" width="11.1640625" bestFit="1" customWidth="1"/>
  </cols>
  <sheetData>
    <row r="1" spans="1:10" x14ac:dyDescent="0.2">
      <c r="A1" s="277" t="s">
        <v>360</v>
      </c>
    </row>
    <row r="2" spans="1:10" x14ac:dyDescent="0.2">
      <c r="A2" s="277" t="s">
        <v>327</v>
      </c>
      <c r="B2" s="277" t="s">
        <v>328</v>
      </c>
    </row>
    <row r="3" spans="1:10" x14ac:dyDescent="0.2">
      <c r="A3" s="278" t="s">
        <v>347</v>
      </c>
      <c r="B3" s="317">
        <f>'Shares energetic final demand'!E21</f>
        <v>0.50637101781732752</v>
      </c>
    </row>
    <row r="4" spans="1:10" x14ac:dyDescent="0.2">
      <c r="A4" s="278" t="s">
        <v>348</v>
      </c>
      <c r="B4" s="317">
        <f>'Shares energetic final demand'!E22</f>
        <v>0</v>
      </c>
      <c r="C4" s="296"/>
      <c r="D4" s="193"/>
      <c r="E4" s="193"/>
      <c r="F4" s="193"/>
      <c r="G4" s="193"/>
      <c r="H4" s="193"/>
      <c r="I4" s="193"/>
      <c r="J4" s="193"/>
    </row>
    <row r="5" spans="1:10" x14ac:dyDescent="0.2">
      <c r="A5" s="278" t="s">
        <v>349</v>
      </c>
      <c r="B5" s="317">
        <f>'Shares energetic final demand'!E23</f>
        <v>0.49362898218267237</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J10"/>
  <sheetViews>
    <sheetView workbookViewId="0">
      <selection activeCell="C3" sqref="C3"/>
    </sheetView>
  </sheetViews>
  <sheetFormatPr baseColWidth="10" defaultRowHeight="16" x14ac:dyDescent="0.2"/>
  <cols>
    <col min="1" max="10" width="11.6640625" style="277" customWidth="1"/>
    <col min="11" max="11" width="11.1640625" bestFit="1" customWidth="1"/>
  </cols>
  <sheetData>
    <row r="1" spans="1:10" x14ac:dyDescent="0.2">
      <c r="A1" s="277" t="s">
        <v>357</v>
      </c>
    </row>
    <row r="2" spans="1:10" x14ac:dyDescent="0.2">
      <c r="A2" s="277" t="s">
        <v>327</v>
      </c>
      <c r="B2" s="277" t="s">
        <v>328</v>
      </c>
    </row>
    <row r="3" spans="1:10" x14ac:dyDescent="0.2">
      <c r="A3" s="278" t="s">
        <v>350</v>
      </c>
      <c r="B3" s="317">
        <f>'Shares energetic final demand'!E26</f>
        <v>0</v>
      </c>
    </row>
    <row r="4" spans="1:10" x14ac:dyDescent="0.2">
      <c r="A4" s="278" t="s">
        <v>351</v>
      </c>
      <c r="B4" s="317">
        <f>'Shares energetic final demand'!E27</f>
        <v>0</v>
      </c>
      <c r="C4" s="296"/>
      <c r="D4" s="193"/>
      <c r="E4" s="193"/>
      <c r="F4" s="193"/>
      <c r="G4" s="193"/>
      <c r="H4" s="193"/>
      <c r="I4" s="193"/>
      <c r="J4" s="193"/>
    </row>
    <row r="5" spans="1:10" x14ac:dyDescent="0.2">
      <c r="A5" s="278" t="s">
        <v>352</v>
      </c>
      <c r="B5" s="317">
        <f>'Shares energetic final demand'!E28</f>
        <v>1</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J10"/>
  <sheetViews>
    <sheetView workbookViewId="0">
      <selection activeCell="H28" sqref="H28"/>
    </sheetView>
  </sheetViews>
  <sheetFormatPr baseColWidth="10" defaultRowHeight="16" x14ac:dyDescent="0.2"/>
  <cols>
    <col min="1" max="10" width="11.6640625" style="277" customWidth="1"/>
    <col min="11" max="11" width="11.1640625" bestFit="1" customWidth="1"/>
  </cols>
  <sheetData>
    <row r="1" spans="1:10" x14ac:dyDescent="0.2">
      <c r="A1" s="277" t="s">
        <v>356</v>
      </c>
    </row>
    <row r="2" spans="1:10" x14ac:dyDescent="0.2">
      <c r="A2" s="277" t="s">
        <v>327</v>
      </c>
      <c r="B2" s="277" t="s">
        <v>328</v>
      </c>
    </row>
    <row r="3" spans="1:10" x14ac:dyDescent="0.2">
      <c r="A3" s="278" t="s">
        <v>353</v>
      </c>
      <c r="B3" s="317">
        <f>'Shares energetic final demand'!E31</f>
        <v>0.16088379164739161</v>
      </c>
    </row>
    <row r="4" spans="1:10" x14ac:dyDescent="0.2">
      <c r="A4" s="278" t="s">
        <v>354</v>
      </c>
      <c r="B4" s="317">
        <f>'Shares energetic final demand'!E32</f>
        <v>0</v>
      </c>
      <c r="C4" s="296"/>
      <c r="D4" s="193"/>
      <c r="E4" s="193"/>
      <c r="F4" s="193"/>
      <c r="G4" s="193"/>
      <c r="H4" s="193"/>
      <c r="I4" s="193"/>
      <c r="J4" s="193"/>
    </row>
    <row r="5" spans="1:10" x14ac:dyDescent="0.2">
      <c r="A5" s="278" t="s">
        <v>355</v>
      </c>
      <c r="B5" s="317">
        <f>'Shares energetic final demand'!E33</f>
        <v>0.83911620835260836</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6" x14ac:dyDescent="0.2"/>
  <cols>
    <col min="1" max="1" width="52.1640625" bestFit="1" customWidth="1"/>
  </cols>
  <sheetData>
    <row r="1" spans="1:2" x14ac:dyDescent="0.2">
      <c r="A1" t="s">
        <v>471</v>
      </c>
    </row>
    <row r="2" spans="1:2" x14ac:dyDescent="0.2">
      <c r="A2" t="s">
        <v>327</v>
      </c>
      <c r="B2" t="s">
        <v>328</v>
      </c>
    </row>
    <row r="3" spans="1:2" x14ac:dyDescent="0.2">
      <c r="A3" t="s">
        <v>464</v>
      </c>
      <c r="B3" s="349">
        <f>Dashboard!E39</f>
        <v>1</v>
      </c>
    </row>
    <row r="4" spans="1:2" x14ac:dyDescent="0.2">
      <c r="A4" t="s">
        <v>465</v>
      </c>
      <c r="B4" s="349">
        <f>Dashboard!E41</f>
        <v>0</v>
      </c>
    </row>
    <row r="5" spans="1:2" x14ac:dyDescent="0.2">
      <c r="A5" t="s">
        <v>466</v>
      </c>
      <c r="B5" s="349">
        <f>Dashboard!E42</f>
        <v>0</v>
      </c>
    </row>
    <row r="6" spans="1:2" x14ac:dyDescent="0.2">
      <c r="A6" t="s">
        <v>467</v>
      </c>
      <c r="B6" s="349">
        <f>Dashboard!E43</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J10"/>
  <sheetViews>
    <sheetView workbookViewId="0">
      <selection activeCell="B3" sqref="B3"/>
    </sheetView>
  </sheetViews>
  <sheetFormatPr baseColWidth="10" defaultRowHeight="16" x14ac:dyDescent="0.2"/>
  <cols>
    <col min="1" max="1" width="52.5" style="277" bestFit="1" customWidth="1"/>
    <col min="2" max="2" width="5.5" style="277" bestFit="1" customWidth="1"/>
    <col min="3" max="10" width="11.6640625" style="277" customWidth="1"/>
    <col min="11" max="11" width="11.1640625" bestFit="1" customWidth="1"/>
  </cols>
  <sheetData>
    <row r="1" spans="1:10" x14ac:dyDescent="0.2">
      <c r="A1" s="277" t="s">
        <v>361</v>
      </c>
    </row>
    <row r="2" spans="1:10" x14ac:dyDescent="0.2">
      <c r="A2" s="277" t="s">
        <v>327</v>
      </c>
      <c r="B2" s="277" t="s">
        <v>328</v>
      </c>
    </row>
    <row r="3" spans="1:10" x14ac:dyDescent="0.2">
      <c r="A3" s="278" t="s">
        <v>362</v>
      </c>
      <c r="B3" s="317">
        <f>'Shares energetic final demand'!E36</f>
        <v>0.17118079266347014</v>
      </c>
    </row>
    <row r="4" spans="1:10" x14ac:dyDescent="0.2">
      <c r="A4" s="278" t="s">
        <v>363</v>
      </c>
      <c r="B4" s="317">
        <f>'Shares energetic final demand'!E37</f>
        <v>4.965664270703004E-2</v>
      </c>
      <c r="C4" s="296"/>
      <c r="D4" s="193"/>
      <c r="E4" s="193"/>
      <c r="F4" s="193"/>
      <c r="G4" s="193"/>
      <c r="H4" s="193"/>
      <c r="I4" s="193"/>
      <c r="J4" s="193"/>
    </row>
    <row r="5" spans="1:10" x14ac:dyDescent="0.2">
      <c r="A5" s="278" t="s">
        <v>364</v>
      </c>
      <c r="B5" s="317">
        <f>'Shares energetic final demand'!E38</f>
        <v>0.77916256462949984</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0"/>
  <sheetViews>
    <sheetView workbookViewId="0">
      <selection activeCell="B3" sqref="B3:B5"/>
    </sheetView>
  </sheetViews>
  <sheetFormatPr baseColWidth="10" defaultRowHeight="16" x14ac:dyDescent="0.2"/>
  <cols>
    <col min="1" max="10" width="11.6640625" style="277" customWidth="1"/>
    <col min="11" max="11" width="11.1640625" bestFit="1" customWidth="1"/>
  </cols>
  <sheetData>
    <row r="1" spans="1:10" x14ac:dyDescent="0.2">
      <c r="A1" s="277" t="s">
        <v>365</v>
      </c>
    </row>
    <row r="2" spans="1:10" x14ac:dyDescent="0.2">
      <c r="A2" s="277" t="s">
        <v>327</v>
      </c>
      <c r="B2" s="277" t="s">
        <v>328</v>
      </c>
    </row>
    <row r="3" spans="1:10" x14ac:dyDescent="0.2">
      <c r="A3" s="278" t="s">
        <v>366</v>
      </c>
      <c r="B3" s="317">
        <f>'Shares non-energ final demand'!E11</f>
        <v>0</v>
      </c>
    </row>
    <row r="4" spans="1:10" x14ac:dyDescent="0.2">
      <c r="A4" s="278" t="s">
        <v>367</v>
      </c>
      <c r="B4" s="317">
        <f>'Shares non-energ final demand'!E12</f>
        <v>0</v>
      </c>
      <c r="C4" s="296"/>
      <c r="D4" s="193"/>
      <c r="E4" s="193"/>
      <c r="F4" s="193"/>
      <c r="G4" s="193"/>
      <c r="H4" s="193"/>
      <c r="I4" s="193"/>
      <c r="J4" s="193"/>
    </row>
    <row r="5" spans="1:10" x14ac:dyDescent="0.2">
      <c r="A5" s="278" t="s">
        <v>368</v>
      </c>
      <c r="B5" s="317">
        <f>'Shares non-energ final demand'!E13</f>
        <v>1</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J10"/>
  <sheetViews>
    <sheetView workbookViewId="0">
      <selection activeCell="B3" sqref="B3:B5"/>
    </sheetView>
  </sheetViews>
  <sheetFormatPr baseColWidth="10" defaultRowHeight="16" x14ac:dyDescent="0.2"/>
  <cols>
    <col min="1" max="10" width="11.6640625" style="277" customWidth="1"/>
    <col min="11" max="11" width="11.1640625" bestFit="1" customWidth="1"/>
  </cols>
  <sheetData>
    <row r="1" spans="1:10" x14ac:dyDescent="0.2">
      <c r="A1" s="277" t="s">
        <v>369</v>
      </c>
    </row>
    <row r="2" spans="1:10" x14ac:dyDescent="0.2">
      <c r="A2" s="277" t="s">
        <v>327</v>
      </c>
      <c r="B2" s="277" t="s">
        <v>328</v>
      </c>
    </row>
    <row r="3" spans="1:10" x14ac:dyDescent="0.2">
      <c r="A3" s="278" t="s">
        <v>370</v>
      </c>
      <c r="B3" s="317">
        <f>'Shares non-energ final demand'!E16</f>
        <v>0</v>
      </c>
    </row>
    <row r="4" spans="1:10" x14ac:dyDescent="0.2">
      <c r="A4" s="278" t="s">
        <v>371</v>
      </c>
      <c r="B4" s="317">
        <f>'Shares non-energ final demand'!E17</f>
        <v>0.79964658847029457</v>
      </c>
      <c r="C4" s="296"/>
      <c r="D4" s="193"/>
      <c r="E4" s="193"/>
      <c r="F4" s="193"/>
      <c r="G4" s="193"/>
      <c r="H4" s="193"/>
      <c r="I4" s="193"/>
      <c r="J4" s="193"/>
    </row>
    <row r="5" spans="1:10" x14ac:dyDescent="0.2">
      <c r="A5" s="278" t="s">
        <v>372</v>
      </c>
      <c r="B5" s="317">
        <f>'Shares non-energ final demand'!E18</f>
        <v>0.20035341152970546</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J10"/>
  <sheetViews>
    <sheetView workbookViewId="0">
      <selection activeCell="A3" sqref="A3"/>
    </sheetView>
  </sheetViews>
  <sheetFormatPr baseColWidth="10" defaultRowHeight="16" x14ac:dyDescent="0.2"/>
  <cols>
    <col min="1" max="1" width="54" style="277" customWidth="1"/>
    <col min="2" max="10" width="11.6640625" style="277" customWidth="1"/>
    <col min="11" max="11" width="11.1640625" bestFit="1" customWidth="1"/>
  </cols>
  <sheetData>
    <row r="1" spans="1:10" x14ac:dyDescent="0.2">
      <c r="A1" s="277" t="s">
        <v>373</v>
      </c>
    </row>
    <row r="2" spans="1:10" x14ac:dyDescent="0.2">
      <c r="A2" s="277" t="s">
        <v>327</v>
      </c>
      <c r="B2" s="277" t="s">
        <v>328</v>
      </c>
    </row>
    <row r="3" spans="1:10" x14ac:dyDescent="0.2">
      <c r="A3" s="278" t="s">
        <v>374</v>
      </c>
      <c r="B3" s="317">
        <f>'Shares non-energ final demand'!E22</f>
        <v>0</v>
      </c>
    </row>
    <row r="4" spans="1:10" x14ac:dyDescent="0.2">
      <c r="A4" s="278" t="s">
        <v>375</v>
      </c>
      <c r="B4" s="317">
        <f>'Shares non-energ final demand'!E23</f>
        <v>1</v>
      </c>
      <c r="C4" s="296"/>
      <c r="D4" s="193"/>
      <c r="E4" s="193"/>
      <c r="F4" s="193"/>
      <c r="G4" s="193"/>
      <c r="H4" s="193"/>
      <c r="I4" s="193"/>
      <c r="J4" s="193"/>
    </row>
    <row r="5" spans="1:10" x14ac:dyDescent="0.2">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J10"/>
  <sheetViews>
    <sheetView topLeftCell="A4" workbookViewId="0">
      <selection activeCell="C16" sqref="C16:G36"/>
    </sheetView>
  </sheetViews>
  <sheetFormatPr baseColWidth="10" defaultRowHeight="16" x14ac:dyDescent="0.2"/>
  <cols>
    <col min="1" max="10" width="11.6640625" style="277" customWidth="1"/>
    <col min="11" max="11" width="11.1640625" bestFit="1" customWidth="1"/>
  </cols>
  <sheetData>
    <row r="1" spans="1:10" x14ac:dyDescent="0.2">
      <c r="A1" s="277" t="s">
        <v>376</v>
      </c>
    </row>
    <row r="2" spans="1:10" x14ac:dyDescent="0.2">
      <c r="A2" s="277" t="s">
        <v>327</v>
      </c>
      <c r="B2" s="277" t="s">
        <v>328</v>
      </c>
    </row>
    <row r="3" spans="1:10" x14ac:dyDescent="0.2">
      <c r="A3" s="278" t="s">
        <v>377</v>
      </c>
      <c r="B3" s="317">
        <f>'Shares non-energ final demand'!E26</f>
        <v>0</v>
      </c>
    </row>
    <row r="4" spans="1:10" x14ac:dyDescent="0.2">
      <c r="A4" s="278" t="s">
        <v>378</v>
      </c>
      <c r="B4" s="317">
        <f>'Shares non-energ final demand'!E27</f>
        <v>0</v>
      </c>
      <c r="C4" s="296"/>
      <c r="D4" s="193"/>
      <c r="E4" s="193"/>
      <c r="F4" s="193"/>
      <c r="G4" s="193"/>
      <c r="H4" s="193"/>
      <c r="I4" s="193"/>
      <c r="J4" s="193"/>
    </row>
    <row r="5" spans="1:10" x14ac:dyDescent="0.2">
      <c r="A5" s="278" t="s">
        <v>379</v>
      </c>
      <c r="B5" s="317">
        <f>'Shares non-energ final demand'!E28</f>
        <v>1</v>
      </c>
      <c r="C5" s="296"/>
      <c r="D5" s="296"/>
      <c r="E5" s="296"/>
      <c r="F5" s="296"/>
      <c r="G5" s="296"/>
      <c r="H5" s="296"/>
      <c r="I5" s="296"/>
      <c r="J5" s="296"/>
    </row>
    <row r="6" spans="1:10" x14ac:dyDescent="0.2">
      <c r="A6" s="278"/>
      <c r="B6" s="193"/>
      <c r="C6" s="296"/>
      <c r="D6" s="296"/>
      <c r="E6" s="296"/>
      <c r="F6" s="296"/>
      <c r="G6" s="296"/>
      <c r="H6" s="296"/>
      <c r="I6" s="296"/>
      <c r="J6" s="296"/>
    </row>
    <row r="7" spans="1:10" x14ac:dyDescent="0.2">
      <c r="A7" s="278"/>
      <c r="B7" s="193"/>
      <c r="C7" s="193"/>
      <c r="D7" s="193"/>
      <c r="E7" s="193"/>
      <c r="F7" s="193"/>
      <c r="G7" s="193"/>
      <c r="H7" s="193"/>
      <c r="I7" s="193"/>
      <c r="J7" s="193"/>
    </row>
    <row r="8" spans="1:10" x14ac:dyDescent="0.2">
      <c r="A8" s="278"/>
      <c r="B8" s="193"/>
      <c r="C8" s="296"/>
      <c r="D8" s="193"/>
      <c r="E8" s="193"/>
      <c r="F8" s="193"/>
      <c r="G8" s="193"/>
      <c r="H8" s="193"/>
      <c r="I8" s="193"/>
      <c r="J8" s="193"/>
    </row>
    <row r="9" spans="1:10" x14ac:dyDescent="0.2">
      <c r="A9" s="278"/>
      <c r="B9" s="301"/>
      <c r="C9" s="296"/>
      <c r="D9" s="301"/>
      <c r="E9" s="193"/>
      <c r="F9" s="193"/>
      <c r="G9" s="193"/>
      <c r="H9" s="193"/>
      <c r="I9" s="193"/>
      <c r="J9" s="193"/>
    </row>
    <row r="10" spans="1:10" x14ac:dyDescent="0.2">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4"/>
  <sheetViews>
    <sheetView topLeftCell="A11" workbookViewId="0">
      <selection activeCell="B34" sqref="B34"/>
    </sheetView>
  </sheetViews>
  <sheetFormatPr baseColWidth="10" defaultRowHeight="16" x14ac:dyDescent="0.2"/>
  <cols>
    <col min="1" max="1" width="10.83203125" style="1"/>
    <col min="2" max="2" width="35.83203125" style="1" customWidth="1"/>
    <col min="3" max="3" width="100.83203125" style="116" customWidth="1"/>
    <col min="4" max="16384" width="10.83203125" style="1"/>
  </cols>
  <sheetData>
    <row r="2" spans="2:3" ht="21" x14ac:dyDescent="0.25">
      <c r="B2" s="2" t="s">
        <v>20</v>
      </c>
    </row>
    <row r="4" spans="2:3" ht="30" customHeight="1" x14ac:dyDescent="0.2">
      <c r="B4" s="226" t="s">
        <v>214</v>
      </c>
      <c r="C4" s="117" t="s">
        <v>21</v>
      </c>
    </row>
    <row r="5" spans="2:3" ht="30" customHeight="1" x14ac:dyDescent="0.2">
      <c r="B5" s="79" t="s">
        <v>186</v>
      </c>
      <c r="C5" s="147" t="s">
        <v>213</v>
      </c>
    </row>
    <row r="6" spans="2:3" ht="30" customHeight="1" x14ac:dyDescent="0.2">
      <c r="B6" s="79" t="s">
        <v>0</v>
      </c>
      <c r="C6" s="148" t="s">
        <v>210</v>
      </c>
    </row>
    <row r="7" spans="2:3" ht="30" customHeight="1" x14ac:dyDescent="0.2">
      <c r="B7" s="79" t="s">
        <v>20</v>
      </c>
      <c r="C7" s="147" t="s">
        <v>245</v>
      </c>
    </row>
    <row r="8" spans="2:3" ht="30" customHeight="1" x14ac:dyDescent="0.2">
      <c r="B8" s="79" t="s">
        <v>22</v>
      </c>
      <c r="C8" s="147" t="s">
        <v>285</v>
      </c>
    </row>
    <row r="9" spans="2:3" ht="30" customHeight="1" x14ac:dyDescent="0.2">
      <c r="B9" s="79" t="s">
        <v>187</v>
      </c>
      <c r="C9" s="147" t="s">
        <v>211</v>
      </c>
    </row>
    <row r="10" spans="2:3" ht="30" customHeight="1" x14ac:dyDescent="0.2">
      <c r="B10" s="79" t="s">
        <v>23</v>
      </c>
      <c r="C10" s="147" t="s">
        <v>212</v>
      </c>
    </row>
    <row r="11" spans="2:3" ht="30" customHeight="1" x14ac:dyDescent="0.2">
      <c r="B11" s="80" t="s">
        <v>24</v>
      </c>
      <c r="C11" s="147" t="s">
        <v>218</v>
      </c>
    </row>
    <row r="12" spans="2:3" ht="30" customHeight="1" x14ac:dyDescent="0.2">
      <c r="B12" s="78" t="s">
        <v>265</v>
      </c>
      <c r="C12" s="147" t="s">
        <v>266</v>
      </c>
    </row>
    <row r="13" spans="2:3" ht="30" customHeight="1" x14ac:dyDescent="0.2">
      <c r="B13" s="78" t="s">
        <v>203</v>
      </c>
      <c r="C13" s="149" t="s">
        <v>246</v>
      </c>
    </row>
    <row r="14" spans="2:3" ht="30" customHeight="1" x14ac:dyDescent="0.2">
      <c r="B14" s="96" t="s">
        <v>207</v>
      </c>
      <c r="C14" s="150" t="s">
        <v>276</v>
      </c>
    </row>
    <row r="15" spans="2:3" ht="30" customHeight="1" x14ac:dyDescent="0.2">
      <c r="B15" s="96" t="s">
        <v>341</v>
      </c>
      <c r="C15" s="150" t="s">
        <v>342</v>
      </c>
    </row>
    <row r="16" spans="2:3" ht="30" customHeight="1" x14ac:dyDescent="0.2">
      <c r="B16" s="96" t="s">
        <v>340</v>
      </c>
      <c r="C16" s="150" t="s">
        <v>343</v>
      </c>
    </row>
    <row r="17" spans="2:3" ht="30" customHeight="1" x14ac:dyDescent="0.2">
      <c r="B17" s="95" t="s">
        <v>208</v>
      </c>
      <c r="C17" s="149" t="s">
        <v>217</v>
      </c>
    </row>
    <row r="18" spans="2:3" ht="30" customHeight="1" x14ac:dyDescent="0.2">
      <c r="B18" s="95" t="s">
        <v>417</v>
      </c>
      <c r="C18" s="149" t="s">
        <v>456</v>
      </c>
    </row>
    <row r="19" spans="2:3" ht="30" customHeight="1" x14ac:dyDescent="0.2">
      <c r="B19" s="95" t="s">
        <v>428</v>
      </c>
      <c r="C19" s="149" t="s">
        <v>457</v>
      </c>
    </row>
    <row r="20" spans="2:3" ht="30" customHeight="1" x14ac:dyDescent="0.2">
      <c r="B20" s="96" t="s">
        <v>440</v>
      </c>
      <c r="C20" s="150" t="s">
        <v>458</v>
      </c>
    </row>
    <row r="21" spans="2:3" ht="30" customHeight="1" x14ac:dyDescent="0.2">
      <c r="B21" s="96" t="s">
        <v>453</v>
      </c>
      <c r="C21" s="150" t="s">
        <v>459</v>
      </c>
    </row>
    <row r="22" spans="2:3" ht="30" customHeight="1" x14ac:dyDescent="0.2">
      <c r="B22" s="97" t="s">
        <v>255</v>
      </c>
      <c r="C22" s="150" t="s">
        <v>226</v>
      </c>
    </row>
    <row r="23" spans="2:3" ht="30" customHeight="1" x14ac:dyDescent="0.2">
      <c r="B23" s="97" t="s">
        <v>380</v>
      </c>
      <c r="C23" s="150" t="s">
        <v>381</v>
      </c>
    </row>
    <row r="24" spans="2:3" ht="30" customHeight="1" x14ac:dyDescent="0.2">
      <c r="B24" s="97" t="s">
        <v>382</v>
      </c>
      <c r="C24" s="150" t="s">
        <v>383</v>
      </c>
    </row>
    <row r="25" spans="2:3" ht="30" customHeight="1" x14ac:dyDescent="0.2">
      <c r="B25" s="97" t="s">
        <v>384</v>
      </c>
      <c r="C25" s="150" t="s">
        <v>385</v>
      </c>
    </row>
    <row r="26" spans="2:3" ht="30" customHeight="1" x14ac:dyDescent="0.2">
      <c r="B26" s="97" t="s">
        <v>386</v>
      </c>
      <c r="C26" s="150" t="s">
        <v>387</v>
      </c>
    </row>
    <row r="27" spans="2:3" ht="30" customHeight="1" x14ac:dyDescent="0.2">
      <c r="B27" s="97" t="s">
        <v>388</v>
      </c>
      <c r="C27" s="150" t="s">
        <v>390</v>
      </c>
    </row>
    <row r="28" spans="2:3" ht="30" customHeight="1" x14ac:dyDescent="0.2">
      <c r="B28" s="97" t="s">
        <v>389</v>
      </c>
      <c r="C28" s="150" t="s">
        <v>391</v>
      </c>
    </row>
    <row r="29" spans="2:3" ht="30" customHeight="1" x14ac:dyDescent="0.2">
      <c r="B29" s="97" t="s">
        <v>392</v>
      </c>
      <c r="C29" s="150" t="s">
        <v>393</v>
      </c>
    </row>
    <row r="30" spans="2:3" ht="30" customHeight="1" x14ac:dyDescent="0.2">
      <c r="B30" s="97" t="s">
        <v>395</v>
      </c>
      <c r="C30" s="150" t="s">
        <v>394</v>
      </c>
    </row>
    <row r="31" spans="2:3" ht="30" customHeight="1" x14ac:dyDescent="0.2">
      <c r="B31" s="97" t="s">
        <v>396</v>
      </c>
      <c r="C31" s="150" t="s">
        <v>397</v>
      </c>
    </row>
    <row r="32" spans="2:3" ht="30" customHeight="1" x14ac:dyDescent="0.2">
      <c r="B32" s="97" t="s">
        <v>398</v>
      </c>
      <c r="C32" s="150" t="s">
        <v>399</v>
      </c>
    </row>
    <row r="33" spans="2:3" ht="30" customHeight="1" x14ac:dyDescent="0.2">
      <c r="B33" s="97" t="s">
        <v>442</v>
      </c>
      <c r="C33" s="150" t="s">
        <v>443</v>
      </c>
    </row>
    <row r="34" spans="2:3" ht="30" customHeight="1" x14ac:dyDescent="0.2">
      <c r="B34" s="97" t="s">
        <v>460</v>
      </c>
      <c r="C34" s="150" t="s">
        <v>443</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J11"/>
  <sheetViews>
    <sheetView workbookViewId="0">
      <selection activeCell="A12" sqref="A12"/>
    </sheetView>
  </sheetViews>
  <sheetFormatPr baseColWidth="10" defaultRowHeight="16" x14ac:dyDescent="0.2"/>
  <cols>
    <col min="1" max="1" width="27" style="277" customWidth="1"/>
    <col min="2" max="10" width="11.6640625" style="277" customWidth="1"/>
    <col min="11" max="11" width="11.1640625" bestFit="1" customWidth="1"/>
  </cols>
  <sheetData>
    <row r="1" spans="1:10" x14ac:dyDescent="0.2">
      <c r="A1" s="277" t="s">
        <v>419</v>
      </c>
    </row>
    <row r="2" spans="1:10" x14ac:dyDescent="0.2">
      <c r="A2" s="277" t="s">
        <v>327</v>
      </c>
      <c r="B2" s="277" t="s">
        <v>328</v>
      </c>
    </row>
    <row r="3" spans="1:10" x14ac:dyDescent="0.2">
      <c r="A3" s="278" t="s">
        <v>420</v>
      </c>
      <c r="B3" s="317">
        <f>'Refineries efficiency'!F11</f>
        <v>0.95255805072707422</v>
      </c>
    </row>
    <row r="4" spans="1:10" x14ac:dyDescent="0.2">
      <c r="A4" s="278" t="s">
        <v>427</v>
      </c>
      <c r="B4" s="317">
        <f>'Refineries efficiency'!F12</f>
        <v>4.7441949272925873E-2</v>
      </c>
    </row>
    <row r="5" spans="1:10" x14ac:dyDescent="0.2">
      <c r="A5" s="278" t="s">
        <v>421</v>
      </c>
      <c r="B5" s="317">
        <f>'Refineries efficiency'!F16</f>
        <v>4.1433142706425084E-2</v>
      </c>
      <c r="C5" s="296"/>
      <c r="D5" s="193"/>
      <c r="E5" s="193"/>
      <c r="F5" s="193"/>
      <c r="G5" s="193"/>
      <c r="H5" s="193"/>
      <c r="I5" s="193"/>
      <c r="J5" s="193"/>
    </row>
    <row r="6" spans="1:10" x14ac:dyDescent="0.2">
      <c r="A6" s="278" t="s">
        <v>422</v>
      </c>
      <c r="B6" s="317">
        <f>'Refineries efficiency'!F17</f>
        <v>2.9338435912926238E-2</v>
      </c>
      <c r="C6" s="296"/>
      <c r="D6" s="296"/>
      <c r="E6" s="296"/>
      <c r="F6" s="296"/>
      <c r="G6" s="296"/>
      <c r="H6" s="296"/>
      <c r="I6" s="296"/>
      <c r="J6" s="296"/>
    </row>
    <row r="7" spans="1:10" x14ac:dyDescent="0.2">
      <c r="A7" s="278" t="s">
        <v>423</v>
      </c>
      <c r="B7" s="317">
        <f>'Refineries efficiency'!F18</f>
        <v>8.8782136006954157E-2</v>
      </c>
      <c r="C7" s="296"/>
      <c r="D7" s="296"/>
      <c r="E7" s="296"/>
      <c r="F7" s="296"/>
      <c r="G7" s="296"/>
      <c r="H7" s="296"/>
      <c r="I7" s="296"/>
      <c r="J7" s="296"/>
    </row>
    <row r="8" spans="1:10" x14ac:dyDescent="0.2">
      <c r="A8" s="278" t="s">
        <v>425</v>
      </c>
      <c r="B8" s="317">
        <f>'Refineries efficiency'!F19</f>
        <v>0.12637656070883685</v>
      </c>
      <c r="C8" s="193"/>
      <c r="D8" s="193"/>
      <c r="E8" s="193"/>
      <c r="F8" s="193"/>
      <c r="G8" s="193"/>
      <c r="H8" s="193"/>
      <c r="I8" s="193"/>
      <c r="J8" s="193"/>
    </row>
    <row r="9" spans="1:10" x14ac:dyDescent="0.2">
      <c r="A9" s="278" t="s">
        <v>424</v>
      </c>
      <c r="B9" s="317">
        <f>'Refineries efficiency'!F20</f>
        <v>0.35009294208801234</v>
      </c>
      <c r="C9" s="296"/>
      <c r="D9" s="193"/>
      <c r="E9" s="193"/>
      <c r="F9" s="193"/>
      <c r="G9" s="193"/>
      <c r="H9" s="193"/>
      <c r="I9" s="193"/>
      <c r="J9" s="193"/>
    </row>
    <row r="10" spans="1:10" x14ac:dyDescent="0.2">
      <c r="A10" s="278" t="s">
        <v>426</v>
      </c>
      <c r="B10" s="317">
        <f>'Refineries efficiency'!F21</f>
        <v>0.12867593535077132</v>
      </c>
      <c r="C10" s="296"/>
      <c r="D10" s="301"/>
      <c r="E10" s="193"/>
      <c r="F10" s="193"/>
      <c r="G10" s="193"/>
      <c r="H10" s="193"/>
      <c r="I10" s="193"/>
      <c r="J10" s="193"/>
    </row>
    <row r="11" spans="1:10" x14ac:dyDescent="0.2">
      <c r="A11" s="278" t="s">
        <v>463</v>
      </c>
      <c r="B11" s="317">
        <f>'Refineries efficiency'!F22</f>
        <v>0.17943014654389344</v>
      </c>
    </row>
  </sheetData>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1"/>
  <sheetViews>
    <sheetView workbookViewId="0">
      <selection activeCell="A4" sqref="A4"/>
    </sheetView>
  </sheetViews>
  <sheetFormatPr baseColWidth="10" defaultRowHeight="16" x14ac:dyDescent="0.2"/>
  <cols>
    <col min="1" max="1" width="27" style="277" customWidth="1"/>
    <col min="2" max="10" width="11.6640625" style="277" customWidth="1"/>
    <col min="11" max="11" width="11.1640625" bestFit="1" customWidth="1"/>
  </cols>
  <sheetData>
    <row r="1" spans="1:10" x14ac:dyDescent="0.2">
      <c r="A1" s="277" t="s">
        <v>462</v>
      </c>
    </row>
    <row r="2" spans="1:10" x14ac:dyDescent="0.2">
      <c r="A2" s="277" t="s">
        <v>327</v>
      </c>
      <c r="B2" s="277" t="s">
        <v>328</v>
      </c>
    </row>
    <row r="3" spans="1:10" x14ac:dyDescent="0.2">
      <c r="A3" s="278" t="s">
        <v>461</v>
      </c>
      <c r="B3" s="317">
        <f>'Steam methane reformer input'!F19</f>
        <v>0.76795396702445506</v>
      </c>
    </row>
    <row r="4" spans="1:10" x14ac:dyDescent="0.2">
      <c r="A4" s="278" t="s">
        <v>427</v>
      </c>
      <c r="B4" s="317">
        <f>'Steam methane reformer input'!F20</f>
        <v>0.23204603297554499</v>
      </c>
    </row>
    <row r="5" spans="1:10" x14ac:dyDescent="0.2">
      <c r="B5" s="317"/>
      <c r="C5" s="296"/>
      <c r="D5" s="193"/>
      <c r="E5" s="193"/>
      <c r="F5" s="193"/>
      <c r="G5" s="193"/>
      <c r="H5" s="193"/>
      <c r="I5" s="193"/>
      <c r="J5" s="193"/>
    </row>
    <row r="6" spans="1:10" x14ac:dyDescent="0.2">
      <c r="A6" s="278"/>
      <c r="B6" s="317"/>
      <c r="C6" s="296"/>
      <c r="D6" s="296"/>
      <c r="E6" s="296"/>
      <c r="F6" s="296"/>
      <c r="G6" s="296"/>
      <c r="H6" s="296"/>
      <c r="I6" s="296"/>
      <c r="J6" s="296"/>
    </row>
    <row r="7" spans="1:10" x14ac:dyDescent="0.2">
      <c r="A7" s="278"/>
      <c r="B7" s="317"/>
      <c r="C7" s="296"/>
      <c r="D7" s="296"/>
      <c r="E7" s="296"/>
      <c r="F7" s="296"/>
      <c r="G7" s="296"/>
      <c r="H7" s="296"/>
      <c r="I7" s="296"/>
      <c r="J7" s="296"/>
    </row>
    <row r="8" spans="1:10" x14ac:dyDescent="0.2">
      <c r="A8" s="278"/>
      <c r="B8" s="317"/>
      <c r="C8" s="193"/>
      <c r="D8" s="193"/>
      <c r="E8" s="193"/>
      <c r="F8" s="193"/>
      <c r="G8" s="193"/>
      <c r="H8" s="193"/>
      <c r="I8" s="193"/>
      <c r="J8" s="193"/>
    </row>
    <row r="9" spans="1:10" x14ac:dyDescent="0.2">
      <c r="A9" s="278"/>
      <c r="B9" s="317"/>
      <c r="C9" s="296"/>
      <c r="D9" s="193"/>
      <c r="E9" s="193"/>
      <c r="F9" s="193"/>
      <c r="G9" s="193"/>
      <c r="H9" s="193"/>
      <c r="I9" s="193"/>
      <c r="J9" s="193"/>
    </row>
    <row r="10" spans="1:10" x14ac:dyDescent="0.2">
      <c r="A10" s="278"/>
      <c r="B10" s="317"/>
      <c r="C10" s="296"/>
      <c r="D10" s="301"/>
      <c r="E10" s="193"/>
      <c r="F10" s="193"/>
      <c r="G10" s="193"/>
      <c r="H10" s="193"/>
      <c r="I10" s="193"/>
      <c r="J10" s="193"/>
    </row>
    <row r="11" spans="1:10" x14ac:dyDescent="0.2">
      <c r="A11" s="278"/>
      <c r="B11" s="3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6" x14ac:dyDescent="0.2"/>
  <cols>
    <col min="1" max="1" width="10.83203125" style="1"/>
    <col min="2" max="2" width="140.83203125" style="1" customWidth="1"/>
    <col min="3" max="16384" width="10.83203125" style="1"/>
  </cols>
  <sheetData>
    <row r="2" spans="2:2" ht="21" x14ac:dyDescent="0.25">
      <c r="B2" s="2" t="s">
        <v>22</v>
      </c>
    </row>
    <row r="4" spans="2:2" x14ac:dyDescent="0.2">
      <c r="B4" s="49" t="s">
        <v>27</v>
      </c>
    </row>
    <row r="5" spans="2:2" x14ac:dyDescent="0.2">
      <c r="B5" s="42"/>
    </row>
    <row r="6" spans="2:2" ht="64" x14ac:dyDescent="0.2">
      <c r="B6" s="267" t="s">
        <v>305</v>
      </c>
    </row>
    <row r="7" spans="2:2" x14ac:dyDescent="0.2">
      <c r="B7" s="123"/>
    </row>
    <row r="8" spans="2:2" x14ac:dyDescent="0.2">
      <c r="B8" s="61"/>
    </row>
    <row r="9" spans="2:2" x14ac:dyDescent="0.2">
      <c r="B9" s="62" t="s">
        <v>188</v>
      </c>
    </row>
    <row r="10" spans="2:2" x14ac:dyDescent="0.2">
      <c r="B10" s="63"/>
    </row>
    <row r="11" spans="2:2" x14ac:dyDescent="0.2">
      <c r="B11" s="261" t="s">
        <v>267</v>
      </c>
    </row>
    <row r="12" spans="2:2" x14ac:dyDescent="0.2">
      <c r="B12" s="261" t="s">
        <v>293</v>
      </c>
    </row>
    <row r="13" spans="2:2" x14ac:dyDescent="0.2">
      <c r="B13" s="261" t="s">
        <v>294</v>
      </c>
    </row>
    <row r="14" spans="2:2" x14ac:dyDescent="0.2">
      <c r="B14" s="261" t="s">
        <v>295</v>
      </c>
    </row>
    <row r="15" spans="2:2" x14ac:dyDescent="0.2">
      <c r="B15" s="41"/>
    </row>
    <row r="17" spans="2:2" x14ac:dyDescent="0.2">
      <c r="B17" s="49" t="s">
        <v>257</v>
      </c>
    </row>
    <row r="18" spans="2:2" x14ac:dyDescent="0.2">
      <c r="B18" s="42"/>
    </row>
    <row r="19" spans="2:2" ht="96" x14ac:dyDescent="0.2">
      <c r="B19" s="124" t="s">
        <v>247</v>
      </c>
    </row>
    <row r="20" spans="2:2" x14ac:dyDescent="0.2">
      <c r="B20" s="12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3203125" defaultRowHeight="16" x14ac:dyDescent="0.2"/>
  <cols>
    <col min="1" max="16384" width="2.83203125" style="1"/>
  </cols>
  <sheetData>
    <row r="2" spans="2:80" ht="20" customHeight="1" x14ac:dyDescent="0.2">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x14ac:dyDescent="0.2">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x14ac:dyDescent="0.2">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x14ac:dyDescent="0.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4" x14ac:dyDescent="0.2">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x14ac:dyDescent="0.2">
      <c r="CB9" s="48"/>
    </row>
  </sheetData>
  <phoneticPr fontId="19" type="noConversion"/>
  <pageMargins left="0.75000000000000011" right="0.75000000000000011" top="1" bottom="1" header="0.5" footer="0.5"/>
  <pageSetup paperSize="9" scale="44"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election activeCell="B33" sqref="B33"/>
    </sheetView>
  </sheetViews>
  <sheetFormatPr baseColWidth="10" defaultRowHeight="16" x14ac:dyDescent="0.2"/>
  <cols>
    <col min="1" max="1" width="10.83203125" style="1"/>
    <col min="2" max="2" width="25.83203125" style="1" customWidth="1"/>
    <col min="3" max="3" width="75.83203125" style="1" customWidth="1"/>
    <col min="4" max="16384" width="10.83203125" style="1"/>
  </cols>
  <sheetData>
    <row r="2" spans="2:3" ht="21" x14ac:dyDescent="0.25">
      <c r="B2" s="2" t="s">
        <v>23</v>
      </c>
      <c r="C2" s="2"/>
    </row>
    <row r="4" spans="2:3" x14ac:dyDescent="0.2">
      <c r="B4" s="3" t="s">
        <v>83</v>
      </c>
      <c r="C4" s="5"/>
    </row>
    <row r="5" spans="2:3" ht="75" customHeight="1" x14ac:dyDescent="0.2">
      <c r="B5" s="352" t="s">
        <v>248</v>
      </c>
      <c r="C5" s="353"/>
    </row>
    <row r="6" spans="2:3" ht="17" thickBot="1" x14ac:dyDescent="0.25"/>
    <row r="7" spans="2:3" x14ac:dyDescent="0.2">
      <c r="B7" s="20" t="s">
        <v>28</v>
      </c>
      <c r="C7" s="88"/>
    </row>
    <row r="8" spans="2:3" x14ac:dyDescent="0.2">
      <c r="B8" s="22"/>
      <c r="C8" s="23"/>
    </row>
    <row r="9" spans="2:3" x14ac:dyDescent="0.2">
      <c r="B9" s="24" t="s">
        <v>29</v>
      </c>
      <c r="C9" s="25" t="s">
        <v>30</v>
      </c>
    </row>
    <row r="10" spans="2:3" x14ac:dyDescent="0.2">
      <c r="B10" s="44" t="s">
        <v>32</v>
      </c>
      <c r="C10" s="27"/>
    </row>
    <row r="11" spans="2:3" ht="32" x14ac:dyDescent="0.2">
      <c r="B11" s="22"/>
      <c r="C11" s="266" t="s">
        <v>288</v>
      </c>
    </row>
    <row r="12" spans="2:3" ht="32" x14ac:dyDescent="0.2">
      <c r="B12" s="22"/>
      <c r="C12" s="266" t="s">
        <v>287</v>
      </c>
    </row>
    <row r="13" spans="2:3" x14ac:dyDescent="0.2">
      <c r="B13" s="22"/>
      <c r="C13" s="266" t="s">
        <v>219</v>
      </c>
    </row>
    <row r="14" spans="2:3" ht="32" x14ac:dyDescent="0.2">
      <c r="B14" s="22"/>
      <c r="C14" s="266" t="s">
        <v>306</v>
      </c>
    </row>
    <row r="15" spans="2:3" x14ac:dyDescent="0.2">
      <c r="B15" s="22"/>
      <c r="C15" s="266" t="s">
        <v>227</v>
      </c>
    </row>
    <row r="16" spans="2:3" ht="17" thickBot="1" x14ac:dyDescent="0.25">
      <c r="B16" s="33"/>
      <c r="C16" s="65"/>
    </row>
    <row r="17" spans="2:3" s="8" customFormat="1" x14ac:dyDescent="0.2">
      <c r="C17" s="45"/>
    </row>
    <row r="18" spans="2:3" ht="17" thickBot="1" x14ac:dyDescent="0.25">
      <c r="B18" s="12"/>
      <c r="C18" s="12"/>
    </row>
    <row r="19" spans="2:3" x14ac:dyDescent="0.2">
      <c r="B19" s="20" t="s">
        <v>181</v>
      </c>
      <c r="C19" s="287"/>
    </row>
    <row r="20" spans="2:3" x14ac:dyDescent="0.2">
      <c r="B20" s="22"/>
      <c r="C20" s="263"/>
    </row>
    <row r="21" spans="2:3" x14ac:dyDescent="0.2">
      <c r="B21" s="24" t="s">
        <v>29</v>
      </c>
      <c r="C21" s="264" t="s">
        <v>30</v>
      </c>
    </row>
    <row r="22" spans="2:3" x14ac:dyDescent="0.2">
      <c r="B22" s="83"/>
      <c r="C22" s="265"/>
    </row>
    <row r="23" spans="2:3" x14ac:dyDescent="0.2">
      <c r="B23" s="84"/>
      <c r="C23" s="288" t="s">
        <v>286</v>
      </c>
    </row>
    <row r="24" spans="2:3" ht="17" thickBot="1" x14ac:dyDescent="0.25">
      <c r="B24" s="85"/>
      <c r="C24" s="87"/>
    </row>
    <row r="25" spans="2:3" ht="17" thickBot="1" x14ac:dyDescent="0.25"/>
    <row r="26" spans="2:3" x14ac:dyDescent="0.2">
      <c r="B26" s="20" t="s">
        <v>189</v>
      </c>
      <c r="C26" s="21"/>
    </row>
    <row r="27" spans="2:3" x14ac:dyDescent="0.2">
      <c r="B27" s="22"/>
      <c r="C27" s="23"/>
    </row>
    <row r="28" spans="2:3" x14ac:dyDescent="0.2">
      <c r="B28" s="24" t="s">
        <v>249</v>
      </c>
      <c r="C28" s="66" t="s">
        <v>250</v>
      </c>
    </row>
    <row r="29" spans="2:3" x14ac:dyDescent="0.2">
      <c r="B29" s="28" t="s">
        <v>190</v>
      </c>
      <c r="C29" s="30" t="s">
        <v>33</v>
      </c>
    </row>
    <row r="30" spans="2:3" x14ac:dyDescent="0.2">
      <c r="B30" s="22"/>
      <c r="C30" s="30" t="s">
        <v>34</v>
      </c>
    </row>
    <row r="31" spans="2:3" x14ac:dyDescent="0.2">
      <c r="B31" s="22"/>
      <c r="C31" s="30" t="s">
        <v>35</v>
      </c>
    </row>
    <row r="32" spans="2:3" x14ac:dyDescent="0.2">
      <c r="B32" s="22"/>
      <c r="C32" s="30" t="s">
        <v>36</v>
      </c>
    </row>
    <row r="33" spans="2:3" x14ac:dyDescent="0.2">
      <c r="B33" s="22"/>
      <c r="C33" s="30" t="s">
        <v>37</v>
      </c>
    </row>
    <row r="34" spans="2:3" x14ac:dyDescent="0.2">
      <c r="B34" s="22"/>
      <c r="C34" s="30" t="s">
        <v>38</v>
      </c>
    </row>
    <row r="35" spans="2:3" x14ac:dyDescent="0.2">
      <c r="B35" s="22"/>
      <c r="C35" s="67" t="s">
        <v>39</v>
      </c>
    </row>
    <row r="36" spans="2:3" x14ac:dyDescent="0.2">
      <c r="B36" s="35"/>
      <c r="C36" s="67" t="s">
        <v>49</v>
      </c>
    </row>
    <row r="37" spans="2:3" x14ac:dyDescent="0.2">
      <c r="B37" s="22"/>
      <c r="C37" s="30" t="s">
        <v>40</v>
      </c>
    </row>
    <row r="38" spans="2:3" x14ac:dyDescent="0.2">
      <c r="B38" s="22"/>
      <c r="C38" s="67" t="s">
        <v>41</v>
      </c>
    </row>
    <row r="39" spans="2:3" x14ac:dyDescent="0.2">
      <c r="B39" s="22"/>
      <c r="C39" s="30" t="s">
        <v>42</v>
      </c>
    </row>
    <row r="40" spans="2:3" x14ac:dyDescent="0.2">
      <c r="B40" s="22"/>
      <c r="C40" s="30" t="s">
        <v>43</v>
      </c>
    </row>
    <row r="41" spans="2:3" x14ac:dyDescent="0.2">
      <c r="B41" s="22"/>
      <c r="C41" s="67" t="s">
        <v>44</v>
      </c>
    </row>
    <row r="42" spans="2:3" x14ac:dyDescent="0.2">
      <c r="B42" s="22"/>
      <c r="C42" s="245"/>
    </row>
    <row r="43" spans="2:3" x14ac:dyDescent="0.2">
      <c r="B43" s="34" t="s">
        <v>200</v>
      </c>
      <c r="C43" s="30" t="s">
        <v>46</v>
      </c>
    </row>
    <row r="44" spans="2:3" x14ac:dyDescent="0.2">
      <c r="B44" s="28"/>
      <c r="C44" s="30" t="s">
        <v>47</v>
      </c>
    </row>
    <row r="45" spans="2:3" x14ac:dyDescent="0.2">
      <c r="B45" s="28"/>
      <c r="C45" s="67" t="s">
        <v>254</v>
      </c>
    </row>
    <row r="46" spans="2:3" x14ac:dyDescent="0.2">
      <c r="B46" s="68"/>
      <c r="C46" s="32"/>
    </row>
    <row r="47" spans="2:3" x14ac:dyDescent="0.2">
      <c r="B47" s="28" t="s">
        <v>209</v>
      </c>
      <c r="C47" s="30" t="s">
        <v>191</v>
      </c>
    </row>
    <row r="48" spans="2:3" x14ac:dyDescent="0.2">
      <c r="B48" s="28"/>
      <c r="C48" s="30" t="s">
        <v>76</v>
      </c>
    </row>
    <row r="49" spans="2:3" x14ac:dyDescent="0.2">
      <c r="B49" s="68"/>
      <c r="C49" s="32"/>
    </row>
    <row r="50" spans="2:3" x14ac:dyDescent="0.2">
      <c r="B50" s="28" t="s">
        <v>51</v>
      </c>
      <c r="C50" s="30" t="s">
        <v>50</v>
      </c>
    </row>
    <row r="51" spans="2:3" x14ac:dyDescent="0.2">
      <c r="B51" s="28"/>
      <c r="C51" s="30" t="s">
        <v>51</v>
      </c>
    </row>
    <row r="52" spans="2:3" x14ac:dyDescent="0.2">
      <c r="B52" s="22"/>
      <c r="C52" s="30" t="s">
        <v>52</v>
      </c>
    </row>
    <row r="53" spans="2:3" x14ac:dyDescent="0.2">
      <c r="B53" s="22"/>
      <c r="C53" s="30" t="s">
        <v>53</v>
      </c>
    </row>
    <row r="54" spans="2:3" x14ac:dyDescent="0.2">
      <c r="B54" s="22"/>
      <c r="C54" s="30" t="s">
        <v>54</v>
      </c>
    </row>
    <row r="55" spans="2:3" x14ac:dyDescent="0.2">
      <c r="B55" s="22"/>
      <c r="C55" s="30" t="s">
        <v>55</v>
      </c>
    </row>
    <row r="56" spans="2:3" x14ac:dyDescent="0.2">
      <c r="B56" s="22"/>
      <c r="C56" s="30" t="s">
        <v>56</v>
      </c>
    </row>
    <row r="57" spans="2:3" x14ac:dyDescent="0.2">
      <c r="B57" s="22"/>
      <c r="C57" s="30" t="s">
        <v>57</v>
      </c>
    </row>
    <row r="58" spans="2:3" x14ac:dyDescent="0.2">
      <c r="B58" s="22"/>
      <c r="C58" s="30" t="s">
        <v>58</v>
      </c>
    </row>
    <row r="59" spans="2:3" x14ac:dyDescent="0.2">
      <c r="B59" s="22"/>
      <c r="C59" s="30" t="s">
        <v>59</v>
      </c>
    </row>
    <row r="60" spans="2:3" x14ac:dyDescent="0.2">
      <c r="B60" s="22"/>
      <c r="C60" s="30" t="s">
        <v>60</v>
      </c>
    </row>
    <row r="61" spans="2:3" x14ac:dyDescent="0.2">
      <c r="B61" s="22"/>
      <c r="C61" s="30" t="s">
        <v>61</v>
      </c>
    </row>
    <row r="62" spans="2:3" x14ac:dyDescent="0.2">
      <c r="B62" s="22"/>
      <c r="C62" s="30" t="s">
        <v>62</v>
      </c>
    </row>
    <row r="63" spans="2:3" x14ac:dyDescent="0.2">
      <c r="B63" s="22"/>
      <c r="C63" s="30" t="s">
        <v>63</v>
      </c>
    </row>
    <row r="64" spans="2:3" x14ac:dyDescent="0.2">
      <c r="B64" s="22"/>
      <c r="C64" s="30" t="s">
        <v>64</v>
      </c>
    </row>
    <row r="65" spans="2:3" x14ac:dyDescent="0.2">
      <c r="B65" s="22"/>
      <c r="C65" s="30" t="s">
        <v>65</v>
      </c>
    </row>
    <row r="66" spans="2:3" x14ac:dyDescent="0.2">
      <c r="B66" s="22"/>
      <c r="C66" s="30" t="s">
        <v>66</v>
      </c>
    </row>
    <row r="67" spans="2:3" x14ac:dyDescent="0.2">
      <c r="B67" s="22"/>
      <c r="C67" s="30" t="s">
        <v>67</v>
      </c>
    </row>
    <row r="68" spans="2:3" x14ac:dyDescent="0.2">
      <c r="B68" s="22"/>
      <c r="C68" s="30" t="s">
        <v>68</v>
      </c>
    </row>
    <row r="69" spans="2:3" x14ac:dyDescent="0.2">
      <c r="B69" s="22"/>
      <c r="C69" s="30" t="s">
        <v>69</v>
      </c>
    </row>
    <row r="70" spans="2:3" x14ac:dyDescent="0.2">
      <c r="B70" s="22"/>
      <c r="C70" s="30" t="s">
        <v>70</v>
      </c>
    </row>
    <row r="71" spans="2:3" x14ac:dyDescent="0.2">
      <c r="B71" s="22"/>
      <c r="C71" s="30" t="s">
        <v>71</v>
      </c>
    </row>
    <row r="72" spans="2:3" x14ac:dyDescent="0.2">
      <c r="B72" s="22"/>
      <c r="C72" s="30" t="s">
        <v>72</v>
      </c>
    </row>
    <row r="73" spans="2:3" x14ac:dyDescent="0.2">
      <c r="B73" s="31"/>
      <c r="C73" s="32"/>
    </row>
    <row r="74" spans="2:3" x14ac:dyDescent="0.2">
      <c r="B74" s="28" t="s">
        <v>192</v>
      </c>
      <c r="C74" s="30" t="s">
        <v>80</v>
      </c>
    </row>
    <row r="75" spans="2:3" x14ac:dyDescent="0.2">
      <c r="B75" s="22"/>
      <c r="C75" s="30" t="s">
        <v>81</v>
      </c>
    </row>
    <row r="76" spans="2:3" x14ac:dyDescent="0.2">
      <c r="B76" s="22"/>
      <c r="C76" s="30"/>
    </row>
    <row r="77" spans="2:3" x14ac:dyDescent="0.2">
      <c r="B77" s="34" t="s">
        <v>104</v>
      </c>
      <c r="C77" s="69" t="s">
        <v>104</v>
      </c>
    </row>
    <row r="78" spans="2:3" x14ac:dyDescent="0.2">
      <c r="B78" s="28"/>
      <c r="C78" s="30"/>
    </row>
    <row r="79" spans="2:3" x14ac:dyDescent="0.2">
      <c r="B79" s="34" t="s">
        <v>103</v>
      </c>
      <c r="C79" s="69" t="s">
        <v>103</v>
      </c>
    </row>
    <row r="80" spans="2:3" x14ac:dyDescent="0.2">
      <c r="B80" s="68"/>
      <c r="C80" s="32"/>
    </row>
    <row r="81" spans="2:3" x14ac:dyDescent="0.2">
      <c r="B81" s="28" t="s">
        <v>82</v>
      </c>
      <c r="C81" s="30" t="s">
        <v>45</v>
      </c>
    </row>
    <row r="82" spans="2:3" x14ac:dyDescent="0.2">
      <c r="B82" s="28"/>
      <c r="C82" s="30" t="s">
        <v>73</v>
      </c>
    </row>
    <row r="83" spans="2:3" x14ac:dyDescent="0.2">
      <c r="B83" s="28"/>
      <c r="C83" s="30" t="s">
        <v>74</v>
      </c>
    </row>
    <row r="84" spans="2:3" x14ac:dyDescent="0.2">
      <c r="B84" s="28"/>
      <c r="C84" s="30" t="s">
        <v>75</v>
      </c>
    </row>
    <row r="85" spans="2:3" x14ac:dyDescent="0.2">
      <c r="B85" s="28"/>
      <c r="C85" s="30" t="s">
        <v>77</v>
      </c>
    </row>
    <row r="86" spans="2:3" x14ac:dyDescent="0.2">
      <c r="B86" s="28"/>
      <c r="C86" s="30" t="s">
        <v>78</v>
      </c>
    </row>
    <row r="87" spans="2:3" x14ac:dyDescent="0.2">
      <c r="B87" s="28"/>
      <c r="C87" s="30" t="s">
        <v>79</v>
      </c>
    </row>
    <row r="88" spans="2:3" x14ac:dyDescent="0.2">
      <c r="B88" s="22"/>
      <c r="C88" s="30" t="s">
        <v>93</v>
      </c>
    </row>
    <row r="89" spans="2:3" x14ac:dyDescent="0.2">
      <c r="B89" s="22"/>
      <c r="C89" s="30" t="s">
        <v>96</v>
      </c>
    </row>
    <row r="90" spans="2:3" x14ac:dyDescent="0.2">
      <c r="B90" s="22"/>
      <c r="C90" s="30" t="s">
        <v>97</v>
      </c>
    </row>
    <row r="91" spans="2:3" x14ac:dyDescent="0.2">
      <c r="B91" s="28"/>
      <c r="C91" s="30" t="s">
        <v>98</v>
      </c>
    </row>
    <row r="92" spans="2:3" x14ac:dyDescent="0.2">
      <c r="B92" s="28"/>
      <c r="C92" s="30" t="s">
        <v>193</v>
      </c>
    </row>
    <row r="93" spans="2:3" x14ac:dyDescent="0.2">
      <c r="B93" s="28"/>
      <c r="C93" s="30" t="s">
        <v>100</v>
      </c>
    </row>
    <row r="94" spans="2:3" x14ac:dyDescent="0.2">
      <c r="B94" s="28"/>
      <c r="C94" s="30" t="s">
        <v>101</v>
      </c>
    </row>
    <row r="95" spans="2:3" x14ac:dyDescent="0.2">
      <c r="B95" s="28"/>
      <c r="C95" s="30" t="s">
        <v>102</v>
      </c>
    </row>
    <row r="96" spans="2:3" x14ac:dyDescent="0.2">
      <c r="B96" s="28"/>
      <c r="C96" s="30" t="s">
        <v>94</v>
      </c>
    </row>
    <row r="97" spans="2:3" x14ac:dyDescent="0.2">
      <c r="B97" s="28"/>
      <c r="C97" s="30" t="s">
        <v>95</v>
      </c>
    </row>
    <row r="98" spans="2:3" x14ac:dyDescent="0.2">
      <c r="B98" s="22"/>
      <c r="C98" s="29" t="s">
        <v>26</v>
      </c>
    </row>
    <row r="99" spans="2:3" ht="17" thickBot="1" x14ac:dyDescent="0.25">
      <c r="B99" s="33"/>
      <c r="C99" s="36"/>
    </row>
    <row r="100" spans="2:3" ht="17" thickBot="1" x14ac:dyDescent="0.25"/>
    <row r="101" spans="2:3" x14ac:dyDescent="0.2">
      <c r="B101" s="20" t="s">
        <v>201</v>
      </c>
      <c r="C101" s="88"/>
    </row>
    <row r="102" spans="2:3" x14ac:dyDescent="0.2">
      <c r="B102" s="22"/>
      <c r="C102" s="23"/>
    </row>
    <row r="103" spans="2:3" x14ac:dyDescent="0.2">
      <c r="B103" s="24" t="s">
        <v>29</v>
      </c>
      <c r="C103" s="66" t="s">
        <v>30</v>
      </c>
    </row>
    <row r="104" spans="2:3" x14ac:dyDescent="0.2">
      <c r="B104" s="26"/>
      <c r="C104" s="27"/>
    </row>
    <row r="105" spans="2:3" x14ac:dyDescent="0.2">
      <c r="B105" s="22" t="s">
        <v>198</v>
      </c>
      <c r="C105" s="23">
        <v>3.6</v>
      </c>
    </row>
    <row r="106" spans="2:3" ht="17" thickBot="1" x14ac:dyDescent="0.25">
      <c r="B106" s="33"/>
      <c r="C106" s="47"/>
    </row>
    <row r="107" spans="2:3" x14ac:dyDescent="0.2">
      <c r="B107" s="8"/>
      <c r="C107" s="8"/>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2"/>
  <sheetViews>
    <sheetView tabSelected="1" topLeftCell="C29" zoomScale="106" workbookViewId="0">
      <selection activeCell="C58" sqref="C58"/>
    </sheetView>
  </sheetViews>
  <sheetFormatPr baseColWidth="10" defaultRowHeight="16" outlineLevelRow="1" x14ac:dyDescent="0.2"/>
  <cols>
    <col min="1" max="1" width="10.832031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83203125" style="1"/>
  </cols>
  <sheetData>
    <row r="2" spans="1:16" ht="21" x14ac:dyDescent="0.25">
      <c r="B2" s="2" t="s">
        <v>24</v>
      </c>
      <c r="I2" s="227" t="s">
        <v>264</v>
      </c>
      <c r="J2" s="11"/>
      <c r="K2" s="5"/>
    </row>
    <row r="3" spans="1:16" ht="21" x14ac:dyDescent="0.25">
      <c r="B3" s="2"/>
      <c r="I3" s="209"/>
      <c r="J3" s="8"/>
      <c r="K3" s="7"/>
    </row>
    <row r="4" spans="1:16" x14ac:dyDescent="0.2">
      <c r="B4" s="37" t="s">
        <v>83</v>
      </c>
      <c r="C4" s="4"/>
      <c r="D4" s="4"/>
      <c r="E4" s="5"/>
      <c r="F4" s="8"/>
      <c r="I4" s="207"/>
      <c r="J4" s="8"/>
      <c r="K4" s="7"/>
    </row>
    <row r="5" spans="1:16" x14ac:dyDescent="0.2">
      <c r="B5" s="354" t="s">
        <v>307</v>
      </c>
      <c r="C5" s="355"/>
      <c r="D5" s="355"/>
      <c r="E5" s="356"/>
      <c r="F5" s="8"/>
      <c r="I5" s="229"/>
      <c r="J5" s="8"/>
      <c r="K5" s="7"/>
    </row>
    <row r="6" spans="1:16" x14ac:dyDescent="0.2">
      <c r="B6" s="354"/>
      <c r="C6" s="355"/>
      <c r="D6" s="355"/>
      <c r="E6" s="356"/>
      <c r="F6" s="8"/>
      <c r="I6" s="207"/>
      <c r="J6" s="8"/>
      <c r="K6" s="7"/>
    </row>
    <row r="7" spans="1:16" x14ac:dyDescent="0.2">
      <c r="B7" s="352"/>
      <c r="C7" s="357"/>
      <c r="D7" s="357"/>
      <c r="E7" s="353"/>
      <c r="F7" s="151"/>
      <c r="I7" s="228"/>
      <c r="J7" s="9"/>
      <c r="K7" s="10"/>
    </row>
    <row r="8" spans="1:16" ht="17" thickBot="1" x14ac:dyDescent="0.25"/>
    <row r="9" spans="1:16" x14ac:dyDescent="0.2">
      <c r="B9" s="20" t="s">
        <v>23</v>
      </c>
      <c r="C9" s="38"/>
      <c r="D9" s="38"/>
      <c r="E9" s="38"/>
      <c r="F9" s="38"/>
      <c r="G9" s="38"/>
      <c r="H9" s="38"/>
      <c r="I9" s="38"/>
      <c r="J9" s="38"/>
      <c r="K9" s="70" t="s">
        <v>84</v>
      </c>
      <c r="L9" s="38"/>
      <c r="M9" s="21"/>
      <c r="N9" s="8"/>
      <c r="O9" s="205"/>
      <c r="P9" s="206"/>
    </row>
    <row r="10" spans="1:16" x14ac:dyDescent="0.2">
      <c r="B10" s="26"/>
      <c r="C10" s="8"/>
      <c r="D10" s="8"/>
      <c r="E10" s="8"/>
      <c r="F10" s="8"/>
      <c r="G10" s="8"/>
      <c r="H10" s="8"/>
      <c r="I10" s="8"/>
      <c r="J10" s="8"/>
      <c r="K10" s="14"/>
      <c r="L10" s="8"/>
      <c r="M10" s="23"/>
      <c r="N10" s="8"/>
      <c r="O10" s="207"/>
      <c r="P10" s="208"/>
    </row>
    <row r="11" spans="1:16" x14ac:dyDescent="0.2">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x14ac:dyDescent="0.2">
      <c r="B12" s="44"/>
      <c r="C12" s="12"/>
      <c r="D12" s="157"/>
      <c r="E12" s="12"/>
      <c r="F12" s="12"/>
      <c r="G12" s="12"/>
      <c r="H12" s="12"/>
      <c r="I12" s="12"/>
      <c r="J12" s="12"/>
      <c r="K12" s="14"/>
      <c r="L12" s="43"/>
      <c r="M12" s="236"/>
      <c r="N12" s="12"/>
      <c r="O12" s="207"/>
      <c r="P12" s="208"/>
    </row>
    <row r="13" spans="1:16" x14ac:dyDescent="0.2">
      <c r="B13" s="26"/>
      <c r="C13" s="162" t="s">
        <v>205</v>
      </c>
      <c r="D13" s="157"/>
      <c r="E13" s="162" t="s">
        <v>479</v>
      </c>
      <c r="F13" s="162"/>
      <c r="G13" s="15" t="s">
        <v>259</v>
      </c>
      <c r="H13" s="12"/>
      <c r="I13" s="12"/>
      <c r="J13" s="12"/>
      <c r="K13" s="172" t="s">
        <v>194</v>
      </c>
      <c r="L13" s="279" t="b">
        <f>IF(OR(AND(E47="no",COUNTIF(P13:P15,0)+COUNTIF(P13:P15,FALSE)=0),(AND(E47="yes",COUNTIF(P:P,0)+COUNTIF(P:P,FALSE)=0))),TRUE,FALSE)</f>
        <v>0</v>
      </c>
      <c r="M13" s="238" t="str">
        <f>IF(L13=TRUE," ","Please address all critical checks (red) before continuing")</f>
        <v>Please address all critical checks (red) before continuing</v>
      </c>
      <c r="N13" s="12"/>
      <c r="O13" s="207" t="s">
        <v>259</v>
      </c>
      <c r="P13" s="208"/>
    </row>
    <row r="14" spans="1:16" x14ac:dyDescent="0.2">
      <c r="B14" s="26"/>
      <c r="C14" s="162" t="s">
        <v>258</v>
      </c>
      <c r="D14" s="157"/>
      <c r="E14" s="162">
        <v>2015</v>
      </c>
      <c r="F14" s="162"/>
      <c r="G14" s="15" t="s">
        <v>260</v>
      </c>
      <c r="H14" s="12"/>
      <c r="I14" s="12"/>
      <c r="J14" s="12"/>
      <c r="K14" s="43" t="s">
        <v>195</v>
      </c>
      <c r="L14" s="279" t="b">
        <f>IF(OR(AND(E47="no",COUNTBLANK(C13:C14)-COUNTBLANK(E13:E14)=0),(AND(E47="yes",COUNTBLANK(C:C)-COUNTBLANK(E:E)=0))),TRUE,FALSE)</f>
        <v>0</v>
      </c>
      <c r="M14" s="238" t="str">
        <f>IF(L14=TRUE," ","Please fill in all assumptions")</f>
        <v>Please fill in all assumptions</v>
      </c>
      <c r="N14" s="12"/>
      <c r="O14" s="207" t="s">
        <v>260</v>
      </c>
      <c r="P14" s="7">
        <f>IF(L14=TRUE,1,0)</f>
        <v>0</v>
      </c>
    </row>
    <row r="15" spans="1:16" s="89" customFormat="1" x14ac:dyDescent="0.2">
      <c r="B15" s="230"/>
      <c r="C15" s="231"/>
      <c r="D15" s="232"/>
      <c r="E15" s="233"/>
      <c r="F15" s="233"/>
      <c r="G15" s="231"/>
      <c r="H15" s="231"/>
      <c r="I15" s="231"/>
      <c r="J15" s="231"/>
      <c r="K15" s="163"/>
      <c r="L15" s="163"/>
      <c r="M15" s="237"/>
      <c r="N15" s="161"/>
      <c r="O15" s="207"/>
      <c r="P15" s="208"/>
    </row>
    <row r="16" spans="1:16" x14ac:dyDescent="0.2">
      <c r="A16" s="8"/>
      <c r="B16" s="28" t="s">
        <v>283</v>
      </c>
      <c r="C16" s="8"/>
      <c r="D16" s="158"/>
      <c r="E16" s="75"/>
      <c r="F16" s="75"/>
      <c r="G16" s="202"/>
      <c r="H16" s="8"/>
      <c r="I16" s="8"/>
      <c r="J16" s="8"/>
      <c r="K16" s="40"/>
      <c r="L16" s="200"/>
      <c r="M16" s="239"/>
      <c r="N16" s="8"/>
      <c r="O16" s="207"/>
      <c r="P16" s="208"/>
    </row>
    <row r="17" spans="1:16" x14ac:dyDescent="0.2">
      <c r="A17" s="8"/>
      <c r="B17" s="28"/>
      <c r="C17" s="258" t="s">
        <v>190</v>
      </c>
      <c r="D17" s="158" t="s">
        <v>225</v>
      </c>
      <c r="E17" s="126">
        <f>'Final demand'!C10</f>
        <v>0</v>
      </c>
      <c r="F17" s="75"/>
      <c r="G17" s="202"/>
      <c r="H17" s="8"/>
      <c r="I17" s="8"/>
      <c r="J17" s="8"/>
      <c r="K17" s="40"/>
      <c r="L17" s="200"/>
      <c r="M17" s="239"/>
      <c r="N17" s="8"/>
      <c r="O17" s="207"/>
      <c r="P17" s="208"/>
    </row>
    <row r="18" spans="1:16" x14ac:dyDescent="0.2">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x14ac:dyDescent="0.2">
      <c r="A19" s="8"/>
      <c r="B19" s="22"/>
      <c r="C19" s="258" t="s">
        <v>209</v>
      </c>
      <c r="D19" s="158" t="s">
        <v>225</v>
      </c>
      <c r="E19" s="127">
        <f>'Final demand'!F10</f>
        <v>99137.158185636799</v>
      </c>
      <c r="F19" s="127"/>
      <c r="G19" s="202"/>
      <c r="H19" s="8"/>
      <c r="I19" s="8"/>
      <c r="J19" s="8"/>
      <c r="K19" s="40"/>
      <c r="L19" s="244"/>
      <c r="M19" s="239"/>
      <c r="N19" s="8"/>
      <c r="O19" s="207"/>
      <c r="P19" s="208"/>
    </row>
    <row r="20" spans="1:16" x14ac:dyDescent="0.2">
      <c r="A20" s="8"/>
      <c r="B20" s="22"/>
      <c r="C20" s="258" t="s">
        <v>51</v>
      </c>
      <c r="D20" s="158" t="s">
        <v>225</v>
      </c>
      <c r="E20" s="126">
        <f>'Final demand'!G10</f>
        <v>198120.62</v>
      </c>
      <c r="F20" s="126"/>
      <c r="G20" s="202"/>
      <c r="H20" s="8"/>
      <c r="I20" s="8"/>
      <c r="J20" s="8"/>
      <c r="K20" s="40"/>
      <c r="L20" s="244"/>
      <c r="M20" s="239"/>
      <c r="N20" s="8"/>
      <c r="O20" s="207"/>
      <c r="P20" s="208"/>
    </row>
    <row r="21" spans="1:16" x14ac:dyDescent="0.2">
      <c r="A21" s="8"/>
      <c r="B21" s="22"/>
      <c r="C21" s="258" t="s">
        <v>192</v>
      </c>
      <c r="D21" s="158" t="s">
        <v>225</v>
      </c>
      <c r="E21" s="126">
        <f>'Final demand'!H10</f>
        <v>0</v>
      </c>
      <c r="F21" s="126"/>
      <c r="G21" s="202"/>
      <c r="H21" s="8"/>
      <c r="I21" s="8"/>
      <c r="J21" s="8"/>
      <c r="K21" s="40"/>
      <c r="L21" s="244"/>
      <c r="M21" s="239"/>
      <c r="N21" s="8"/>
      <c r="O21" s="207"/>
      <c r="P21" s="208"/>
    </row>
    <row r="22" spans="1:16" x14ac:dyDescent="0.2">
      <c r="A22" s="8"/>
      <c r="B22" s="22"/>
      <c r="C22" s="258" t="s">
        <v>104</v>
      </c>
      <c r="D22" s="158" t="s">
        <v>225</v>
      </c>
      <c r="E22" s="126">
        <f>'Final demand'!I10</f>
        <v>83851.89</v>
      </c>
      <c r="F22" s="126"/>
      <c r="G22" s="202"/>
      <c r="H22" s="8"/>
      <c r="I22" s="8"/>
      <c r="J22" s="8"/>
      <c r="K22" s="40"/>
      <c r="L22" s="244"/>
      <c r="M22" s="239"/>
      <c r="N22" s="8"/>
      <c r="O22" s="207"/>
      <c r="P22" s="208"/>
    </row>
    <row r="23" spans="1:16" x14ac:dyDescent="0.2">
      <c r="A23" s="8"/>
      <c r="B23" s="22"/>
      <c r="C23" s="258" t="s">
        <v>103</v>
      </c>
      <c r="D23" s="158" t="s">
        <v>225</v>
      </c>
      <c r="E23" s="126">
        <f>'Final demand'!J10</f>
        <v>54373.39</v>
      </c>
      <c r="F23" s="126"/>
      <c r="G23" s="202"/>
      <c r="H23" s="8"/>
      <c r="I23" s="8"/>
      <c r="J23" s="8"/>
      <c r="K23" s="40"/>
      <c r="L23" s="244"/>
      <c r="M23" s="239"/>
      <c r="N23" s="8"/>
      <c r="O23" s="207"/>
      <c r="P23" s="208"/>
    </row>
    <row r="24" spans="1:16" x14ac:dyDescent="0.2">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x14ac:dyDescent="0.2">
      <c r="A25" s="8"/>
      <c r="B25" s="31"/>
      <c r="C25" s="257"/>
      <c r="D25" s="160"/>
      <c r="E25" s="259"/>
      <c r="F25" s="259"/>
      <c r="G25" s="203"/>
      <c r="H25" s="9"/>
      <c r="I25" s="9"/>
      <c r="J25" s="9"/>
      <c r="K25" s="41"/>
      <c r="L25" s="260"/>
      <c r="M25" s="240"/>
      <c r="N25" s="8"/>
      <c r="O25" s="207"/>
      <c r="P25" s="208"/>
    </row>
    <row r="26" spans="1:16" x14ac:dyDescent="0.2">
      <c r="A26" s="8"/>
      <c r="B26" s="28" t="s">
        <v>284</v>
      </c>
      <c r="C26" s="8"/>
      <c r="D26" s="158"/>
      <c r="E26" s="75"/>
      <c r="F26" s="75"/>
      <c r="G26" s="202"/>
      <c r="H26" s="8"/>
      <c r="I26" s="8"/>
      <c r="J26" s="8"/>
      <c r="K26" s="40"/>
      <c r="L26" s="200"/>
      <c r="M26" s="239"/>
      <c r="N26" s="8"/>
      <c r="O26" s="207"/>
      <c r="P26" s="208"/>
    </row>
    <row r="27" spans="1:16" x14ac:dyDescent="0.2">
      <c r="A27" s="8"/>
      <c r="B27" s="28"/>
      <c r="C27" s="258" t="s">
        <v>190</v>
      </c>
      <c r="D27" s="158" t="s">
        <v>225</v>
      </c>
      <c r="E27" s="126">
        <f>'Final demand'!C15</f>
        <v>0</v>
      </c>
      <c r="F27" s="75"/>
      <c r="G27" s="202"/>
      <c r="H27" s="8"/>
      <c r="I27" s="8"/>
      <c r="J27" s="8"/>
      <c r="K27" s="40"/>
      <c r="L27" s="200"/>
      <c r="M27" s="239"/>
      <c r="N27" s="8"/>
      <c r="O27" s="207"/>
      <c r="P27" s="208"/>
    </row>
    <row r="28" spans="1:16" x14ac:dyDescent="0.2">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x14ac:dyDescent="0.2">
      <c r="A29" s="8"/>
      <c r="B29" s="22"/>
      <c r="C29" s="258" t="s">
        <v>209</v>
      </c>
      <c r="D29" s="158" t="s">
        <v>225</v>
      </c>
      <c r="E29" s="127">
        <f>'Final demand'!F15</f>
        <v>86788.34</v>
      </c>
      <c r="F29" s="127"/>
      <c r="G29" s="202"/>
      <c r="H29" s="8"/>
      <c r="I29" s="8"/>
      <c r="J29" s="8"/>
      <c r="K29" s="40"/>
      <c r="L29" s="244"/>
      <c r="M29" s="239"/>
      <c r="N29" s="8"/>
      <c r="O29" s="207"/>
      <c r="P29" s="208"/>
    </row>
    <row r="30" spans="1:16" x14ac:dyDescent="0.2">
      <c r="A30" s="8"/>
      <c r="B30" s="22"/>
      <c r="C30" s="258" t="s">
        <v>51</v>
      </c>
      <c r="D30" s="158" t="s">
        <v>225</v>
      </c>
      <c r="E30" s="126">
        <f>'Final demand'!G15</f>
        <v>0</v>
      </c>
      <c r="F30" s="126"/>
      <c r="G30" s="202"/>
      <c r="H30" s="8"/>
      <c r="I30" s="8"/>
      <c r="J30" s="8"/>
      <c r="K30" s="40"/>
      <c r="L30" s="244"/>
      <c r="M30" s="239"/>
      <c r="N30" s="8"/>
      <c r="O30" s="207"/>
      <c r="P30" s="208"/>
    </row>
    <row r="31" spans="1:16" x14ac:dyDescent="0.2">
      <c r="A31" s="8"/>
      <c r="B31" s="22"/>
      <c r="C31" s="258" t="s">
        <v>192</v>
      </c>
      <c r="D31" s="158" t="s">
        <v>225</v>
      </c>
      <c r="E31" s="126">
        <f>'Final demand'!H15</f>
        <v>0</v>
      </c>
      <c r="F31" s="126"/>
      <c r="G31" s="202"/>
      <c r="H31" s="8"/>
      <c r="I31" s="8"/>
      <c r="J31" s="8"/>
      <c r="K31" s="40"/>
      <c r="L31" s="244"/>
      <c r="M31" s="239"/>
      <c r="N31" s="8"/>
      <c r="O31" s="207"/>
      <c r="P31" s="208"/>
    </row>
    <row r="32" spans="1:16" x14ac:dyDescent="0.2">
      <c r="A32" s="8"/>
      <c r="B32" s="22"/>
      <c r="C32" s="258" t="s">
        <v>104</v>
      </c>
      <c r="D32" s="158" t="s">
        <v>225</v>
      </c>
      <c r="E32" s="126">
        <f>'Final demand'!I15</f>
        <v>0</v>
      </c>
      <c r="F32" s="126"/>
      <c r="G32" s="202"/>
      <c r="H32" s="8"/>
      <c r="I32" s="8"/>
      <c r="J32" s="8"/>
      <c r="K32" s="40"/>
      <c r="L32" s="244"/>
      <c r="M32" s="239"/>
      <c r="N32" s="8"/>
      <c r="O32" s="207"/>
      <c r="P32" s="208"/>
    </row>
    <row r="33" spans="1:16" x14ac:dyDescent="0.2">
      <c r="A33" s="8"/>
      <c r="B33" s="22"/>
      <c r="C33" s="258" t="s">
        <v>103</v>
      </c>
      <c r="D33" s="158" t="s">
        <v>225</v>
      </c>
      <c r="E33" s="126">
        <f>'Final demand'!J15</f>
        <v>0</v>
      </c>
      <c r="F33" s="126"/>
      <c r="G33" s="202"/>
      <c r="H33" s="8"/>
      <c r="I33" s="8"/>
      <c r="J33" s="8"/>
      <c r="K33" s="40"/>
      <c r="L33" s="244"/>
      <c r="M33" s="239"/>
      <c r="N33" s="8"/>
      <c r="O33" s="207"/>
      <c r="P33" s="208"/>
    </row>
    <row r="34" spans="1:16" x14ac:dyDescent="0.2">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x14ac:dyDescent="0.2">
      <c r="A35" s="8"/>
      <c r="B35" s="31"/>
      <c r="C35" s="257"/>
      <c r="D35" s="160"/>
      <c r="E35" s="259"/>
      <c r="F35" s="259"/>
      <c r="G35" s="203"/>
      <c r="H35" s="9"/>
      <c r="I35" s="9"/>
      <c r="J35" s="9"/>
      <c r="K35" s="41"/>
      <c r="L35" s="260"/>
      <c r="M35" s="240"/>
      <c r="N35" s="8"/>
      <c r="O35" s="207"/>
      <c r="P35" s="208"/>
    </row>
    <row r="36" spans="1:16" x14ac:dyDescent="0.2">
      <c r="A36" s="8"/>
      <c r="B36" s="28" t="s">
        <v>472</v>
      </c>
      <c r="C36" s="158"/>
      <c r="D36" s="158"/>
      <c r="E36" s="126"/>
      <c r="F36" s="126"/>
      <c r="G36" s="202"/>
      <c r="H36" s="8"/>
      <c r="I36" s="8"/>
      <c r="J36" s="8"/>
      <c r="K36" s="40"/>
      <c r="L36" s="200"/>
      <c r="M36" s="239"/>
      <c r="N36" s="8"/>
      <c r="O36" s="207"/>
      <c r="P36" s="208"/>
    </row>
    <row r="37" spans="1:16" x14ac:dyDescent="0.2">
      <c r="A37" s="8"/>
      <c r="B37" s="28"/>
      <c r="C37" s="293" t="str">
        <f>"The final electricity demand of the chemical other sector is "&amp;ROUND('Fuel aggregation'!L18,0)&amp;" TJ, indicate below how this is divided among teneral electricity use and the heating heating technologies"</f>
        <v>The final electricity demand of the chemical other sector is 42366 TJ, indicate below how this is divided among teneral electricity use and the heating heating technologies</v>
      </c>
      <c r="D37" s="158"/>
      <c r="E37" s="126"/>
      <c r="F37" s="126"/>
      <c r="G37" s="202"/>
      <c r="H37" s="8"/>
      <c r="I37" s="8"/>
      <c r="J37" s="8"/>
      <c r="K37" s="289"/>
      <c r="L37" s="200"/>
      <c r="M37" s="239"/>
      <c r="N37" s="8"/>
      <c r="O37" s="207"/>
      <c r="P37" s="208"/>
    </row>
    <row r="38" spans="1:16" ht="17" thickBot="1" x14ac:dyDescent="0.25">
      <c r="A38" s="8"/>
      <c r="B38" s="22" t="s">
        <v>103</v>
      </c>
      <c r="C38" s="294"/>
      <c r="D38" s="158"/>
      <c r="E38" s="126"/>
      <c r="F38" s="126"/>
      <c r="G38" s="202"/>
      <c r="H38" s="8"/>
      <c r="I38" s="8"/>
      <c r="J38" s="8"/>
      <c r="K38" s="289"/>
      <c r="L38" s="244"/>
      <c r="M38" s="280"/>
      <c r="N38" s="8"/>
      <c r="O38" s="207"/>
      <c r="P38" s="208"/>
    </row>
    <row r="39" spans="1:16" ht="17" thickBot="1" x14ac:dyDescent="0.25">
      <c r="B39" s="22"/>
      <c r="C39" s="1" t="s">
        <v>476</v>
      </c>
      <c r="D39" s="158"/>
      <c r="E39" s="351">
        <v>1</v>
      </c>
      <c r="G39" s="350"/>
      <c r="J39" s="8"/>
      <c r="K39" s="345" t="s">
        <v>473</v>
      </c>
      <c r="L39" s="242" t="b">
        <f>IF(SUM(E$39:E$43)=1, TRUE, FALSE)</f>
        <v>1</v>
      </c>
      <c r="M39" s="280" t="str">
        <f>IF(L39=TRUE, "", "Split does not sum to 100%")</f>
        <v/>
      </c>
      <c r="N39" s="8"/>
      <c r="O39" s="207" t="s">
        <v>468</v>
      </c>
      <c r="P39" s="7">
        <f>IF(L39=TRUE,1,0)</f>
        <v>1</v>
      </c>
    </row>
    <row r="40" spans="1:16" ht="17" thickBot="1" x14ac:dyDescent="0.25">
      <c r="B40" s="22" t="s">
        <v>282</v>
      </c>
      <c r="D40" s="158"/>
      <c r="E40" s="337"/>
      <c r="J40" s="8"/>
      <c r="K40" s="345"/>
      <c r="L40" s="244"/>
      <c r="M40" s="280"/>
      <c r="N40" s="8"/>
      <c r="O40" s="207"/>
    </row>
    <row r="41" spans="1:16" ht="17" thickBot="1" x14ac:dyDescent="0.25">
      <c r="A41" s="8"/>
      <c r="B41" s="22"/>
      <c r="C41" s="1" t="s">
        <v>477</v>
      </c>
      <c r="D41" s="158"/>
      <c r="E41" s="351">
        <v>0</v>
      </c>
      <c r="F41" s="126"/>
      <c r="G41" s="202"/>
      <c r="H41" s="8"/>
      <c r="I41" s="8"/>
      <c r="J41" s="8"/>
      <c r="K41" s="345" t="s">
        <v>473</v>
      </c>
      <c r="L41" s="242" t="b">
        <f>IF(SUM(E$39:E$43)=1, TRUE, FALSE)</f>
        <v>1</v>
      </c>
      <c r="M41" s="280" t="str">
        <f>IF(L41=TRUE, "", "Split does not sum to 100%")</f>
        <v/>
      </c>
      <c r="N41" s="8"/>
      <c r="O41" s="207" t="s">
        <v>469</v>
      </c>
      <c r="P41" s="7">
        <f>IF(L41=TRUE,1,0)</f>
        <v>1</v>
      </c>
    </row>
    <row r="42" spans="1:16" ht="17" thickBot="1" x14ac:dyDescent="0.25">
      <c r="A42" s="8"/>
      <c r="B42" s="22"/>
      <c r="C42" s="1" t="s">
        <v>478</v>
      </c>
      <c r="D42" s="158"/>
      <c r="E42" s="351">
        <v>0</v>
      </c>
      <c r="F42" s="126"/>
      <c r="G42" s="202"/>
      <c r="H42" s="8"/>
      <c r="I42" s="8"/>
      <c r="J42" s="8"/>
      <c r="K42" s="345" t="s">
        <v>473</v>
      </c>
      <c r="L42" s="242" t="b">
        <f>IF(SUM(E$39:E$43)=1, TRUE, FALSE)</f>
        <v>1</v>
      </c>
      <c r="M42" s="280" t="str">
        <f>IF(L42=TRUE, "", "Split does not sum to 100%")</f>
        <v/>
      </c>
      <c r="N42" s="8"/>
      <c r="O42" s="207" t="s">
        <v>470</v>
      </c>
      <c r="P42" s="7">
        <f>IF(L42=TRUE,1,0)</f>
        <v>1</v>
      </c>
    </row>
    <row r="43" spans="1:16" ht="17" thickBot="1" x14ac:dyDescent="0.25">
      <c r="A43" s="8"/>
      <c r="B43" s="22"/>
      <c r="C43" s="1" t="s">
        <v>475</v>
      </c>
      <c r="D43" s="158"/>
      <c r="E43" s="351">
        <v>0</v>
      </c>
      <c r="F43" s="126"/>
      <c r="G43" s="202"/>
      <c r="H43" s="8"/>
      <c r="I43" s="8"/>
      <c r="J43" s="8"/>
      <c r="K43" s="345" t="s">
        <v>473</v>
      </c>
      <c r="L43" s="242" t="b">
        <f>IF(SUM(E$39:E$43)=1, TRUE, FALSE)</f>
        <v>1</v>
      </c>
      <c r="M43" s="280" t="str">
        <f>IF(L43=TRUE, "", "Split does not sum to 100%")</f>
        <v/>
      </c>
      <c r="N43" s="8"/>
      <c r="O43" s="207" t="s">
        <v>474</v>
      </c>
      <c r="P43" s="7">
        <f>IF(L43=TRUE,1,0)</f>
        <v>1</v>
      </c>
    </row>
    <row r="44" spans="1:16" x14ac:dyDescent="0.2">
      <c r="A44" s="8"/>
      <c r="B44" s="22"/>
      <c r="K44" s="346"/>
      <c r="L44" s="348"/>
      <c r="M44" s="347"/>
      <c r="N44" s="8"/>
      <c r="O44" s="207"/>
    </row>
    <row r="45" spans="1:16" s="4" customFormat="1" x14ac:dyDescent="0.2">
      <c r="A45" s="8"/>
      <c r="B45" s="338"/>
      <c r="C45" s="339"/>
      <c r="D45" s="340"/>
      <c r="E45" s="341"/>
      <c r="F45" s="341"/>
      <c r="G45" s="342"/>
      <c r="K45" s="343"/>
      <c r="L45" s="200"/>
      <c r="M45" s="344"/>
      <c r="O45" s="205"/>
      <c r="P45" s="206"/>
    </row>
    <row r="46" spans="1:16" ht="17" thickBot="1" x14ac:dyDescent="0.25">
      <c r="A46" s="8"/>
      <c r="B46" s="28"/>
      <c r="C46" s="12"/>
      <c r="D46" s="157"/>
      <c r="E46" s="290"/>
      <c r="F46" s="75"/>
      <c r="G46" s="202"/>
      <c r="H46" s="8"/>
      <c r="I46" s="8"/>
      <c r="J46" s="8"/>
      <c r="K46" s="289"/>
      <c r="L46" s="244"/>
      <c r="M46" s="280"/>
      <c r="N46" s="8"/>
      <c r="O46" s="207"/>
      <c r="P46" s="208"/>
    </row>
    <row r="47" spans="1:16" ht="17" thickBot="1" x14ac:dyDescent="0.25">
      <c r="A47" s="8"/>
      <c r="B47" s="28"/>
      <c r="C47" s="162" t="s">
        <v>444</v>
      </c>
      <c r="D47" s="157"/>
      <c r="E47" s="291" t="s">
        <v>480</v>
      </c>
      <c r="F47" s="75"/>
      <c r="G47" s="202"/>
      <c r="H47" s="8"/>
      <c r="I47" s="8"/>
      <c r="J47" s="8"/>
      <c r="K47" s="289"/>
      <c r="L47" s="242" t="b">
        <f>IF(OR(E47="yes",E47="no"), TRUE, FALSE)</f>
        <v>1</v>
      </c>
      <c r="M47" s="280"/>
      <c r="N47" s="8"/>
      <c r="O47" s="207" t="s">
        <v>325</v>
      </c>
      <c r="P47" s="7">
        <f>IF(L47=TRUE,1,0)</f>
        <v>1</v>
      </c>
    </row>
    <row r="48" spans="1:16" outlineLevel="1" x14ac:dyDescent="0.2">
      <c r="A48" s="8"/>
      <c r="B48" s="31"/>
      <c r="C48" s="257"/>
      <c r="D48" s="160"/>
      <c r="E48" s="259"/>
      <c r="F48" s="259"/>
      <c r="G48" s="203"/>
      <c r="H48" s="9"/>
      <c r="I48" s="9"/>
      <c r="J48" s="9"/>
      <c r="K48" s="41"/>
      <c r="L48" s="260"/>
      <c r="M48" s="240"/>
      <c r="N48" s="8"/>
      <c r="O48" s="207"/>
      <c r="P48" s="208"/>
    </row>
    <row r="49" spans="1:16" outlineLevel="1" x14ac:dyDescent="0.2">
      <c r="A49" s="8"/>
      <c r="B49" s="28" t="s">
        <v>310</v>
      </c>
      <c r="C49" s="158"/>
      <c r="D49" s="158"/>
      <c r="E49" s="126"/>
      <c r="F49" s="126"/>
      <c r="G49" s="202"/>
      <c r="H49" s="8"/>
      <c r="I49" s="8"/>
      <c r="J49" s="8"/>
      <c r="K49" s="40"/>
      <c r="L49" s="200"/>
      <c r="M49" s="239"/>
      <c r="N49" s="8"/>
      <c r="O49" s="207"/>
      <c r="P49" s="208"/>
    </row>
    <row r="50" spans="1:16" ht="17" outlineLevel="1" thickBot="1" x14ac:dyDescent="0.25">
      <c r="A50" s="8"/>
      <c r="B50" s="22" t="s">
        <v>283</v>
      </c>
      <c r="C50" s="294"/>
      <c r="D50" s="158"/>
      <c r="E50" s="126"/>
      <c r="F50" s="126"/>
      <c r="G50" s="202"/>
      <c r="H50" s="8"/>
      <c r="I50" s="8"/>
      <c r="J50" s="8"/>
      <c r="K50" s="289"/>
      <c r="L50" s="244"/>
      <c r="M50" s="280"/>
      <c r="N50" s="8"/>
      <c r="O50" s="207"/>
      <c r="P50" s="208"/>
    </row>
    <row r="51" spans="1:16" ht="17" outlineLevel="1" thickBot="1" x14ac:dyDescent="0.25">
      <c r="A51" s="8"/>
      <c r="B51" s="22"/>
      <c r="C51" s="258" t="s">
        <v>190</v>
      </c>
      <c r="D51" s="158" t="s">
        <v>225</v>
      </c>
      <c r="E51" s="291">
        <v>0</v>
      </c>
      <c r="F51" s="126"/>
      <c r="G51" s="202"/>
      <c r="H51" s="8"/>
      <c r="I51" s="291" t="s">
        <v>481</v>
      </c>
      <c r="J51" s="8"/>
      <c r="K51" s="289" t="s">
        <v>315</v>
      </c>
      <c r="L51" s="242" t="b">
        <f>IF((E51)&lt;='Fuel aggregation'!E15, TRUE, FALSE)</f>
        <v>1</v>
      </c>
      <c r="M51" s="280"/>
      <c r="N51" s="8"/>
      <c r="O51" s="207" t="s">
        <v>319</v>
      </c>
      <c r="P51" s="7">
        <f t="shared" ref="P51:P56" si="0">IF(L51=TRUE,1,0)</f>
        <v>1</v>
      </c>
    </row>
    <row r="52" spans="1:16" ht="17" outlineLevel="1" thickBot="1" x14ac:dyDescent="0.25">
      <c r="A52" s="8"/>
      <c r="B52" s="22"/>
      <c r="C52" s="258" t="s">
        <v>209</v>
      </c>
      <c r="D52" s="158" t="s">
        <v>225</v>
      </c>
      <c r="E52" s="291">
        <v>23300</v>
      </c>
      <c r="F52" s="126"/>
      <c r="G52" s="202"/>
      <c r="H52" s="8"/>
      <c r="I52" s="291" t="s">
        <v>481</v>
      </c>
      <c r="J52" s="8"/>
      <c r="K52" s="289" t="s">
        <v>316</v>
      </c>
      <c r="L52" s="242" t="b">
        <f>IF((E52)&lt;='Fuel aggregation'!H15, TRUE, FALSE)</f>
        <v>1</v>
      </c>
      <c r="M52" s="280"/>
      <c r="N52" s="8"/>
      <c r="O52" s="207" t="s">
        <v>320</v>
      </c>
      <c r="P52" s="7">
        <f t="shared" si="0"/>
        <v>1</v>
      </c>
    </row>
    <row r="53" spans="1:16" ht="17" outlineLevel="1" thickBot="1" x14ac:dyDescent="0.25">
      <c r="A53" s="8"/>
      <c r="B53" s="22"/>
      <c r="C53" s="258" t="s">
        <v>51</v>
      </c>
      <c r="D53" s="158" t="s">
        <v>225</v>
      </c>
      <c r="E53" s="291">
        <v>0</v>
      </c>
      <c r="F53" s="126"/>
      <c r="G53" s="202"/>
      <c r="H53" s="8"/>
      <c r="I53" s="291" t="s">
        <v>481</v>
      </c>
      <c r="J53" s="8"/>
      <c r="K53" s="289" t="s">
        <v>312</v>
      </c>
      <c r="L53" s="242" t="b">
        <f>IF((E53)&lt;='Fuel aggregation'!I15, TRUE, FALSE)</f>
        <v>1</v>
      </c>
      <c r="M53" s="280"/>
      <c r="N53" s="8"/>
      <c r="O53" s="207" t="s">
        <v>324</v>
      </c>
      <c r="P53" s="7">
        <f t="shared" si="0"/>
        <v>1</v>
      </c>
    </row>
    <row r="54" spans="1:16" ht="17" outlineLevel="1" thickBot="1" x14ac:dyDescent="0.25">
      <c r="A54" s="8"/>
      <c r="B54" s="22"/>
      <c r="C54" s="258" t="s">
        <v>192</v>
      </c>
      <c r="D54" s="158" t="s">
        <v>225</v>
      </c>
      <c r="E54" s="291">
        <v>0</v>
      </c>
      <c r="F54" s="126"/>
      <c r="G54" s="202"/>
      <c r="H54" s="8"/>
      <c r="I54" s="291" t="s">
        <v>481</v>
      </c>
      <c r="J54" s="8"/>
      <c r="K54" s="289" t="s">
        <v>317</v>
      </c>
      <c r="L54" s="242" t="b">
        <f>IF((E54)&lt;='Fuel aggregation'!J15, TRUE, FALSE)</f>
        <v>1</v>
      </c>
      <c r="M54" s="280"/>
      <c r="N54" s="8"/>
      <c r="O54" s="207" t="s">
        <v>323</v>
      </c>
      <c r="P54" s="7">
        <f t="shared" si="0"/>
        <v>1</v>
      </c>
    </row>
    <row r="55" spans="1:16" ht="17" outlineLevel="1" thickBot="1" x14ac:dyDescent="0.25">
      <c r="A55" s="8"/>
      <c r="B55" s="22"/>
      <c r="C55" s="258" t="s">
        <v>104</v>
      </c>
      <c r="D55" s="292" t="s">
        <v>225</v>
      </c>
      <c r="E55" s="291">
        <v>0</v>
      </c>
      <c r="F55" s="126"/>
      <c r="G55" s="202"/>
      <c r="H55" s="8"/>
      <c r="I55" s="291" t="s">
        <v>481</v>
      </c>
      <c r="J55" s="8"/>
      <c r="K55" s="289" t="s">
        <v>318</v>
      </c>
      <c r="L55" s="242" t="b">
        <f>IF((E55)&lt;='Fuel aggregation'!K15, TRUE, FALSE)</f>
        <v>1</v>
      </c>
      <c r="M55" s="280"/>
      <c r="N55" s="8"/>
      <c r="O55" s="207" t="s">
        <v>322</v>
      </c>
      <c r="P55" s="7">
        <f t="shared" si="0"/>
        <v>1</v>
      </c>
    </row>
    <row r="56" spans="1:16" ht="17" outlineLevel="1" thickBot="1" x14ac:dyDescent="0.25">
      <c r="A56" s="8"/>
      <c r="B56" s="22"/>
      <c r="C56" s="258" t="s">
        <v>103</v>
      </c>
      <c r="D56" s="158" t="s">
        <v>225</v>
      </c>
      <c r="E56" s="291">
        <v>2700</v>
      </c>
      <c r="F56" s="126"/>
      <c r="G56" s="202"/>
      <c r="H56" s="8"/>
      <c r="I56" s="291" t="s">
        <v>481</v>
      </c>
      <c r="J56" s="8"/>
      <c r="K56" s="289" t="s">
        <v>314</v>
      </c>
      <c r="L56" s="242" t="b">
        <f>IF((E56)&lt;='Fuel aggregation'!L15, TRUE, FALSE)</f>
        <v>1</v>
      </c>
      <c r="M56" s="280"/>
      <c r="N56" s="8"/>
      <c r="O56" s="207" t="s">
        <v>321</v>
      </c>
      <c r="P56" s="7">
        <f t="shared" si="0"/>
        <v>1</v>
      </c>
    </row>
    <row r="57" spans="1:16" outlineLevel="1" x14ac:dyDescent="0.2">
      <c r="A57" s="8"/>
      <c r="B57" s="22"/>
      <c r="C57" s="202"/>
      <c r="D57" s="202"/>
      <c r="E57" s="202"/>
      <c r="F57" s="126"/>
      <c r="G57" s="202"/>
      <c r="H57" s="8"/>
      <c r="I57" s="8"/>
      <c r="J57" s="8"/>
      <c r="K57" s="289"/>
      <c r="L57" s="244"/>
      <c r="M57" s="280"/>
      <c r="N57" s="8"/>
      <c r="O57" s="207"/>
      <c r="P57" s="7"/>
    </row>
    <row r="58" spans="1:16" ht="17" outlineLevel="1" thickBot="1" x14ac:dyDescent="0.25">
      <c r="A58" s="8"/>
      <c r="B58" s="22" t="s">
        <v>284</v>
      </c>
      <c r="C58" s="293"/>
      <c r="D58" s="202"/>
      <c r="E58" s="202"/>
      <c r="F58" s="126"/>
      <c r="G58" s="202"/>
      <c r="H58" s="8"/>
      <c r="I58" s="8"/>
      <c r="J58" s="8"/>
      <c r="K58" s="289"/>
      <c r="L58" s="244"/>
      <c r="M58" s="280"/>
      <c r="N58" s="8"/>
      <c r="O58" s="207"/>
      <c r="P58" s="208"/>
    </row>
    <row r="59" spans="1:16" ht="17" outlineLevel="1" thickBot="1" x14ac:dyDescent="0.25">
      <c r="A59" s="8"/>
      <c r="B59" s="22"/>
      <c r="C59" s="258" t="s">
        <v>190</v>
      </c>
      <c r="D59" s="158" t="s">
        <v>225</v>
      </c>
      <c r="E59" s="291">
        <v>0</v>
      </c>
      <c r="F59" s="126"/>
      <c r="G59" s="202"/>
      <c r="H59" s="8"/>
      <c r="I59" s="291" t="s">
        <v>481</v>
      </c>
      <c r="J59" s="8"/>
      <c r="K59" s="289" t="s">
        <v>313</v>
      </c>
      <c r="L59" s="242" t="b">
        <f>IF((E59)&lt;='Fuel aggregation'!E22, TRUE, FALSE)</f>
        <v>1</v>
      </c>
      <c r="M59" s="280"/>
      <c r="N59" s="8"/>
      <c r="O59" s="207" t="s">
        <v>404</v>
      </c>
      <c r="P59" s="7">
        <f>IF(L59=TRUE,1,0)</f>
        <v>1</v>
      </c>
    </row>
    <row r="60" spans="1:16" ht="17" outlineLevel="1" thickBot="1" x14ac:dyDescent="0.25">
      <c r="A60" s="8"/>
      <c r="B60" s="22"/>
      <c r="C60" s="258" t="s">
        <v>209</v>
      </c>
      <c r="D60" s="158" t="s">
        <v>225</v>
      </c>
      <c r="E60" s="291">
        <v>69400</v>
      </c>
      <c r="F60" s="126"/>
      <c r="G60" s="202"/>
      <c r="H60" s="8"/>
      <c r="I60" s="291" t="s">
        <v>481</v>
      </c>
      <c r="J60" s="8"/>
      <c r="K60" s="289" t="s">
        <v>311</v>
      </c>
      <c r="L60" s="242" t="b">
        <f>IF((E60)&lt;='Fuel aggregation'!H22, TRUE, FALSE)</f>
        <v>1</v>
      </c>
      <c r="M60" s="280"/>
      <c r="N60" s="8"/>
      <c r="O60" s="207" t="s">
        <v>400</v>
      </c>
      <c r="P60" s="7">
        <f t="shared" ref="P60:P61" si="1">IF(L60=TRUE,1,0)</f>
        <v>1</v>
      </c>
    </row>
    <row r="61" spans="1:16" ht="17" outlineLevel="1" thickBot="1" x14ac:dyDescent="0.25">
      <c r="A61" s="8"/>
      <c r="B61" s="22"/>
      <c r="C61" s="258" t="s">
        <v>51</v>
      </c>
      <c r="D61" s="158" t="s">
        <v>225</v>
      </c>
      <c r="E61" s="291">
        <v>0</v>
      </c>
      <c r="F61" s="126"/>
      <c r="G61" s="202"/>
      <c r="H61" s="8"/>
      <c r="I61" s="291" t="s">
        <v>481</v>
      </c>
      <c r="J61" s="8"/>
      <c r="K61" s="289" t="s">
        <v>326</v>
      </c>
      <c r="L61" s="242" t="b">
        <f>IF(E61&lt;='Fuel aggregation'!I22, TRUE, FALSE)</f>
        <v>1</v>
      </c>
      <c r="M61" s="280"/>
      <c r="N61" s="8"/>
      <c r="O61" s="207" t="s">
        <v>401</v>
      </c>
      <c r="P61" s="7">
        <f t="shared" si="1"/>
        <v>1</v>
      </c>
    </row>
    <row r="62" spans="1:16" ht="17" thickBot="1" x14ac:dyDescent="0.25">
      <c r="B62" s="33"/>
      <c r="C62" s="46"/>
      <c r="D62" s="159"/>
      <c r="E62" s="93"/>
      <c r="F62" s="93"/>
      <c r="G62" s="46"/>
      <c r="H62" s="46"/>
      <c r="I62" s="46"/>
      <c r="J62" s="46"/>
      <c r="K62" s="164"/>
      <c r="L62" s="201"/>
      <c r="M62" s="241"/>
      <c r="N62" s="8"/>
      <c r="O62" s="210"/>
      <c r="P62" s="211"/>
    </row>
  </sheetData>
  <mergeCells count="1">
    <mergeCell ref="B5:E7"/>
  </mergeCells>
  <conditionalFormatting sqref="L18">
    <cfRule type="cellIs" dxfId="29" priority="31" operator="equal">
      <formula>TRUE</formula>
    </cfRule>
  </conditionalFormatting>
  <conditionalFormatting sqref="L14">
    <cfRule type="cellIs" dxfId="28" priority="29" operator="equal">
      <formula>TRUE</formula>
    </cfRule>
  </conditionalFormatting>
  <conditionalFormatting sqref="L13">
    <cfRule type="cellIs" dxfId="27" priority="28" operator="equal">
      <formula>TRUE</formula>
    </cfRule>
  </conditionalFormatting>
  <conditionalFormatting sqref="L28">
    <cfRule type="cellIs" dxfId="26" priority="27" operator="equal">
      <formula>TRUE</formula>
    </cfRule>
  </conditionalFormatting>
  <conditionalFormatting sqref="L24">
    <cfRule type="cellIs" dxfId="25" priority="26" operator="equal">
      <formula>TRUE</formula>
    </cfRule>
  </conditionalFormatting>
  <conditionalFormatting sqref="L34">
    <cfRule type="cellIs" dxfId="24" priority="25" operator="equal">
      <formula>TRUE</formula>
    </cfRule>
  </conditionalFormatting>
  <conditionalFormatting sqref="L47">
    <cfRule type="cellIs" dxfId="23" priority="24" operator="equal">
      <formula>TRUE</formula>
    </cfRule>
  </conditionalFormatting>
  <conditionalFormatting sqref="L51">
    <cfRule type="cellIs" dxfId="22" priority="23" operator="equal">
      <formula>TRUE</formula>
    </cfRule>
  </conditionalFormatting>
  <conditionalFormatting sqref="L52">
    <cfRule type="cellIs" dxfId="21" priority="22" operator="equal">
      <formula>TRUE</formula>
    </cfRule>
  </conditionalFormatting>
  <conditionalFormatting sqref="L53">
    <cfRule type="cellIs" dxfId="20" priority="21" operator="equal">
      <formula>TRUE</formula>
    </cfRule>
  </conditionalFormatting>
  <conditionalFormatting sqref="L54">
    <cfRule type="cellIs" dxfId="19" priority="20" operator="equal">
      <formula>TRUE</formula>
    </cfRule>
  </conditionalFormatting>
  <conditionalFormatting sqref="L55">
    <cfRule type="cellIs" dxfId="18" priority="19" operator="equal">
      <formula>TRUE</formula>
    </cfRule>
  </conditionalFormatting>
  <conditionalFormatting sqref="L56">
    <cfRule type="cellIs" dxfId="17" priority="18" operator="equal">
      <formula>TRUE</formula>
    </cfRule>
  </conditionalFormatting>
  <conditionalFormatting sqref="L59">
    <cfRule type="cellIs" dxfId="16" priority="17" operator="equal">
      <formula>TRUE</formula>
    </cfRule>
  </conditionalFormatting>
  <conditionalFormatting sqref="L60">
    <cfRule type="cellIs" dxfId="15" priority="16" operator="equal">
      <formula>TRUE</formula>
    </cfRule>
  </conditionalFormatting>
  <conditionalFormatting sqref="L61">
    <cfRule type="cellIs" dxfId="14" priority="13" operator="equal">
      <formula>TRUE</formula>
    </cfRule>
  </conditionalFormatting>
  <conditionalFormatting sqref="L39">
    <cfRule type="cellIs" dxfId="13" priority="7" operator="equal">
      <formula>TRUE</formula>
    </cfRule>
  </conditionalFormatting>
  <conditionalFormatting sqref="L42">
    <cfRule type="cellIs" dxfId="12" priority="3" operator="equal">
      <formula>TRUE</formula>
    </cfRule>
  </conditionalFormatting>
  <conditionalFormatting sqref="L43">
    <cfRule type="cellIs" dxfId="11" priority="2" operator="equal">
      <formula>TRUE</formula>
    </cfRule>
  </conditionalFormatting>
  <conditionalFormatting sqref="L41">
    <cfRule type="cellIs" dxfId="10" priority="4"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2]!import_data_button">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macro="[2]!export_data_button">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macro="[2]!select_dashboard_values">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6" x14ac:dyDescent="0.2"/>
  <cols>
    <col min="1" max="1" width="10.83203125" style="1"/>
    <col min="2" max="2" width="50.83203125" style="1" customWidth="1"/>
    <col min="3" max="67" width="13.6640625" style="1" customWidth="1"/>
    <col min="68" max="16384" width="10.83203125" style="1"/>
  </cols>
  <sheetData>
    <row r="2" spans="2:67" ht="21" x14ac:dyDescent="0.25">
      <c r="B2" s="2" t="s">
        <v>265</v>
      </c>
    </row>
    <row r="3" spans="2:67" ht="15" customHeight="1" x14ac:dyDescent="0.25">
      <c r="B3" s="2"/>
    </row>
    <row r="4" spans="2:67" ht="15" customHeight="1" x14ac:dyDescent="0.2">
      <c r="B4" s="62" t="s">
        <v>83</v>
      </c>
    </row>
    <row r="5" spans="2:67" ht="32" x14ac:dyDescent="0.2">
      <c r="B5" s="125" t="s">
        <v>256</v>
      </c>
    </row>
    <row r="6" spans="2:67" ht="15" customHeight="1" thickBot="1" x14ac:dyDescent="0.25"/>
    <row r="7" spans="2:67" ht="30" customHeight="1" x14ac:dyDescent="0.2">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x14ac:dyDescent="0.2">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x14ac:dyDescent="0.2">
      <c r="B9" s="181" t="s">
        <v>107</v>
      </c>
      <c r="C9" s="182">
        <v>0</v>
      </c>
      <c r="D9" s="182">
        <v>0</v>
      </c>
      <c r="E9" s="182">
        <v>0</v>
      </c>
      <c r="F9" s="182">
        <v>0</v>
      </c>
      <c r="G9" s="182">
        <v>0</v>
      </c>
      <c r="H9" s="182">
        <v>0</v>
      </c>
      <c r="I9" s="182">
        <v>0</v>
      </c>
      <c r="J9" s="182">
        <v>0</v>
      </c>
      <c r="K9" s="182">
        <v>0</v>
      </c>
      <c r="L9" s="182">
        <v>0</v>
      </c>
      <c r="M9" s="182">
        <v>0</v>
      </c>
      <c r="N9" s="182">
        <v>0</v>
      </c>
      <c r="O9" s="182">
        <v>0</v>
      </c>
      <c r="P9" s="182">
        <v>0</v>
      </c>
      <c r="Q9" s="182">
        <v>0</v>
      </c>
      <c r="R9" s="182">
        <v>0</v>
      </c>
      <c r="S9" s="182">
        <v>0</v>
      </c>
      <c r="T9" s="182">
        <v>1632517.68</v>
      </c>
      <c r="U9" s="182">
        <v>0</v>
      </c>
      <c r="V9" s="182">
        <v>59609.19</v>
      </c>
      <c r="W9" s="182">
        <v>17688.02</v>
      </c>
      <c r="X9" s="182">
        <v>0</v>
      </c>
      <c r="Y9" s="182">
        <v>8712.02</v>
      </c>
      <c r="Z9" s="182">
        <v>0</v>
      </c>
      <c r="AA9" s="182">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35201.230000000003</v>
      </c>
      <c r="AT9" s="182">
        <v>28800.45</v>
      </c>
      <c r="AU9" s="182">
        <v>57081.03</v>
      </c>
      <c r="AV9" s="182">
        <v>13690.38</v>
      </c>
      <c r="AW9" s="182">
        <v>0</v>
      </c>
      <c r="AX9" s="182">
        <v>60273.01</v>
      </c>
      <c r="AY9" s="182">
        <v>0</v>
      </c>
      <c r="AZ9" s="182">
        <v>0</v>
      </c>
      <c r="BA9" s="182">
        <v>0</v>
      </c>
      <c r="BB9" s="182">
        <v>0</v>
      </c>
      <c r="BC9" s="182">
        <v>0</v>
      </c>
      <c r="BD9" s="182">
        <v>44484.37</v>
      </c>
      <c r="BE9" s="182">
        <v>334.86</v>
      </c>
      <c r="BF9" s="182">
        <v>2447.52</v>
      </c>
      <c r="BG9" s="182">
        <v>4039.93</v>
      </c>
      <c r="BH9" s="182">
        <v>1136.8</v>
      </c>
      <c r="BI9" s="182">
        <v>0</v>
      </c>
      <c r="BJ9" s="182">
        <v>27184.89</v>
      </c>
      <c r="BK9" s="182">
        <v>540.1</v>
      </c>
      <c r="BL9" s="182">
        <v>0</v>
      </c>
      <c r="BM9" s="182">
        <v>0</v>
      </c>
      <c r="BN9" s="183">
        <v>1993741.48</v>
      </c>
      <c r="BO9" s="184">
        <v>201389.64</v>
      </c>
    </row>
    <row r="10" spans="2:67" x14ac:dyDescent="0.2">
      <c r="B10" s="181" t="s">
        <v>108</v>
      </c>
      <c r="C10" s="182">
        <v>0</v>
      </c>
      <c r="D10" s="182">
        <v>0</v>
      </c>
      <c r="E10" s="182">
        <v>3310.88</v>
      </c>
      <c r="F10" s="182">
        <v>111128.81</v>
      </c>
      <c r="G10" s="182">
        <v>1310246.25</v>
      </c>
      <c r="H10" s="182">
        <v>0</v>
      </c>
      <c r="I10" s="182">
        <v>520</v>
      </c>
      <c r="J10" s="182">
        <v>0</v>
      </c>
      <c r="K10" s="182">
        <v>9177.01</v>
      </c>
      <c r="L10" s="182">
        <v>0</v>
      </c>
      <c r="M10" s="182">
        <v>83.82</v>
      </c>
      <c r="N10" s="182">
        <v>340.01</v>
      </c>
      <c r="O10" s="182">
        <v>0</v>
      </c>
      <c r="P10" s="182">
        <v>0</v>
      </c>
      <c r="Q10" s="182">
        <v>0</v>
      </c>
      <c r="R10" s="182">
        <v>0</v>
      </c>
      <c r="S10" s="182">
        <v>0</v>
      </c>
      <c r="T10" s="182">
        <v>1136509</v>
      </c>
      <c r="U10" s="182">
        <v>0</v>
      </c>
      <c r="V10" s="182">
        <v>2230519.92</v>
      </c>
      <c r="W10" s="182">
        <v>301796.02</v>
      </c>
      <c r="X10" s="182">
        <v>0</v>
      </c>
      <c r="Y10" s="182">
        <v>28732</v>
      </c>
      <c r="Z10" s="182">
        <v>0</v>
      </c>
      <c r="AA10" s="182">
        <v>0</v>
      </c>
      <c r="AB10" s="182">
        <v>0</v>
      </c>
      <c r="AC10" s="182">
        <v>218914</v>
      </c>
      <c r="AD10" s="182">
        <v>441452.01</v>
      </c>
      <c r="AE10" s="182">
        <v>0</v>
      </c>
      <c r="AF10" s="182">
        <v>0</v>
      </c>
      <c r="AG10" s="182">
        <v>132182.01</v>
      </c>
      <c r="AH10" s="182">
        <v>9245</v>
      </c>
      <c r="AI10" s="182">
        <v>695615.38</v>
      </c>
      <c r="AJ10" s="182">
        <v>1543200.01</v>
      </c>
      <c r="AK10" s="182">
        <v>701139.99</v>
      </c>
      <c r="AL10" s="182">
        <v>61912.01</v>
      </c>
      <c r="AM10" s="182">
        <v>66317.990000000005</v>
      </c>
      <c r="AN10" s="182">
        <v>7176.01</v>
      </c>
      <c r="AO10" s="182">
        <v>5120</v>
      </c>
      <c r="AP10" s="182">
        <v>39135.99</v>
      </c>
      <c r="AQ10" s="182">
        <v>58040.02</v>
      </c>
      <c r="AR10" s="182">
        <v>0</v>
      </c>
      <c r="AS10" s="182">
        <v>7005.65</v>
      </c>
      <c r="AT10" s="182">
        <v>5731.9</v>
      </c>
      <c r="AU10" s="182">
        <v>3749.28</v>
      </c>
      <c r="AV10" s="182">
        <v>0</v>
      </c>
      <c r="AW10" s="182">
        <v>6156.02</v>
      </c>
      <c r="AX10" s="182">
        <v>0</v>
      </c>
      <c r="AY10" s="182">
        <v>0</v>
      </c>
      <c r="AZ10" s="182">
        <v>0</v>
      </c>
      <c r="BA10" s="182">
        <v>1380.01</v>
      </c>
      <c r="BB10" s="182">
        <v>0</v>
      </c>
      <c r="BC10" s="182">
        <v>0</v>
      </c>
      <c r="BD10" s="182">
        <v>0</v>
      </c>
      <c r="BE10" s="182">
        <v>0</v>
      </c>
      <c r="BF10" s="182">
        <v>0</v>
      </c>
      <c r="BG10" s="182">
        <v>0</v>
      </c>
      <c r="BH10" s="182">
        <v>0</v>
      </c>
      <c r="BI10" s="182">
        <v>0</v>
      </c>
      <c r="BJ10" s="182">
        <v>0</v>
      </c>
      <c r="BK10" s="182">
        <v>0</v>
      </c>
      <c r="BL10" s="182">
        <v>110755.93</v>
      </c>
      <c r="BM10" s="182">
        <v>0</v>
      </c>
      <c r="BN10" s="183">
        <v>9246592.9299999997</v>
      </c>
      <c r="BO10" s="184">
        <v>18290.96</v>
      </c>
    </row>
    <row r="11" spans="2:67" x14ac:dyDescent="0.2">
      <c r="B11" s="181" t="s">
        <v>109</v>
      </c>
      <c r="C11" s="182">
        <v>0</v>
      </c>
      <c r="D11" s="182">
        <v>0</v>
      </c>
      <c r="E11" s="182">
        <v>-1816.61</v>
      </c>
      <c r="F11" s="182">
        <v>0</v>
      </c>
      <c r="G11" s="182">
        <v>-901340.25</v>
      </c>
      <c r="H11" s="182">
        <v>0</v>
      </c>
      <c r="I11" s="182">
        <v>-99.98</v>
      </c>
      <c r="J11" s="182">
        <v>0</v>
      </c>
      <c r="K11" s="182">
        <v>-13395</v>
      </c>
      <c r="L11" s="182">
        <v>0</v>
      </c>
      <c r="M11" s="182">
        <v>-3519.59</v>
      </c>
      <c r="N11" s="182">
        <v>0</v>
      </c>
      <c r="O11" s="182">
        <v>0</v>
      </c>
      <c r="P11" s="182">
        <v>0</v>
      </c>
      <c r="Q11" s="182">
        <v>0</v>
      </c>
      <c r="R11" s="182">
        <v>0</v>
      </c>
      <c r="S11" s="182">
        <v>0</v>
      </c>
      <c r="T11" s="182">
        <v>-1528651.3</v>
      </c>
      <c r="U11" s="182">
        <v>0</v>
      </c>
      <c r="V11" s="182">
        <v>-12468.42</v>
      </c>
      <c r="W11" s="182">
        <v>-1495.99</v>
      </c>
      <c r="X11" s="182">
        <v>0</v>
      </c>
      <c r="Y11" s="182">
        <v>-12759.98</v>
      </c>
      <c r="Z11" s="182">
        <v>0</v>
      </c>
      <c r="AA11" s="182">
        <v>0</v>
      </c>
      <c r="AB11" s="182">
        <v>0</v>
      </c>
      <c r="AC11" s="182">
        <v>-84087.98</v>
      </c>
      <c r="AD11" s="182">
        <v>-916212.01</v>
      </c>
      <c r="AE11" s="182">
        <v>-3608.02</v>
      </c>
      <c r="AF11" s="182">
        <v>0</v>
      </c>
      <c r="AG11" s="182">
        <v>-280230.98</v>
      </c>
      <c r="AH11" s="182">
        <v>-23865.01</v>
      </c>
      <c r="AI11" s="182">
        <v>-1137718.18</v>
      </c>
      <c r="AJ11" s="182">
        <v>-1434719.98</v>
      </c>
      <c r="AK11" s="182">
        <v>-537635.99</v>
      </c>
      <c r="AL11" s="182">
        <v>-29865.99</v>
      </c>
      <c r="AM11" s="182">
        <v>-82404.009999999995</v>
      </c>
      <c r="AN11" s="182">
        <v>-19188.02</v>
      </c>
      <c r="AO11" s="182">
        <v>-6760.01</v>
      </c>
      <c r="AP11" s="182">
        <v>-39488.01</v>
      </c>
      <c r="AQ11" s="182">
        <v>-39920.01</v>
      </c>
      <c r="AR11" s="182">
        <v>0</v>
      </c>
      <c r="AS11" s="182">
        <v>-1444.74</v>
      </c>
      <c r="AT11" s="182">
        <v>-1181.77</v>
      </c>
      <c r="AU11" s="182">
        <v>-11486.78</v>
      </c>
      <c r="AV11" s="182">
        <v>0</v>
      </c>
      <c r="AW11" s="182">
        <v>-270.01</v>
      </c>
      <c r="AX11" s="182">
        <v>-53242.99</v>
      </c>
      <c r="AY11" s="182">
        <v>0</v>
      </c>
      <c r="AZ11" s="182">
        <v>0</v>
      </c>
      <c r="BA11" s="182">
        <v>-1110</v>
      </c>
      <c r="BB11" s="182">
        <v>0</v>
      </c>
      <c r="BC11" s="182">
        <v>0</v>
      </c>
      <c r="BD11" s="182">
        <v>0</v>
      </c>
      <c r="BE11" s="182">
        <v>0</v>
      </c>
      <c r="BF11" s="182">
        <v>0</v>
      </c>
      <c r="BG11" s="182">
        <v>0</v>
      </c>
      <c r="BH11" s="182">
        <v>0</v>
      </c>
      <c r="BI11" s="182">
        <v>0</v>
      </c>
      <c r="BJ11" s="182">
        <v>0</v>
      </c>
      <c r="BK11" s="182">
        <v>0</v>
      </c>
      <c r="BL11" s="182">
        <v>-79257.460000000006</v>
      </c>
      <c r="BM11" s="182">
        <v>0</v>
      </c>
      <c r="BN11" s="183">
        <v>-7259245.0700000003</v>
      </c>
      <c r="BO11" s="184">
        <v>-67554.52</v>
      </c>
    </row>
    <row r="12" spans="2:67" x14ac:dyDescent="0.2">
      <c r="B12" s="181" t="s">
        <v>110</v>
      </c>
      <c r="C12" s="182">
        <v>0</v>
      </c>
      <c r="D12" s="182">
        <v>0</v>
      </c>
      <c r="E12" s="182">
        <v>0</v>
      </c>
      <c r="F12" s="182">
        <v>0</v>
      </c>
      <c r="G12" s="182">
        <v>0</v>
      </c>
      <c r="H12" s="182">
        <v>0</v>
      </c>
      <c r="I12" s="182">
        <v>0</v>
      </c>
      <c r="J12" s="182">
        <v>0</v>
      </c>
      <c r="K12" s="182">
        <v>0</v>
      </c>
      <c r="L12" s="182">
        <v>0</v>
      </c>
      <c r="M12" s="182">
        <v>0</v>
      </c>
      <c r="N12" s="182">
        <v>0</v>
      </c>
      <c r="O12" s="182">
        <v>0</v>
      </c>
      <c r="P12" s="182">
        <v>0</v>
      </c>
      <c r="Q12" s="182">
        <v>0</v>
      </c>
      <c r="R12" s="182">
        <v>0</v>
      </c>
      <c r="S12" s="182">
        <v>0</v>
      </c>
      <c r="T12" s="182">
        <v>0</v>
      </c>
      <c r="U12" s="182">
        <v>0</v>
      </c>
      <c r="V12" s="182">
        <v>0</v>
      </c>
      <c r="W12" s="182">
        <v>0</v>
      </c>
      <c r="X12" s="182">
        <v>0</v>
      </c>
      <c r="Y12" s="182">
        <v>0</v>
      </c>
      <c r="Z12" s="182">
        <v>0</v>
      </c>
      <c r="AA12" s="182">
        <v>0</v>
      </c>
      <c r="AB12" s="182">
        <v>0</v>
      </c>
      <c r="AC12" s="182">
        <v>0</v>
      </c>
      <c r="AD12" s="182">
        <v>0</v>
      </c>
      <c r="AE12" s="182">
        <v>0</v>
      </c>
      <c r="AF12" s="182">
        <v>0</v>
      </c>
      <c r="AG12" s="182">
        <v>0</v>
      </c>
      <c r="AH12" s="182">
        <v>0</v>
      </c>
      <c r="AI12" s="182">
        <v>-83538.59</v>
      </c>
      <c r="AJ12" s="182">
        <v>-428599.99</v>
      </c>
      <c r="AK12" s="182">
        <v>0</v>
      </c>
      <c r="AL12" s="182">
        <v>0</v>
      </c>
      <c r="AM12" s="182">
        <v>-3192.02</v>
      </c>
      <c r="AN12" s="182">
        <v>0</v>
      </c>
      <c r="AO12" s="182">
        <v>0</v>
      </c>
      <c r="AP12" s="182">
        <v>0</v>
      </c>
      <c r="AQ12" s="182">
        <v>0</v>
      </c>
      <c r="AR12" s="182">
        <v>0</v>
      </c>
      <c r="AS12" s="182">
        <v>0</v>
      </c>
      <c r="AT12" s="182">
        <v>0</v>
      </c>
      <c r="AU12" s="182">
        <v>0</v>
      </c>
      <c r="AV12" s="182">
        <v>0</v>
      </c>
      <c r="AW12" s="182">
        <v>0</v>
      </c>
      <c r="AX12" s="182">
        <v>0</v>
      </c>
      <c r="AY12" s="182">
        <v>0</v>
      </c>
      <c r="AZ12" s="182">
        <v>0</v>
      </c>
      <c r="BA12" s="182">
        <v>0</v>
      </c>
      <c r="BB12" s="182">
        <v>0</v>
      </c>
      <c r="BC12" s="182">
        <v>0</v>
      </c>
      <c r="BD12" s="182">
        <v>0</v>
      </c>
      <c r="BE12" s="182">
        <v>0</v>
      </c>
      <c r="BF12" s="182">
        <v>0</v>
      </c>
      <c r="BG12" s="182">
        <v>0</v>
      </c>
      <c r="BH12" s="182">
        <v>0</v>
      </c>
      <c r="BI12" s="182">
        <v>0</v>
      </c>
      <c r="BJ12" s="182">
        <v>0</v>
      </c>
      <c r="BK12" s="182">
        <v>0</v>
      </c>
      <c r="BL12" s="182">
        <v>0</v>
      </c>
      <c r="BM12" s="182">
        <v>0</v>
      </c>
      <c r="BN12" s="183">
        <v>-515330.6</v>
      </c>
      <c r="BO12" s="184">
        <v>0</v>
      </c>
    </row>
    <row r="13" spans="2:67" x14ac:dyDescent="0.2">
      <c r="B13" s="181" t="s">
        <v>111</v>
      </c>
      <c r="C13" s="182">
        <v>0</v>
      </c>
      <c r="D13" s="182">
        <v>0</v>
      </c>
      <c r="E13" s="182">
        <v>0</v>
      </c>
      <c r="F13" s="182">
        <v>0</v>
      </c>
      <c r="G13" s="182">
        <v>0</v>
      </c>
      <c r="H13" s="182">
        <v>0</v>
      </c>
      <c r="I13" s="182">
        <v>0</v>
      </c>
      <c r="J13" s="182">
        <v>0</v>
      </c>
      <c r="K13" s="182">
        <v>0</v>
      </c>
      <c r="L13" s="182">
        <v>0</v>
      </c>
      <c r="M13" s="182">
        <v>0</v>
      </c>
      <c r="N13" s="182">
        <v>0</v>
      </c>
      <c r="O13" s="182">
        <v>0</v>
      </c>
      <c r="P13" s="182">
        <v>0</v>
      </c>
      <c r="Q13" s="182">
        <v>0</v>
      </c>
      <c r="R13" s="182">
        <v>0</v>
      </c>
      <c r="S13" s="182">
        <v>0</v>
      </c>
      <c r="T13" s="182">
        <v>0</v>
      </c>
      <c r="U13" s="182">
        <v>0</v>
      </c>
      <c r="V13" s="182">
        <v>0</v>
      </c>
      <c r="W13" s="182">
        <v>0</v>
      </c>
      <c r="X13" s="182">
        <v>0</v>
      </c>
      <c r="Y13" s="182">
        <v>0</v>
      </c>
      <c r="Z13" s="182">
        <v>0</v>
      </c>
      <c r="AA13" s="182">
        <v>0</v>
      </c>
      <c r="AB13" s="182">
        <v>0</v>
      </c>
      <c r="AC13" s="182">
        <v>0</v>
      </c>
      <c r="AD13" s="182">
        <v>0</v>
      </c>
      <c r="AE13" s="182">
        <v>0</v>
      </c>
      <c r="AF13" s="182">
        <v>0</v>
      </c>
      <c r="AG13" s="182">
        <v>-158369.01999999999</v>
      </c>
      <c r="AH13" s="182">
        <v>0</v>
      </c>
      <c r="AI13" s="182">
        <v>0</v>
      </c>
      <c r="AJ13" s="182">
        <v>0</v>
      </c>
      <c r="AK13" s="182">
        <v>0</v>
      </c>
      <c r="AL13" s="182">
        <v>0</v>
      </c>
      <c r="AM13" s="182">
        <v>0</v>
      </c>
      <c r="AN13" s="182">
        <v>0</v>
      </c>
      <c r="AO13" s="182">
        <v>0</v>
      </c>
      <c r="AP13" s="182">
        <v>0</v>
      </c>
      <c r="AQ13" s="182">
        <v>0</v>
      </c>
      <c r="AR13" s="182">
        <v>0</v>
      </c>
      <c r="AS13" s="182">
        <v>0</v>
      </c>
      <c r="AT13" s="182">
        <v>0</v>
      </c>
      <c r="AU13" s="182">
        <v>0</v>
      </c>
      <c r="AV13" s="182">
        <v>0</v>
      </c>
      <c r="AW13" s="182">
        <v>0</v>
      </c>
      <c r="AX13" s="182">
        <v>0</v>
      </c>
      <c r="AY13" s="182">
        <v>0</v>
      </c>
      <c r="AZ13" s="182">
        <v>0</v>
      </c>
      <c r="BA13" s="182">
        <v>0</v>
      </c>
      <c r="BB13" s="182">
        <v>0</v>
      </c>
      <c r="BC13" s="182">
        <v>0</v>
      </c>
      <c r="BD13" s="182">
        <v>0</v>
      </c>
      <c r="BE13" s="182">
        <v>0</v>
      </c>
      <c r="BF13" s="182">
        <v>0</v>
      </c>
      <c r="BG13" s="182">
        <v>0</v>
      </c>
      <c r="BH13" s="182">
        <v>0</v>
      </c>
      <c r="BI13" s="182">
        <v>0</v>
      </c>
      <c r="BJ13" s="182">
        <v>0</v>
      </c>
      <c r="BK13" s="182">
        <v>0</v>
      </c>
      <c r="BL13" s="182">
        <v>0</v>
      </c>
      <c r="BM13" s="182">
        <v>0</v>
      </c>
      <c r="BN13" s="183">
        <v>-158369.01999999999</v>
      </c>
      <c r="BO13" s="184">
        <v>0</v>
      </c>
    </row>
    <row r="14" spans="2:67" ht="17" thickBot="1" x14ac:dyDescent="0.25">
      <c r="B14" s="181" t="s">
        <v>112</v>
      </c>
      <c r="C14" s="182">
        <v>0</v>
      </c>
      <c r="D14" s="182">
        <v>0</v>
      </c>
      <c r="E14" s="182">
        <v>-468.8</v>
      </c>
      <c r="F14" s="182">
        <v>17030.560000000001</v>
      </c>
      <c r="G14" s="182">
        <v>-75952.740000000005</v>
      </c>
      <c r="H14" s="182">
        <v>0</v>
      </c>
      <c r="I14" s="182">
        <v>420.02</v>
      </c>
      <c r="J14" s="182">
        <v>0</v>
      </c>
      <c r="K14" s="182">
        <v>2137.4899999999998</v>
      </c>
      <c r="L14" s="182">
        <v>0</v>
      </c>
      <c r="M14" s="182">
        <v>0</v>
      </c>
      <c r="N14" s="182">
        <v>0</v>
      </c>
      <c r="O14" s="182">
        <v>0</v>
      </c>
      <c r="P14" s="182">
        <v>0</v>
      </c>
      <c r="Q14" s="182">
        <v>0</v>
      </c>
      <c r="R14" s="182">
        <v>0</v>
      </c>
      <c r="S14" s="182">
        <v>0</v>
      </c>
      <c r="T14" s="182">
        <v>-30073.91</v>
      </c>
      <c r="U14" s="182">
        <v>0</v>
      </c>
      <c r="V14" s="182">
        <v>-23655.8</v>
      </c>
      <c r="W14" s="182">
        <v>-3432</v>
      </c>
      <c r="X14" s="182">
        <v>0</v>
      </c>
      <c r="Y14" s="182">
        <v>-1848.01</v>
      </c>
      <c r="Z14" s="182">
        <v>0</v>
      </c>
      <c r="AA14" s="182">
        <v>0</v>
      </c>
      <c r="AB14" s="182">
        <v>0</v>
      </c>
      <c r="AC14" s="182">
        <v>-3496.02</v>
      </c>
      <c r="AD14" s="182">
        <v>-3827.99</v>
      </c>
      <c r="AE14" s="182">
        <v>-44</v>
      </c>
      <c r="AF14" s="182">
        <v>0</v>
      </c>
      <c r="AG14" s="182">
        <v>-11781.99</v>
      </c>
      <c r="AH14" s="182">
        <v>472.98</v>
      </c>
      <c r="AI14" s="182">
        <v>-90567.6</v>
      </c>
      <c r="AJ14" s="182">
        <v>-2720</v>
      </c>
      <c r="AK14" s="182">
        <v>16103.98</v>
      </c>
      <c r="AL14" s="182">
        <v>-3836.78</v>
      </c>
      <c r="AM14" s="182">
        <v>1386</v>
      </c>
      <c r="AN14" s="182">
        <v>390</v>
      </c>
      <c r="AO14" s="182">
        <v>160.02000000000001</v>
      </c>
      <c r="AP14" s="182">
        <v>0</v>
      </c>
      <c r="AQ14" s="182">
        <v>-3120</v>
      </c>
      <c r="AR14" s="182">
        <v>0</v>
      </c>
      <c r="AS14" s="182">
        <v>0</v>
      </c>
      <c r="AT14" s="182">
        <v>0</v>
      </c>
      <c r="AU14" s="182">
        <v>0</v>
      </c>
      <c r="AV14" s="182">
        <v>0</v>
      </c>
      <c r="AW14" s="182">
        <v>54.01</v>
      </c>
      <c r="AX14" s="182">
        <v>444.01</v>
      </c>
      <c r="AY14" s="182">
        <v>0</v>
      </c>
      <c r="AZ14" s="182">
        <v>0</v>
      </c>
      <c r="BA14" s="182">
        <v>0</v>
      </c>
      <c r="BB14" s="182">
        <v>0</v>
      </c>
      <c r="BC14" s="182">
        <v>0</v>
      </c>
      <c r="BD14" s="182">
        <v>0</v>
      </c>
      <c r="BE14" s="182">
        <v>0</v>
      </c>
      <c r="BF14" s="182">
        <v>0</v>
      </c>
      <c r="BG14" s="182">
        <v>0</v>
      </c>
      <c r="BH14" s="182">
        <v>0</v>
      </c>
      <c r="BI14" s="182">
        <v>0</v>
      </c>
      <c r="BJ14" s="182">
        <v>0</v>
      </c>
      <c r="BK14" s="182">
        <v>0</v>
      </c>
      <c r="BL14" s="182">
        <v>0</v>
      </c>
      <c r="BM14" s="182">
        <v>0</v>
      </c>
      <c r="BN14" s="183">
        <v>-216226.57</v>
      </c>
      <c r="BO14" s="184">
        <v>498.02</v>
      </c>
    </row>
    <row r="15" spans="2:67" ht="17" thickBot="1" x14ac:dyDescent="0.25">
      <c r="B15" s="185" t="s">
        <v>113</v>
      </c>
      <c r="C15" s="186">
        <v>0</v>
      </c>
      <c r="D15" s="186">
        <v>0</v>
      </c>
      <c r="E15" s="186">
        <v>1025.52</v>
      </c>
      <c r="F15" s="186">
        <v>128159.38</v>
      </c>
      <c r="G15" s="186">
        <v>341283.79415460199</v>
      </c>
      <c r="H15" s="186">
        <v>0</v>
      </c>
      <c r="I15" s="186">
        <v>840.03</v>
      </c>
      <c r="J15" s="186">
        <v>0</v>
      </c>
      <c r="K15" s="186">
        <v>-2080.46</v>
      </c>
      <c r="L15" s="186">
        <v>0</v>
      </c>
      <c r="M15" s="186">
        <v>-3435.81</v>
      </c>
      <c r="N15" s="186">
        <v>340</v>
      </c>
      <c r="O15" s="186">
        <v>0</v>
      </c>
      <c r="P15" s="186">
        <v>-122.250779810654</v>
      </c>
      <c r="Q15" s="186">
        <v>-8572.9758223320496</v>
      </c>
      <c r="R15" s="186">
        <v>0</v>
      </c>
      <c r="S15" s="186">
        <v>0</v>
      </c>
      <c r="T15" s="186">
        <v>1203220.9211888299</v>
      </c>
      <c r="U15" s="186">
        <v>0</v>
      </c>
      <c r="V15" s="186">
        <v>2254004.89</v>
      </c>
      <c r="W15" s="186">
        <v>314556</v>
      </c>
      <c r="X15" s="186">
        <v>-3.99999999790452E-2</v>
      </c>
      <c r="Y15" s="186">
        <v>22835.98</v>
      </c>
      <c r="Z15" s="186">
        <v>0</v>
      </c>
      <c r="AA15" s="186">
        <v>13671.594240127601</v>
      </c>
      <c r="AB15" s="186">
        <v>0</v>
      </c>
      <c r="AC15" s="186">
        <v>131330.06</v>
      </c>
      <c r="AD15" s="186">
        <v>-478588.05</v>
      </c>
      <c r="AE15" s="186">
        <v>-3651.98</v>
      </c>
      <c r="AF15" s="186">
        <v>0</v>
      </c>
      <c r="AG15" s="186">
        <v>-318200.02</v>
      </c>
      <c r="AH15" s="186">
        <v>-14147</v>
      </c>
      <c r="AI15" s="186">
        <v>-616310.919733883</v>
      </c>
      <c r="AJ15" s="186">
        <v>-322830.93730428099</v>
      </c>
      <c r="AK15" s="186">
        <v>179607.99</v>
      </c>
      <c r="AL15" s="186">
        <v>28209.19</v>
      </c>
      <c r="AM15" s="186">
        <v>-17892.04</v>
      </c>
      <c r="AN15" s="186">
        <v>-11622.01</v>
      </c>
      <c r="AO15" s="186">
        <v>-1480.05</v>
      </c>
      <c r="AP15" s="186">
        <v>-351.99</v>
      </c>
      <c r="AQ15" s="186">
        <v>15000.05</v>
      </c>
      <c r="AR15" s="186">
        <v>0</v>
      </c>
      <c r="AS15" s="186">
        <v>28460.316666666698</v>
      </c>
      <c r="AT15" s="186">
        <v>23286.3766666667</v>
      </c>
      <c r="AU15" s="186">
        <v>46802.724236887698</v>
      </c>
      <c r="AV15" s="186">
        <v>11963.450428571399</v>
      </c>
      <c r="AW15" s="186">
        <v>5939.98</v>
      </c>
      <c r="AX15" s="186">
        <v>7473.98</v>
      </c>
      <c r="AY15" s="186">
        <v>0</v>
      </c>
      <c r="AZ15" s="186">
        <v>0</v>
      </c>
      <c r="BA15" s="186">
        <v>270.01</v>
      </c>
      <c r="BB15" s="186">
        <v>0</v>
      </c>
      <c r="BC15" s="186">
        <v>0</v>
      </c>
      <c r="BD15" s="186">
        <v>45866.25</v>
      </c>
      <c r="BE15" s="186">
        <v>334.8</v>
      </c>
      <c r="BF15" s="186">
        <v>2447.52</v>
      </c>
      <c r="BG15" s="186">
        <v>4039.91</v>
      </c>
      <c r="BH15" s="186">
        <v>1136.8</v>
      </c>
      <c r="BI15" s="186">
        <v>0</v>
      </c>
      <c r="BJ15" s="186">
        <v>27180</v>
      </c>
      <c r="BK15" s="186">
        <v>0</v>
      </c>
      <c r="BL15" s="186">
        <v>31569.799999999901</v>
      </c>
      <c r="BM15" s="186">
        <v>-11103.555676698699</v>
      </c>
      <c r="BN15" s="187">
        <v>3060467.22826534</v>
      </c>
      <c r="BO15" s="188">
        <v>152624.06</v>
      </c>
    </row>
    <row r="16" spans="2:67" x14ac:dyDescent="0.2">
      <c r="B16" s="181" t="s">
        <v>114</v>
      </c>
      <c r="C16" s="182">
        <v>0</v>
      </c>
      <c r="D16" s="182">
        <v>0</v>
      </c>
      <c r="E16" s="182">
        <v>0</v>
      </c>
      <c r="F16" s="182">
        <v>0</v>
      </c>
      <c r="G16" s="182">
        <v>0</v>
      </c>
      <c r="H16" s="182">
        <v>0</v>
      </c>
      <c r="I16" s="182">
        <v>0</v>
      </c>
      <c r="J16" s="182">
        <v>0</v>
      </c>
      <c r="K16" s="182">
        <v>0</v>
      </c>
      <c r="L16" s="182">
        <v>0</v>
      </c>
      <c r="M16" s="182">
        <v>0</v>
      </c>
      <c r="N16" s="182">
        <v>0</v>
      </c>
      <c r="O16" s="182">
        <v>0</v>
      </c>
      <c r="P16" s="182">
        <v>0</v>
      </c>
      <c r="Q16" s="182">
        <v>0</v>
      </c>
      <c r="R16" s="182">
        <v>0</v>
      </c>
      <c r="S16" s="182">
        <v>0</v>
      </c>
      <c r="T16" s="182">
        <v>0</v>
      </c>
      <c r="U16" s="182">
        <v>0</v>
      </c>
      <c r="V16" s="182">
        <v>0</v>
      </c>
      <c r="W16" s="182">
        <v>-3432</v>
      </c>
      <c r="X16" s="182">
        <v>44</v>
      </c>
      <c r="Y16" s="182">
        <v>0</v>
      </c>
      <c r="Z16" s="182">
        <v>0</v>
      </c>
      <c r="AA16" s="182">
        <v>111820.51</v>
      </c>
      <c r="AB16" s="182">
        <v>0</v>
      </c>
      <c r="AC16" s="182">
        <v>-4646.01</v>
      </c>
      <c r="AD16" s="182">
        <v>402644.01</v>
      </c>
      <c r="AE16" s="182">
        <v>0</v>
      </c>
      <c r="AF16" s="182">
        <v>0</v>
      </c>
      <c r="AG16" s="182">
        <v>-472.98</v>
      </c>
      <c r="AH16" s="182">
        <v>-4815.99</v>
      </c>
      <c r="AI16" s="182">
        <v>-39575.39</v>
      </c>
      <c r="AJ16" s="182">
        <v>-25799.98</v>
      </c>
      <c r="AK16" s="182">
        <v>-326215.99</v>
      </c>
      <c r="AL16" s="182">
        <v>-34749.18</v>
      </c>
      <c r="AM16" s="182">
        <v>420.02</v>
      </c>
      <c r="AN16" s="182">
        <v>-312</v>
      </c>
      <c r="AO16" s="182">
        <v>439.99</v>
      </c>
      <c r="AP16" s="182">
        <v>-2207.9899999999998</v>
      </c>
      <c r="AQ16" s="182">
        <v>-36760.019999999997</v>
      </c>
      <c r="AR16" s="182">
        <v>0</v>
      </c>
      <c r="AS16" s="182">
        <v>0</v>
      </c>
      <c r="AT16" s="182">
        <v>0</v>
      </c>
      <c r="AU16" s="182">
        <v>0</v>
      </c>
      <c r="AV16" s="182">
        <v>0</v>
      </c>
      <c r="AW16" s="182">
        <v>0</v>
      </c>
      <c r="AX16" s="182">
        <v>0</v>
      </c>
      <c r="AY16" s="182">
        <v>0</v>
      </c>
      <c r="AZ16" s="182">
        <v>0</v>
      </c>
      <c r="BA16" s="182">
        <v>0</v>
      </c>
      <c r="BB16" s="182">
        <v>0</v>
      </c>
      <c r="BC16" s="182">
        <v>0</v>
      </c>
      <c r="BD16" s="182">
        <v>0</v>
      </c>
      <c r="BE16" s="182">
        <v>0</v>
      </c>
      <c r="BF16" s="182">
        <v>0</v>
      </c>
      <c r="BG16" s="182">
        <v>0</v>
      </c>
      <c r="BH16" s="182">
        <v>0</v>
      </c>
      <c r="BI16" s="182">
        <v>0</v>
      </c>
      <c r="BJ16" s="182">
        <v>0</v>
      </c>
      <c r="BK16" s="182">
        <v>0</v>
      </c>
      <c r="BL16" s="182">
        <v>0</v>
      </c>
      <c r="BM16" s="182">
        <v>0</v>
      </c>
      <c r="BN16" s="183">
        <v>36381.000000000102</v>
      </c>
      <c r="BO16" s="184">
        <v>0</v>
      </c>
    </row>
    <row r="17" spans="2:67" ht="17" thickBot="1" x14ac:dyDescent="0.25">
      <c r="B17" s="181" t="s">
        <v>115</v>
      </c>
      <c r="C17" s="182">
        <v>0</v>
      </c>
      <c r="D17" s="182">
        <v>0</v>
      </c>
      <c r="E17" s="182">
        <v>-58.62</v>
      </c>
      <c r="F17" s="182">
        <v>0</v>
      </c>
      <c r="G17" s="182">
        <v>5673.16</v>
      </c>
      <c r="H17" s="182">
        <v>0</v>
      </c>
      <c r="I17" s="182">
        <v>-20.010000000000002</v>
      </c>
      <c r="J17" s="182">
        <v>0</v>
      </c>
      <c r="K17" s="182">
        <v>0</v>
      </c>
      <c r="L17" s="182">
        <v>0</v>
      </c>
      <c r="M17" s="182">
        <v>0</v>
      </c>
      <c r="N17" s="182">
        <v>0</v>
      </c>
      <c r="O17" s="182">
        <v>0</v>
      </c>
      <c r="P17" s="182">
        <v>124.18</v>
      </c>
      <c r="Q17" s="182">
        <v>4.9800000000000004</v>
      </c>
      <c r="R17" s="182">
        <v>0</v>
      </c>
      <c r="S17" s="182">
        <v>0</v>
      </c>
      <c r="T17" s="182">
        <v>-24745.62</v>
      </c>
      <c r="U17" s="182">
        <v>0</v>
      </c>
      <c r="V17" s="182">
        <v>0</v>
      </c>
      <c r="W17" s="182">
        <v>0</v>
      </c>
      <c r="X17" s="182">
        <v>0</v>
      </c>
      <c r="Y17" s="182">
        <v>0</v>
      </c>
      <c r="Z17" s="182">
        <v>0</v>
      </c>
      <c r="AA17" s="182">
        <v>0</v>
      </c>
      <c r="AB17" s="182">
        <v>0</v>
      </c>
      <c r="AC17" s="182">
        <v>-644.01</v>
      </c>
      <c r="AD17" s="182">
        <v>88.01</v>
      </c>
      <c r="AE17" s="182">
        <v>-264.02</v>
      </c>
      <c r="AF17" s="182">
        <v>0</v>
      </c>
      <c r="AG17" s="182">
        <v>0</v>
      </c>
      <c r="AH17" s="182">
        <v>0</v>
      </c>
      <c r="AI17" s="182">
        <v>-3024.59</v>
      </c>
      <c r="AJ17" s="182">
        <v>39.979999999999997</v>
      </c>
      <c r="AK17" s="182">
        <v>-88.01</v>
      </c>
      <c r="AL17" s="182">
        <v>0</v>
      </c>
      <c r="AM17" s="182">
        <v>-83.99</v>
      </c>
      <c r="AN17" s="182">
        <v>-38.979999999999997</v>
      </c>
      <c r="AO17" s="182">
        <v>-39.979999999999997</v>
      </c>
      <c r="AP17" s="182">
        <v>0</v>
      </c>
      <c r="AQ17" s="182">
        <v>-2040.02</v>
      </c>
      <c r="AR17" s="182">
        <v>0</v>
      </c>
      <c r="AS17" s="182">
        <v>0</v>
      </c>
      <c r="AT17" s="182">
        <v>0</v>
      </c>
      <c r="AU17" s="182">
        <v>0</v>
      </c>
      <c r="AV17" s="182">
        <v>0</v>
      </c>
      <c r="AW17" s="182">
        <v>0</v>
      </c>
      <c r="AX17" s="182">
        <v>0</v>
      </c>
      <c r="AY17" s="182">
        <v>0</v>
      </c>
      <c r="AZ17" s="182">
        <v>0</v>
      </c>
      <c r="BA17" s="182">
        <v>0</v>
      </c>
      <c r="BB17" s="182">
        <v>0</v>
      </c>
      <c r="BC17" s="182">
        <v>0</v>
      </c>
      <c r="BD17" s="182">
        <v>0</v>
      </c>
      <c r="BE17" s="182">
        <v>0</v>
      </c>
      <c r="BF17" s="182">
        <v>0</v>
      </c>
      <c r="BG17" s="182">
        <v>0</v>
      </c>
      <c r="BH17" s="182">
        <v>0</v>
      </c>
      <c r="BI17" s="182">
        <v>0</v>
      </c>
      <c r="BJ17" s="182">
        <v>0</v>
      </c>
      <c r="BK17" s="182">
        <v>0</v>
      </c>
      <c r="BL17" s="182">
        <v>-1847.13</v>
      </c>
      <c r="BM17" s="182">
        <v>300.95</v>
      </c>
      <c r="BN17" s="183">
        <v>-26663.72</v>
      </c>
      <c r="BO17" s="184">
        <v>0</v>
      </c>
    </row>
    <row r="18" spans="2:67" ht="17" thickBot="1" x14ac:dyDescent="0.25">
      <c r="B18" s="185" t="s">
        <v>116</v>
      </c>
      <c r="C18" s="186">
        <v>0</v>
      </c>
      <c r="D18" s="186">
        <v>0</v>
      </c>
      <c r="E18" s="186">
        <v>0</v>
      </c>
      <c r="F18" s="186">
        <v>-125464.29</v>
      </c>
      <c r="G18" s="186">
        <v>-346956.95415460202</v>
      </c>
      <c r="H18" s="186">
        <v>0</v>
      </c>
      <c r="I18" s="186">
        <v>0</v>
      </c>
      <c r="J18" s="186">
        <v>0</v>
      </c>
      <c r="K18" s="186">
        <v>6640.47</v>
      </c>
      <c r="L18" s="186">
        <v>0</v>
      </c>
      <c r="M18" s="186">
        <v>3435.81</v>
      </c>
      <c r="N18" s="186">
        <v>0</v>
      </c>
      <c r="O18" s="186">
        <v>0</v>
      </c>
      <c r="P18" s="186">
        <v>14833.030779810701</v>
      </c>
      <c r="Q18" s="186">
        <v>20945.605822332102</v>
      </c>
      <c r="R18" s="186">
        <v>0</v>
      </c>
      <c r="S18" s="186">
        <v>0</v>
      </c>
      <c r="T18" s="186">
        <v>-382538.23605051002</v>
      </c>
      <c r="U18" s="186">
        <v>0</v>
      </c>
      <c r="V18" s="186">
        <v>-2254004.89</v>
      </c>
      <c r="W18" s="186">
        <v>-211508.01</v>
      </c>
      <c r="X18" s="186">
        <v>-43.960000000020997</v>
      </c>
      <c r="Y18" s="186">
        <v>-22835.98</v>
      </c>
      <c r="Z18" s="186">
        <v>0</v>
      </c>
      <c r="AA18" s="186">
        <v>59241.895759872401</v>
      </c>
      <c r="AB18" s="186">
        <v>0</v>
      </c>
      <c r="AC18" s="186">
        <v>41215.99</v>
      </c>
      <c r="AD18" s="186">
        <v>237556.02</v>
      </c>
      <c r="AE18" s="186">
        <v>3960</v>
      </c>
      <c r="AF18" s="186">
        <v>0</v>
      </c>
      <c r="AG18" s="186">
        <v>320220.99</v>
      </c>
      <c r="AH18" s="186">
        <v>22273.99</v>
      </c>
      <c r="AI18" s="186">
        <v>951657.94973388303</v>
      </c>
      <c r="AJ18" s="186">
        <v>350030.93730428099</v>
      </c>
      <c r="AK18" s="186">
        <v>323136.01</v>
      </c>
      <c r="AL18" s="186">
        <v>8196.7900000000009</v>
      </c>
      <c r="AM18" s="186">
        <v>22974.02</v>
      </c>
      <c r="AN18" s="186">
        <v>18837</v>
      </c>
      <c r="AO18" s="186">
        <v>4560.0200000000004</v>
      </c>
      <c r="AP18" s="186">
        <v>12639.99</v>
      </c>
      <c r="AQ18" s="186">
        <v>33320.019999999997</v>
      </c>
      <c r="AR18" s="186">
        <v>0</v>
      </c>
      <c r="AS18" s="186">
        <v>-26626.666666666701</v>
      </c>
      <c r="AT18" s="186">
        <v>-21786.666666666701</v>
      </c>
      <c r="AU18" s="186">
        <v>-19461.960250530199</v>
      </c>
      <c r="AV18" s="186">
        <v>-11062.5804285714</v>
      </c>
      <c r="AW18" s="186">
        <v>0</v>
      </c>
      <c r="AX18" s="186">
        <v>0</v>
      </c>
      <c r="AY18" s="186">
        <v>0</v>
      </c>
      <c r="AZ18" s="186">
        <v>0</v>
      </c>
      <c r="BA18" s="186">
        <v>0</v>
      </c>
      <c r="BB18" s="186">
        <v>0</v>
      </c>
      <c r="BC18" s="186">
        <v>0</v>
      </c>
      <c r="BD18" s="186">
        <v>-45866.25</v>
      </c>
      <c r="BE18" s="186">
        <v>-334.8</v>
      </c>
      <c r="BF18" s="186">
        <v>0</v>
      </c>
      <c r="BG18" s="186">
        <v>-4039.91</v>
      </c>
      <c r="BH18" s="186">
        <v>0</v>
      </c>
      <c r="BI18" s="186">
        <v>0</v>
      </c>
      <c r="BJ18" s="186">
        <v>-27180</v>
      </c>
      <c r="BK18" s="186">
        <v>0</v>
      </c>
      <c r="BL18" s="186">
        <v>396252</v>
      </c>
      <c r="BM18" s="186">
        <v>172888.522526085</v>
      </c>
      <c r="BN18" s="187">
        <v>-474894.09229128202</v>
      </c>
      <c r="BO18" s="188">
        <v>-101121.31</v>
      </c>
    </row>
    <row r="19" spans="2:67" x14ac:dyDescent="0.2">
      <c r="B19" s="181" t="s">
        <v>117</v>
      </c>
      <c r="C19" s="182">
        <v>0</v>
      </c>
      <c r="D19" s="182">
        <v>0</v>
      </c>
      <c r="E19" s="182">
        <v>0</v>
      </c>
      <c r="F19" s="182">
        <v>0</v>
      </c>
      <c r="G19" s="182">
        <v>-248845.035235683</v>
      </c>
      <c r="H19" s="182">
        <v>0</v>
      </c>
      <c r="I19" s="182">
        <v>0</v>
      </c>
      <c r="J19" s="182">
        <v>0</v>
      </c>
      <c r="K19" s="182">
        <v>0</v>
      </c>
      <c r="L19" s="182">
        <v>0</v>
      </c>
      <c r="M19" s="182">
        <v>0</v>
      </c>
      <c r="N19" s="182">
        <v>0</v>
      </c>
      <c r="O19" s="182">
        <v>0</v>
      </c>
      <c r="P19" s="182">
        <v>-1595.38922018934</v>
      </c>
      <c r="Q19" s="182">
        <v>-15747.344177667899</v>
      </c>
      <c r="R19" s="182">
        <v>0</v>
      </c>
      <c r="S19" s="182">
        <v>0</v>
      </c>
      <c r="T19" s="182">
        <v>-112555.8</v>
      </c>
      <c r="U19" s="182">
        <v>0</v>
      </c>
      <c r="V19" s="182">
        <v>0</v>
      </c>
      <c r="W19" s="182">
        <v>0</v>
      </c>
      <c r="X19" s="182">
        <v>0</v>
      </c>
      <c r="Y19" s="182">
        <v>0</v>
      </c>
      <c r="Z19" s="182">
        <v>0</v>
      </c>
      <c r="AA19" s="182">
        <v>0</v>
      </c>
      <c r="AB19" s="182">
        <v>0</v>
      </c>
      <c r="AC19" s="182">
        <v>0</v>
      </c>
      <c r="AD19" s="182">
        <v>0</v>
      </c>
      <c r="AE19" s="182">
        <v>0</v>
      </c>
      <c r="AF19" s="182">
        <v>0</v>
      </c>
      <c r="AG19" s="182">
        <v>0</v>
      </c>
      <c r="AH19" s="182">
        <v>0</v>
      </c>
      <c r="AI19" s="182">
        <v>0</v>
      </c>
      <c r="AJ19" s="182">
        <v>0</v>
      </c>
      <c r="AK19" s="182">
        <v>0</v>
      </c>
      <c r="AL19" s="182">
        <v>0</v>
      </c>
      <c r="AM19" s="182">
        <v>0</v>
      </c>
      <c r="AN19" s="182">
        <v>0</v>
      </c>
      <c r="AO19" s="182">
        <v>0</v>
      </c>
      <c r="AP19" s="182">
        <v>0</v>
      </c>
      <c r="AQ19" s="182">
        <v>0</v>
      </c>
      <c r="AR19" s="182">
        <v>0</v>
      </c>
      <c r="AS19" s="182">
        <v>0</v>
      </c>
      <c r="AT19" s="182">
        <v>0</v>
      </c>
      <c r="AU19" s="182">
        <v>-14785.714285714301</v>
      </c>
      <c r="AV19" s="182">
        <v>-270.89999999999998</v>
      </c>
      <c r="AW19" s="182">
        <v>0</v>
      </c>
      <c r="AX19" s="182">
        <v>0</v>
      </c>
      <c r="AY19" s="182">
        <v>0</v>
      </c>
      <c r="AZ19" s="182">
        <v>0</v>
      </c>
      <c r="BA19" s="182">
        <v>0</v>
      </c>
      <c r="BB19" s="182">
        <v>0</v>
      </c>
      <c r="BC19" s="182">
        <v>0</v>
      </c>
      <c r="BD19" s="182">
        <v>-45866.25</v>
      </c>
      <c r="BE19" s="182">
        <v>-334.8</v>
      </c>
      <c r="BF19" s="182">
        <v>0</v>
      </c>
      <c r="BG19" s="182">
        <v>-108</v>
      </c>
      <c r="BH19" s="182">
        <v>0</v>
      </c>
      <c r="BI19" s="182">
        <v>0</v>
      </c>
      <c r="BJ19" s="182">
        <v>-27180</v>
      </c>
      <c r="BK19" s="182">
        <v>0</v>
      </c>
      <c r="BL19" s="182">
        <v>223243.2</v>
      </c>
      <c r="BM19" s="182">
        <v>0</v>
      </c>
      <c r="BN19" s="183">
        <v>-244046.032919255</v>
      </c>
      <c r="BO19" s="184">
        <v>-35595.040000000001</v>
      </c>
    </row>
    <row r="20" spans="2:67" x14ac:dyDescent="0.2">
      <c r="B20" s="181" t="s">
        <v>118</v>
      </c>
      <c r="C20" s="182">
        <v>0</v>
      </c>
      <c r="D20" s="182">
        <v>0</v>
      </c>
      <c r="E20" s="182">
        <v>0</v>
      </c>
      <c r="F20" s="182">
        <v>0</v>
      </c>
      <c r="G20" s="182">
        <v>0</v>
      </c>
      <c r="H20" s="182">
        <v>0</v>
      </c>
      <c r="I20" s="182">
        <v>0</v>
      </c>
      <c r="J20" s="182">
        <v>0</v>
      </c>
      <c r="K20" s="182">
        <v>0</v>
      </c>
      <c r="L20" s="182">
        <v>0</v>
      </c>
      <c r="M20" s="182">
        <v>0</v>
      </c>
      <c r="N20" s="182">
        <v>0</v>
      </c>
      <c r="O20" s="182">
        <v>0</v>
      </c>
      <c r="P20" s="182">
        <v>0</v>
      </c>
      <c r="Q20" s="182">
        <v>0</v>
      </c>
      <c r="R20" s="182">
        <v>0</v>
      </c>
      <c r="S20" s="182">
        <v>0</v>
      </c>
      <c r="T20" s="182">
        <v>0</v>
      </c>
      <c r="U20" s="182">
        <v>0</v>
      </c>
      <c r="V20" s="182">
        <v>0</v>
      </c>
      <c r="W20" s="182">
        <v>0</v>
      </c>
      <c r="X20" s="182">
        <v>0</v>
      </c>
      <c r="Y20" s="182">
        <v>0</v>
      </c>
      <c r="Z20" s="182">
        <v>0</v>
      </c>
      <c r="AA20" s="182">
        <v>0</v>
      </c>
      <c r="AB20" s="182">
        <v>0</v>
      </c>
      <c r="AC20" s="182">
        <v>0</v>
      </c>
      <c r="AD20" s="182">
        <v>0</v>
      </c>
      <c r="AE20" s="182">
        <v>0</v>
      </c>
      <c r="AF20" s="182">
        <v>0</v>
      </c>
      <c r="AG20" s="182">
        <v>0</v>
      </c>
      <c r="AH20" s="182">
        <v>0</v>
      </c>
      <c r="AI20" s="182">
        <v>0</v>
      </c>
      <c r="AJ20" s="182">
        <v>0</v>
      </c>
      <c r="AK20" s="182">
        <v>0</v>
      </c>
      <c r="AL20" s="182">
        <v>0</v>
      </c>
      <c r="AM20" s="182">
        <v>0</v>
      </c>
      <c r="AN20" s="182">
        <v>0</v>
      </c>
      <c r="AO20" s="182">
        <v>0</v>
      </c>
      <c r="AP20" s="182">
        <v>0</v>
      </c>
      <c r="AQ20" s="182">
        <v>0</v>
      </c>
      <c r="AR20" s="182">
        <v>0</v>
      </c>
      <c r="AS20" s="182">
        <v>0</v>
      </c>
      <c r="AT20" s="182">
        <v>0</v>
      </c>
      <c r="AU20" s="182">
        <v>0</v>
      </c>
      <c r="AV20" s="182">
        <v>0</v>
      </c>
      <c r="AW20" s="182">
        <v>0</v>
      </c>
      <c r="AX20" s="182">
        <v>0</v>
      </c>
      <c r="AY20" s="182">
        <v>0</v>
      </c>
      <c r="AZ20" s="182">
        <v>0</v>
      </c>
      <c r="BA20" s="182">
        <v>0</v>
      </c>
      <c r="BB20" s="182">
        <v>0</v>
      </c>
      <c r="BC20" s="182">
        <v>0</v>
      </c>
      <c r="BD20" s="182">
        <v>0</v>
      </c>
      <c r="BE20" s="182">
        <v>0</v>
      </c>
      <c r="BF20" s="182">
        <v>0</v>
      </c>
      <c r="BG20" s="182">
        <v>-3931.91</v>
      </c>
      <c r="BH20" s="182">
        <v>0</v>
      </c>
      <c r="BI20" s="182">
        <v>0</v>
      </c>
      <c r="BJ20" s="182">
        <v>0</v>
      </c>
      <c r="BK20" s="182">
        <v>0</v>
      </c>
      <c r="BL20" s="182">
        <v>3931.2</v>
      </c>
      <c r="BM20" s="182">
        <v>0</v>
      </c>
      <c r="BN20" s="183">
        <v>-0.70999999999958197</v>
      </c>
      <c r="BO20" s="184">
        <v>-14809</v>
      </c>
    </row>
    <row r="21" spans="2:67" x14ac:dyDescent="0.2">
      <c r="B21" s="181" t="s">
        <v>119</v>
      </c>
      <c r="C21" s="182">
        <v>0</v>
      </c>
      <c r="D21" s="182">
        <v>0</v>
      </c>
      <c r="E21" s="182">
        <v>0</v>
      </c>
      <c r="F21" s="182">
        <v>0</v>
      </c>
      <c r="G21" s="182">
        <v>-98111.918918918906</v>
      </c>
      <c r="H21" s="182">
        <v>0</v>
      </c>
      <c r="I21" s="182">
        <v>0</v>
      </c>
      <c r="J21" s="182">
        <v>0</v>
      </c>
      <c r="K21" s="182">
        <v>0</v>
      </c>
      <c r="L21" s="182">
        <v>0</v>
      </c>
      <c r="M21" s="182">
        <v>0</v>
      </c>
      <c r="N21" s="182">
        <v>0</v>
      </c>
      <c r="O21" s="182">
        <v>0</v>
      </c>
      <c r="P21" s="182">
        <v>0</v>
      </c>
      <c r="Q21" s="182">
        <v>0</v>
      </c>
      <c r="R21" s="182">
        <v>0</v>
      </c>
      <c r="S21" s="182">
        <v>0</v>
      </c>
      <c r="T21" s="182">
        <v>-126857.142857143</v>
      </c>
      <c r="U21" s="182">
        <v>0</v>
      </c>
      <c r="V21" s="182">
        <v>0</v>
      </c>
      <c r="W21" s="182">
        <v>0</v>
      </c>
      <c r="X21" s="182">
        <v>0</v>
      </c>
      <c r="Y21" s="182">
        <v>0</v>
      </c>
      <c r="Z21" s="182">
        <v>0</v>
      </c>
      <c r="AA21" s="182">
        <v>0</v>
      </c>
      <c r="AB21" s="182">
        <v>0</v>
      </c>
      <c r="AC21" s="182">
        <v>0</v>
      </c>
      <c r="AD21" s="182">
        <v>0</v>
      </c>
      <c r="AE21" s="182">
        <v>0</v>
      </c>
      <c r="AF21" s="182">
        <v>0</v>
      </c>
      <c r="AG21" s="182">
        <v>0</v>
      </c>
      <c r="AH21" s="182">
        <v>0</v>
      </c>
      <c r="AI21" s="182">
        <v>0</v>
      </c>
      <c r="AJ21" s="182">
        <v>0</v>
      </c>
      <c r="AK21" s="182">
        <v>0</v>
      </c>
      <c r="AL21" s="182">
        <v>0</v>
      </c>
      <c r="AM21" s="182">
        <v>0</v>
      </c>
      <c r="AN21" s="182">
        <v>0</v>
      </c>
      <c r="AO21" s="182">
        <v>0</v>
      </c>
      <c r="AP21" s="182">
        <v>0</v>
      </c>
      <c r="AQ21" s="182">
        <v>0</v>
      </c>
      <c r="AR21" s="182">
        <v>0</v>
      </c>
      <c r="AS21" s="182">
        <v>-26626.666666666701</v>
      </c>
      <c r="AT21" s="182">
        <v>-21786.666666666701</v>
      </c>
      <c r="AU21" s="182">
        <v>-758.91891891891896</v>
      </c>
      <c r="AV21" s="182">
        <v>-368.57142857142901</v>
      </c>
      <c r="AW21" s="182">
        <v>0</v>
      </c>
      <c r="AX21" s="182">
        <v>0</v>
      </c>
      <c r="AY21" s="182">
        <v>0</v>
      </c>
      <c r="AZ21" s="182">
        <v>0</v>
      </c>
      <c r="BA21" s="182">
        <v>0</v>
      </c>
      <c r="BB21" s="182">
        <v>0</v>
      </c>
      <c r="BC21" s="182">
        <v>0</v>
      </c>
      <c r="BD21" s="182">
        <v>0</v>
      </c>
      <c r="BE21" s="182">
        <v>0</v>
      </c>
      <c r="BF21" s="182">
        <v>0</v>
      </c>
      <c r="BG21" s="182">
        <v>0</v>
      </c>
      <c r="BH21" s="182">
        <v>0</v>
      </c>
      <c r="BI21" s="182">
        <v>0</v>
      </c>
      <c r="BJ21" s="182">
        <v>0</v>
      </c>
      <c r="BK21" s="182">
        <v>0</v>
      </c>
      <c r="BL21" s="182">
        <v>106009.2</v>
      </c>
      <c r="BM21" s="182">
        <v>76799.682818532805</v>
      </c>
      <c r="BN21" s="183">
        <v>-91701.002638352802</v>
      </c>
      <c r="BO21" s="184">
        <v>-2032.61</v>
      </c>
    </row>
    <row r="22" spans="2:67" x14ac:dyDescent="0.2">
      <c r="B22" s="181" t="s">
        <v>120</v>
      </c>
      <c r="C22" s="182">
        <v>0</v>
      </c>
      <c r="D22" s="182">
        <v>0</v>
      </c>
      <c r="E22" s="182">
        <v>0</v>
      </c>
      <c r="F22" s="182">
        <v>0</v>
      </c>
      <c r="G22" s="182">
        <v>0</v>
      </c>
      <c r="H22" s="182">
        <v>0</v>
      </c>
      <c r="I22" s="182">
        <v>0</v>
      </c>
      <c r="J22" s="182">
        <v>0</v>
      </c>
      <c r="K22" s="182">
        <v>0</v>
      </c>
      <c r="L22" s="182">
        <v>0</v>
      </c>
      <c r="M22" s="182">
        <v>0</v>
      </c>
      <c r="N22" s="182">
        <v>0</v>
      </c>
      <c r="O22" s="182">
        <v>0</v>
      </c>
      <c r="P22" s="182">
        <v>0</v>
      </c>
      <c r="Q22" s="182">
        <v>0</v>
      </c>
      <c r="R22" s="182">
        <v>0</v>
      </c>
      <c r="S22" s="182">
        <v>0</v>
      </c>
      <c r="T22" s="182">
        <v>-128446.393486456</v>
      </c>
      <c r="U22" s="182">
        <v>0</v>
      </c>
      <c r="V22" s="182">
        <v>0</v>
      </c>
      <c r="W22" s="182">
        <v>0</v>
      </c>
      <c r="X22" s="182">
        <v>0</v>
      </c>
      <c r="Y22" s="182">
        <v>0</v>
      </c>
      <c r="Z22" s="182">
        <v>0</v>
      </c>
      <c r="AA22" s="182">
        <v>-12266.284612692099</v>
      </c>
      <c r="AB22" s="182">
        <v>0</v>
      </c>
      <c r="AC22" s="182">
        <v>0</v>
      </c>
      <c r="AD22" s="182">
        <v>0</v>
      </c>
      <c r="AE22" s="182">
        <v>0</v>
      </c>
      <c r="AF22" s="182">
        <v>0</v>
      </c>
      <c r="AG22" s="182">
        <v>0</v>
      </c>
      <c r="AH22" s="182">
        <v>0</v>
      </c>
      <c r="AI22" s="182">
        <v>-707.67026611685105</v>
      </c>
      <c r="AJ22" s="182">
        <v>-9.0726957194468092</v>
      </c>
      <c r="AK22" s="182">
        <v>0</v>
      </c>
      <c r="AL22" s="182">
        <v>0</v>
      </c>
      <c r="AM22" s="182">
        <v>0</v>
      </c>
      <c r="AN22" s="182">
        <v>0</v>
      </c>
      <c r="AO22" s="182">
        <v>0</v>
      </c>
      <c r="AP22" s="182">
        <v>0</v>
      </c>
      <c r="AQ22" s="182">
        <v>0</v>
      </c>
      <c r="AR22" s="182">
        <v>0</v>
      </c>
      <c r="AS22" s="182">
        <v>0</v>
      </c>
      <c r="AT22" s="182">
        <v>0</v>
      </c>
      <c r="AU22" s="182">
        <v>-1.8125967646735299</v>
      </c>
      <c r="AV22" s="182">
        <v>-7900.5990000000002</v>
      </c>
      <c r="AW22" s="182">
        <v>0</v>
      </c>
      <c r="AX22" s="182">
        <v>0</v>
      </c>
      <c r="AY22" s="182">
        <v>0</v>
      </c>
      <c r="AZ22" s="182">
        <v>0</v>
      </c>
      <c r="BA22" s="182">
        <v>0</v>
      </c>
      <c r="BB22" s="182">
        <v>0</v>
      </c>
      <c r="BC22" s="182">
        <v>0</v>
      </c>
      <c r="BD22" s="182">
        <v>0</v>
      </c>
      <c r="BE22" s="182">
        <v>0</v>
      </c>
      <c r="BF22" s="182">
        <v>0</v>
      </c>
      <c r="BG22" s="182">
        <v>0</v>
      </c>
      <c r="BH22" s="182">
        <v>0</v>
      </c>
      <c r="BI22" s="182">
        <v>0</v>
      </c>
      <c r="BJ22" s="182">
        <v>0</v>
      </c>
      <c r="BK22" s="182">
        <v>0</v>
      </c>
      <c r="BL22" s="182">
        <v>63068.4</v>
      </c>
      <c r="BM22" s="182">
        <v>68326.013859989107</v>
      </c>
      <c r="BN22" s="183">
        <v>-17937.418797760001</v>
      </c>
      <c r="BO22" s="184">
        <v>-45294.31</v>
      </c>
    </row>
    <row r="23" spans="2:67" x14ac:dyDescent="0.2">
      <c r="B23" s="181" t="s">
        <v>121</v>
      </c>
      <c r="C23" s="182">
        <v>0</v>
      </c>
      <c r="D23" s="182">
        <v>0</v>
      </c>
      <c r="E23" s="182">
        <v>0</v>
      </c>
      <c r="F23" s="182">
        <v>0</v>
      </c>
      <c r="G23" s="182">
        <v>0</v>
      </c>
      <c r="H23" s="182">
        <v>0</v>
      </c>
      <c r="I23" s="182">
        <v>0</v>
      </c>
      <c r="J23" s="182">
        <v>0</v>
      </c>
      <c r="K23" s="182">
        <v>0</v>
      </c>
      <c r="L23" s="182">
        <v>0</v>
      </c>
      <c r="M23" s="182">
        <v>0</v>
      </c>
      <c r="N23" s="182">
        <v>0</v>
      </c>
      <c r="O23" s="182">
        <v>0</v>
      </c>
      <c r="P23" s="182">
        <v>0</v>
      </c>
      <c r="Q23" s="182">
        <v>0</v>
      </c>
      <c r="R23" s="182">
        <v>0</v>
      </c>
      <c r="S23" s="182">
        <v>0</v>
      </c>
      <c r="T23" s="182">
        <v>-25573.869706911399</v>
      </c>
      <c r="U23" s="182">
        <v>0</v>
      </c>
      <c r="V23" s="182">
        <v>0</v>
      </c>
      <c r="W23" s="182">
        <v>0</v>
      </c>
      <c r="X23" s="182">
        <v>0</v>
      </c>
      <c r="Y23" s="182">
        <v>0</v>
      </c>
      <c r="Z23" s="182">
        <v>0</v>
      </c>
      <c r="AA23" s="182">
        <v>-31847.8396274355</v>
      </c>
      <c r="AB23" s="182">
        <v>0</v>
      </c>
      <c r="AC23" s="182">
        <v>0</v>
      </c>
      <c r="AD23" s="182">
        <v>0</v>
      </c>
      <c r="AE23" s="182">
        <v>0</v>
      </c>
      <c r="AF23" s="182">
        <v>0</v>
      </c>
      <c r="AG23" s="182">
        <v>0</v>
      </c>
      <c r="AH23" s="182">
        <v>0</v>
      </c>
      <c r="AI23" s="182">
        <v>0</v>
      </c>
      <c r="AJ23" s="182">
        <v>0</v>
      </c>
      <c r="AK23" s="182">
        <v>0</v>
      </c>
      <c r="AL23" s="182">
        <v>0</v>
      </c>
      <c r="AM23" s="182">
        <v>0</v>
      </c>
      <c r="AN23" s="182">
        <v>0</v>
      </c>
      <c r="AO23" s="182">
        <v>0</v>
      </c>
      <c r="AP23" s="182">
        <v>0</v>
      </c>
      <c r="AQ23" s="182">
        <v>0</v>
      </c>
      <c r="AR23" s="182">
        <v>0</v>
      </c>
      <c r="AS23" s="182">
        <v>0</v>
      </c>
      <c r="AT23" s="182">
        <v>0</v>
      </c>
      <c r="AU23" s="182">
        <v>-3915.5144491323399</v>
      </c>
      <c r="AV23" s="182">
        <v>0</v>
      </c>
      <c r="AW23" s="182">
        <v>0</v>
      </c>
      <c r="AX23" s="182">
        <v>0</v>
      </c>
      <c r="AY23" s="182">
        <v>0</v>
      </c>
      <c r="AZ23" s="182">
        <v>0</v>
      </c>
      <c r="BA23" s="182">
        <v>0</v>
      </c>
      <c r="BB23" s="182">
        <v>0</v>
      </c>
      <c r="BC23" s="182">
        <v>0</v>
      </c>
      <c r="BD23" s="182">
        <v>0</v>
      </c>
      <c r="BE23" s="182">
        <v>0</v>
      </c>
      <c r="BF23" s="182">
        <v>0</v>
      </c>
      <c r="BG23" s="182">
        <v>0</v>
      </c>
      <c r="BH23" s="182">
        <v>0</v>
      </c>
      <c r="BI23" s="182">
        <v>0</v>
      </c>
      <c r="BJ23" s="182">
        <v>0</v>
      </c>
      <c r="BK23" s="182">
        <v>0</v>
      </c>
      <c r="BL23" s="182">
        <v>0</v>
      </c>
      <c r="BM23" s="182">
        <v>45034.5058475634</v>
      </c>
      <c r="BN23" s="183">
        <v>-16302.7179359158</v>
      </c>
      <c r="BO23" s="184">
        <v>-867.84</v>
      </c>
    </row>
    <row r="24" spans="2:67" x14ac:dyDescent="0.2">
      <c r="B24" s="189" t="s">
        <v>122</v>
      </c>
      <c r="C24" s="190">
        <v>0</v>
      </c>
      <c r="D24" s="190">
        <v>0</v>
      </c>
      <c r="E24" s="190">
        <v>0</v>
      </c>
      <c r="F24" s="190">
        <v>0</v>
      </c>
      <c r="G24" s="190">
        <v>0</v>
      </c>
      <c r="H24" s="190">
        <v>0</v>
      </c>
      <c r="I24" s="190">
        <v>0</v>
      </c>
      <c r="J24" s="190">
        <v>0</v>
      </c>
      <c r="K24" s="190">
        <v>0</v>
      </c>
      <c r="L24" s="190">
        <v>0</v>
      </c>
      <c r="M24" s="190">
        <v>0</v>
      </c>
      <c r="N24" s="190">
        <v>0</v>
      </c>
      <c r="O24" s="190">
        <v>0</v>
      </c>
      <c r="P24" s="190">
        <v>0</v>
      </c>
      <c r="Q24" s="190">
        <v>0</v>
      </c>
      <c r="R24" s="190">
        <v>0</v>
      </c>
      <c r="S24" s="190">
        <v>0</v>
      </c>
      <c r="T24" s="190">
        <v>0</v>
      </c>
      <c r="U24" s="190">
        <v>0</v>
      </c>
      <c r="V24" s="190">
        <v>0</v>
      </c>
      <c r="W24" s="190">
        <v>0</v>
      </c>
      <c r="X24" s="190">
        <v>0</v>
      </c>
      <c r="Y24" s="190">
        <v>0</v>
      </c>
      <c r="Z24" s="190">
        <v>0</v>
      </c>
      <c r="AA24" s="190">
        <v>0</v>
      </c>
      <c r="AB24" s="190">
        <v>0</v>
      </c>
      <c r="AC24" s="190">
        <v>0</v>
      </c>
      <c r="AD24" s="190">
        <v>0</v>
      </c>
      <c r="AE24" s="190">
        <v>0</v>
      </c>
      <c r="AF24" s="190">
        <v>0</v>
      </c>
      <c r="AG24" s="190">
        <v>0</v>
      </c>
      <c r="AH24" s="190">
        <v>0</v>
      </c>
      <c r="AI24" s="190">
        <v>0</v>
      </c>
      <c r="AJ24" s="190">
        <v>0</v>
      </c>
      <c r="AK24" s="190">
        <v>0</v>
      </c>
      <c r="AL24" s="190">
        <v>0</v>
      </c>
      <c r="AM24" s="190">
        <v>0</v>
      </c>
      <c r="AN24" s="190">
        <v>0</v>
      </c>
      <c r="AO24" s="190">
        <v>0</v>
      </c>
      <c r="AP24" s="190">
        <v>0</v>
      </c>
      <c r="AQ24" s="190">
        <v>0</v>
      </c>
      <c r="AR24" s="190">
        <v>0</v>
      </c>
      <c r="AS24" s="190">
        <v>0</v>
      </c>
      <c r="AT24" s="190">
        <v>0</v>
      </c>
      <c r="AU24" s="190">
        <v>0</v>
      </c>
      <c r="AV24" s="190">
        <v>0</v>
      </c>
      <c r="AW24" s="190">
        <v>0</v>
      </c>
      <c r="AX24" s="190">
        <v>0</v>
      </c>
      <c r="AY24" s="190">
        <v>0</v>
      </c>
      <c r="AZ24" s="190">
        <v>0</v>
      </c>
      <c r="BA24" s="190">
        <v>0</v>
      </c>
      <c r="BB24" s="190">
        <v>0</v>
      </c>
      <c r="BC24" s="190">
        <v>0</v>
      </c>
      <c r="BD24" s="190">
        <v>0</v>
      </c>
      <c r="BE24" s="190">
        <v>0</v>
      </c>
      <c r="BF24" s="190">
        <v>0</v>
      </c>
      <c r="BG24" s="190">
        <v>0</v>
      </c>
      <c r="BH24" s="190">
        <v>0</v>
      </c>
      <c r="BI24" s="190">
        <v>0</v>
      </c>
      <c r="BJ24" s="190">
        <v>0</v>
      </c>
      <c r="BK24" s="190">
        <v>0</v>
      </c>
      <c r="BL24" s="190">
        <v>0</v>
      </c>
      <c r="BM24" s="190">
        <v>0</v>
      </c>
      <c r="BN24" s="191">
        <v>0</v>
      </c>
      <c r="BO24" s="192">
        <v>0</v>
      </c>
    </row>
    <row r="25" spans="2:67" x14ac:dyDescent="0.2">
      <c r="B25" s="181" t="s">
        <v>123</v>
      </c>
      <c r="C25" s="182">
        <v>0</v>
      </c>
      <c r="D25" s="182">
        <v>0</v>
      </c>
      <c r="E25" s="182">
        <v>0</v>
      </c>
      <c r="F25" s="182">
        <v>0</v>
      </c>
      <c r="G25" s="182">
        <v>0</v>
      </c>
      <c r="H25" s="182">
        <v>0</v>
      </c>
      <c r="I25" s="182">
        <v>0</v>
      </c>
      <c r="J25" s="182">
        <v>0</v>
      </c>
      <c r="K25" s="182">
        <v>0</v>
      </c>
      <c r="L25" s="182">
        <v>0</v>
      </c>
      <c r="M25" s="182">
        <v>0</v>
      </c>
      <c r="N25" s="182">
        <v>0</v>
      </c>
      <c r="O25" s="182">
        <v>0</v>
      </c>
      <c r="P25" s="182">
        <v>0</v>
      </c>
      <c r="Q25" s="182">
        <v>0</v>
      </c>
      <c r="R25" s="182">
        <v>0</v>
      </c>
      <c r="S25" s="182">
        <v>0</v>
      </c>
      <c r="T25" s="182">
        <v>0</v>
      </c>
      <c r="U25" s="182">
        <v>0</v>
      </c>
      <c r="V25" s="182">
        <v>0</v>
      </c>
      <c r="W25" s="182">
        <v>0</v>
      </c>
      <c r="X25" s="182">
        <v>0</v>
      </c>
      <c r="Y25" s="182">
        <v>0</v>
      </c>
      <c r="Z25" s="182">
        <v>0</v>
      </c>
      <c r="AA25" s="182">
        <v>0</v>
      </c>
      <c r="AB25" s="182">
        <v>0</v>
      </c>
      <c r="AC25" s="182">
        <v>0</v>
      </c>
      <c r="AD25" s="182">
        <v>0</v>
      </c>
      <c r="AE25" s="182">
        <v>0</v>
      </c>
      <c r="AF25" s="182">
        <v>0</v>
      </c>
      <c r="AG25" s="182">
        <v>0</v>
      </c>
      <c r="AH25" s="182">
        <v>0</v>
      </c>
      <c r="AI25" s="182">
        <v>0</v>
      </c>
      <c r="AJ25" s="182">
        <v>0</v>
      </c>
      <c r="AK25" s="182">
        <v>0</v>
      </c>
      <c r="AL25" s="182">
        <v>0</v>
      </c>
      <c r="AM25" s="182">
        <v>0</v>
      </c>
      <c r="AN25" s="182">
        <v>0</v>
      </c>
      <c r="AO25" s="182">
        <v>0</v>
      </c>
      <c r="AP25" s="182">
        <v>0</v>
      </c>
      <c r="AQ25" s="182">
        <v>0</v>
      </c>
      <c r="AR25" s="182">
        <v>0</v>
      </c>
      <c r="AS25" s="182">
        <v>0</v>
      </c>
      <c r="AT25" s="182">
        <v>0</v>
      </c>
      <c r="AU25" s="182">
        <v>0</v>
      </c>
      <c r="AV25" s="182">
        <v>0</v>
      </c>
      <c r="AW25" s="182">
        <v>0</v>
      </c>
      <c r="AX25" s="182">
        <v>0</v>
      </c>
      <c r="AY25" s="182">
        <v>0</v>
      </c>
      <c r="AZ25" s="182">
        <v>0</v>
      </c>
      <c r="BA25" s="182">
        <v>0</v>
      </c>
      <c r="BB25" s="182">
        <v>0</v>
      </c>
      <c r="BC25" s="182">
        <v>0</v>
      </c>
      <c r="BD25" s="182">
        <v>0</v>
      </c>
      <c r="BE25" s="182">
        <v>0</v>
      </c>
      <c r="BF25" s="182">
        <v>0</v>
      </c>
      <c r="BG25" s="182">
        <v>0</v>
      </c>
      <c r="BH25" s="182">
        <v>0</v>
      </c>
      <c r="BI25" s="182">
        <v>0</v>
      </c>
      <c r="BJ25" s="182">
        <v>0</v>
      </c>
      <c r="BK25" s="182">
        <v>0</v>
      </c>
      <c r="BL25" s="182">
        <v>0</v>
      </c>
      <c r="BM25" s="182">
        <v>0</v>
      </c>
      <c r="BN25" s="183">
        <v>0</v>
      </c>
      <c r="BO25" s="184">
        <v>0</v>
      </c>
    </row>
    <row r="26" spans="2:67" x14ac:dyDescent="0.2">
      <c r="B26" s="181" t="s">
        <v>124</v>
      </c>
      <c r="C26" s="182">
        <v>0</v>
      </c>
      <c r="D26" s="182">
        <v>0</v>
      </c>
      <c r="E26" s="182">
        <v>0</v>
      </c>
      <c r="F26" s="182">
        <v>0</v>
      </c>
      <c r="G26" s="182">
        <v>0</v>
      </c>
      <c r="H26" s="182">
        <v>0</v>
      </c>
      <c r="I26" s="182">
        <v>0</v>
      </c>
      <c r="J26" s="182">
        <v>0</v>
      </c>
      <c r="K26" s="182">
        <v>0</v>
      </c>
      <c r="L26" s="182">
        <v>0</v>
      </c>
      <c r="M26" s="182">
        <v>0</v>
      </c>
      <c r="N26" s="182">
        <v>0</v>
      </c>
      <c r="O26" s="182">
        <v>0</v>
      </c>
      <c r="P26" s="182">
        <v>0</v>
      </c>
      <c r="Q26" s="182">
        <v>0</v>
      </c>
      <c r="R26" s="182">
        <v>0</v>
      </c>
      <c r="S26" s="182">
        <v>0</v>
      </c>
      <c r="T26" s="182">
        <v>0</v>
      </c>
      <c r="U26" s="182">
        <v>0</v>
      </c>
      <c r="V26" s="182">
        <v>0</v>
      </c>
      <c r="W26" s="182">
        <v>0</v>
      </c>
      <c r="X26" s="182">
        <v>0</v>
      </c>
      <c r="Y26" s="182">
        <v>0</v>
      </c>
      <c r="Z26" s="182">
        <v>0</v>
      </c>
      <c r="AA26" s="182">
        <v>0</v>
      </c>
      <c r="AB26" s="182">
        <v>0</v>
      </c>
      <c r="AC26" s="182">
        <v>0</v>
      </c>
      <c r="AD26" s="182">
        <v>0</v>
      </c>
      <c r="AE26" s="182">
        <v>0</v>
      </c>
      <c r="AF26" s="182">
        <v>0</v>
      </c>
      <c r="AG26" s="182">
        <v>0</v>
      </c>
      <c r="AH26" s="182">
        <v>0</v>
      </c>
      <c r="AI26" s="182">
        <v>0</v>
      </c>
      <c r="AJ26" s="182">
        <v>0</v>
      </c>
      <c r="AK26" s="182">
        <v>0</v>
      </c>
      <c r="AL26" s="182">
        <v>0</v>
      </c>
      <c r="AM26" s="182">
        <v>0</v>
      </c>
      <c r="AN26" s="182">
        <v>0</v>
      </c>
      <c r="AO26" s="182">
        <v>0</v>
      </c>
      <c r="AP26" s="182">
        <v>0</v>
      </c>
      <c r="AQ26" s="182">
        <v>0</v>
      </c>
      <c r="AR26" s="182">
        <v>0</v>
      </c>
      <c r="AS26" s="182">
        <v>0</v>
      </c>
      <c r="AT26" s="182">
        <v>0</v>
      </c>
      <c r="AU26" s="182">
        <v>0</v>
      </c>
      <c r="AV26" s="182">
        <v>0</v>
      </c>
      <c r="AW26" s="182">
        <v>0</v>
      </c>
      <c r="AX26" s="182">
        <v>0</v>
      </c>
      <c r="AY26" s="182">
        <v>0</v>
      </c>
      <c r="AZ26" s="182">
        <v>0</v>
      </c>
      <c r="BA26" s="182">
        <v>0</v>
      </c>
      <c r="BB26" s="182">
        <v>0</v>
      </c>
      <c r="BC26" s="182">
        <v>0</v>
      </c>
      <c r="BD26" s="182">
        <v>0</v>
      </c>
      <c r="BE26" s="182">
        <v>0</v>
      </c>
      <c r="BF26" s="182">
        <v>0</v>
      </c>
      <c r="BG26" s="182">
        <v>0</v>
      </c>
      <c r="BH26" s="182">
        <v>0</v>
      </c>
      <c r="BI26" s="182">
        <v>0</v>
      </c>
      <c r="BJ26" s="182">
        <v>0</v>
      </c>
      <c r="BK26" s="182">
        <v>0</v>
      </c>
      <c r="BL26" s="182">
        <v>0</v>
      </c>
      <c r="BM26" s="182">
        <v>0</v>
      </c>
      <c r="BN26" s="183">
        <v>0</v>
      </c>
      <c r="BO26" s="184">
        <v>0</v>
      </c>
    </row>
    <row r="27" spans="2:67" x14ac:dyDescent="0.2">
      <c r="B27" s="181" t="s">
        <v>125</v>
      </c>
      <c r="C27" s="182">
        <v>0</v>
      </c>
      <c r="D27" s="182">
        <v>0</v>
      </c>
      <c r="E27" s="182">
        <v>0</v>
      </c>
      <c r="F27" s="182">
        <v>0</v>
      </c>
      <c r="G27" s="182">
        <v>0</v>
      </c>
      <c r="H27" s="182">
        <v>0</v>
      </c>
      <c r="I27" s="182">
        <v>0</v>
      </c>
      <c r="J27" s="182">
        <v>0</v>
      </c>
      <c r="K27" s="182">
        <v>0</v>
      </c>
      <c r="L27" s="182">
        <v>0</v>
      </c>
      <c r="M27" s="182">
        <v>0</v>
      </c>
      <c r="N27" s="182">
        <v>0</v>
      </c>
      <c r="O27" s="182">
        <v>0</v>
      </c>
      <c r="P27" s="182">
        <v>0</v>
      </c>
      <c r="Q27" s="182">
        <v>0</v>
      </c>
      <c r="R27" s="182">
        <v>0</v>
      </c>
      <c r="S27" s="182">
        <v>0</v>
      </c>
      <c r="T27" s="182">
        <v>0</v>
      </c>
      <c r="U27" s="182">
        <v>0</v>
      </c>
      <c r="V27" s="182">
        <v>0</v>
      </c>
      <c r="W27" s="182">
        <v>0</v>
      </c>
      <c r="X27" s="182">
        <v>0</v>
      </c>
      <c r="Y27" s="182">
        <v>0</v>
      </c>
      <c r="Z27" s="182">
        <v>0</v>
      </c>
      <c r="AA27" s="182">
        <v>0</v>
      </c>
      <c r="AB27" s="182">
        <v>0</v>
      </c>
      <c r="AC27" s="182">
        <v>0</v>
      </c>
      <c r="AD27" s="182">
        <v>0</v>
      </c>
      <c r="AE27" s="182">
        <v>0</v>
      </c>
      <c r="AF27" s="182">
        <v>0</v>
      </c>
      <c r="AG27" s="182">
        <v>0</v>
      </c>
      <c r="AH27" s="182">
        <v>0</v>
      </c>
      <c r="AI27" s="182">
        <v>0</v>
      </c>
      <c r="AJ27" s="182">
        <v>0</v>
      </c>
      <c r="AK27" s="182">
        <v>0</v>
      </c>
      <c r="AL27" s="182">
        <v>0</v>
      </c>
      <c r="AM27" s="182">
        <v>0</v>
      </c>
      <c r="AN27" s="182">
        <v>0</v>
      </c>
      <c r="AO27" s="182">
        <v>0</v>
      </c>
      <c r="AP27" s="182">
        <v>0</v>
      </c>
      <c r="AQ27" s="182">
        <v>0</v>
      </c>
      <c r="AR27" s="182">
        <v>0</v>
      </c>
      <c r="AS27" s="182">
        <v>0</v>
      </c>
      <c r="AT27" s="182">
        <v>0</v>
      </c>
      <c r="AU27" s="182">
        <v>0</v>
      </c>
      <c r="AV27" s="182">
        <v>0</v>
      </c>
      <c r="AW27" s="182">
        <v>0</v>
      </c>
      <c r="AX27" s="182">
        <v>0</v>
      </c>
      <c r="AY27" s="182">
        <v>0</v>
      </c>
      <c r="AZ27" s="182">
        <v>0</v>
      </c>
      <c r="BA27" s="182">
        <v>0</v>
      </c>
      <c r="BB27" s="182">
        <v>0</v>
      </c>
      <c r="BC27" s="182">
        <v>0</v>
      </c>
      <c r="BD27" s="182">
        <v>0</v>
      </c>
      <c r="BE27" s="182">
        <v>0</v>
      </c>
      <c r="BF27" s="182">
        <v>0</v>
      </c>
      <c r="BG27" s="182">
        <v>0</v>
      </c>
      <c r="BH27" s="182">
        <v>0</v>
      </c>
      <c r="BI27" s="182">
        <v>0</v>
      </c>
      <c r="BJ27" s="182">
        <v>0</v>
      </c>
      <c r="BK27" s="182">
        <v>0</v>
      </c>
      <c r="BL27" s="182">
        <v>0</v>
      </c>
      <c r="BM27" s="182">
        <v>0</v>
      </c>
      <c r="BN27" s="183">
        <v>0</v>
      </c>
      <c r="BO27" s="184">
        <v>0</v>
      </c>
    </row>
    <row r="28" spans="2:67" x14ac:dyDescent="0.2">
      <c r="B28" s="181" t="s">
        <v>243</v>
      </c>
      <c r="C28" s="182">
        <v>0</v>
      </c>
      <c r="D28" s="182">
        <v>0</v>
      </c>
      <c r="E28" s="182">
        <v>0</v>
      </c>
      <c r="F28" s="182">
        <v>-40368.75</v>
      </c>
      <c r="G28" s="182">
        <v>0</v>
      </c>
      <c r="H28" s="182">
        <v>0</v>
      </c>
      <c r="I28" s="182">
        <v>0</v>
      </c>
      <c r="J28" s="182">
        <v>0</v>
      </c>
      <c r="K28" s="182">
        <v>-51357.01</v>
      </c>
      <c r="L28" s="182">
        <v>0</v>
      </c>
      <c r="M28" s="182">
        <v>0</v>
      </c>
      <c r="N28" s="182">
        <v>0</v>
      </c>
      <c r="O28" s="182">
        <v>0</v>
      </c>
      <c r="P28" s="182">
        <v>0</v>
      </c>
      <c r="Q28" s="182">
        <v>36692.949999999997</v>
      </c>
      <c r="R28" s="182">
        <v>0</v>
      </c>
      <c r="S28" s="182">
        <v>0</v>
      </c>
      <c r="T28" s="182">
        <v>0</v>
      </c>
      <c r="U28" s="182">
        <v>0</v>
      </c>
      <c r="V28" s="182">
        <v>0</v>
      </c>
      <c r="W28" s="182">
        <v>0</v>
      </c>
      <c r="X28" s="182">
        <v>0</v>
      </c>
      <c r="Y28" s="182">
        <v>0</v>
      </c>
      <c r="Z28" s="182">
        <v>0</v>
      </c>
      <c r="AA28" s="182">
        <v>0</v>
      </c>
      <c r="AB28" s="182">
        <v>0</v>
      </c>
      <c r="AC28" s="182">
        <v>0</v>
      </c>
      <c r="AD28" s="182">
        <v>0</v>
      </c>
      <c r="AE28" s="182">
        <v>0</v>
      </c>
      <c r="AF28" s="182">
        <v>0</v>
      </c>
      <c r="AG28" s="182">
        <v>0</v>
      </c>
      <c r="AH28" s="182">
        <v>0</v>
      </c>
      <c r="AI28" s="182">
        <v>0</v>
      </c>
      <c r="AJ28" s="182">
        <v>0</v>
      </c>
      <c r="AK28" s="182">
        <v>0</v>
      </c>
      <c r="AL28" s="182">
        <v>0</v>
      </c>
      <c r="AM28" s="182">
        <v>0</v>
      </c>
      <c r="AN28" s="182">
        <v>0</v>
      </c>
      <c r="AO28" s="182">
        <v>0</v>
      </c>
      <c r="AP28" s="182">
        <v>0</v>
      </c>
      <c r="AQ28" s="182">
        <v>0</v>
      </c>
      <c r="AR28" s="182">
        <v>0</v>
      </c>
      <c r="AS28" s="182">
        <v>0</v>
      </c>
      <c r="AT28" s="182">
        <v>0</v>
      </c>
      <c r="AU28" s="182">
        <v>0</v>
      </c>
      <c r="AV28" s="182">
        <v>0</v>
      </c>
      <c r="AW28" s="182">
        <v>0</v>
      </c>
      <c r="AX28" s="182">
        <v>0</v>
      </c>
      <c r="AY28" s="182">
        <v>0</v>
      </c>
      <c r="AZ28" s="182">
        <v>0</v>
      </c>
      <c r="BA28" s="182">
        <v>0</v>
      </c>
      <c r="BB28" s="182">
        <v>0</v>
      </c>
      <c r="BC28" s="182">
        <v>0</v>
      </c>
      <c r="BD28" s="182">
        <v>0</v>
      </c>
      <c r="BE28" s="182">
        <v>0</v>
      </c>
      <c r="BF28" s="182">
        <v>0</v>
      </c>
      <c r="BG28" s="182">
        <v>0</v>
      </c>
      <c r="BH28" s="182">
        <v>0</v>
      </c>
      <c r="BI28" s="182">
        <v>0</v>
      </c>
      <c r="BJ28" s="182">
        <v>0</v>
      </c>
      <c r="BK28" s="182">
        <v>0</v>
      </c>
      <c r="BL28" s="182">
        <v>0</v>
      </c>
      <c r="BM28" s="182">
        <v>0</v>
      </c>
      <c r="BN28" s="183">
        <v>-55032.81</v>
      </c>
      <c r="BO28" s="184">
        <v>0</v>
      </c>
    </row>
    <row r="29" spans="2:67" x14ac:dyDescent="0.2">
      <c r="B29" s="181" t="s">
        <v>242</v>
      </c>
      <c r="C29" s="182">
        <v>0</v>
      </c>
      <c r="D29" s="182">
        <v>0</v>
      </c>
      <c r="E29" s="182">
        <v>0</v>
      </c>
      <c r="F29" s="182">
        <v>0</v>
      </c>
      <c r="G29" s="182">
        <v>0</v>
      </c>
      <c r="H29" s="182">
        <v>0</v>
      </c>
      <c r="I29" s="182">
        <v>0</v>
      </c>
      <c r="J29" s="182">
        <v>0</v>
      </c>
      <c r="K29" s="182">
        <v>0</v>
      </c>
      <c r="L29" s="182">
        <v>0</v>
      </c>
      <c r="M29" s="182">
        <v>0</v>
      </c>
      <c r="N29" s="182">
        <v>0</v>
      </c>
      <c r="O29" s="182">
        <v>0</v>
      </c>
      <c r="P29" s="182">
        <v>0</v>
      </c>
      <c r="Q29" s="182">
        <v>0</v>
      </c>
      <c r="R29" s="182">
        <v>0</v>
      </c>
      <c r="S29" s="182">
        <v>0</v>
      </c>
      <c r="T29" s="182">
        <v>0</v>
      </c>
      <c r="U29" s="182">
        <v>0</v>
      </c>
      <c r="V29" s="182">
        <v>0</v>
      </c>
      <c r="W29" s="182">
        <v>0</v>
      </c>
      <c r="X29" s="182">
        <v>0</v>
      </c>
      <c r="Y29" s="182">
        <v>0</v>
      </c>
      <c r="Z29" s="182">
        <v>0</v>
      </c>
      <c r="AA29" s="182">
        <v>0</v>
      </c>
      <c r="AB29" s="182">
        <v>0</v>
      </c>
      <c r="AC29" s="182">
        <v>0</v>
      </c>
      <c r="AD29" s="182">
        <v>0</v>
      </c>
      <c r="AE29" s="182">
        <v>0</v>
      </c>
      <c r="AF29" s="182">
        <v>0</v>
      </c>
      <c r="AG29" s="182">
        <v>0</v>
      </c>
      <c r="AH29" s="182">
        <v>0</v>
      </c>
      <c r="AI29" s="182">
        <v>0</v>
      </c>
      <c r="AJ29" s="182">
        <v>0</v>
      </c>
      <c r="AK29" s="182">
        <v>0</v>
      </c>
      <c r="AL29" s="182">
        <v>0</v>
      </c>
      <c r="AM29" s="182">
        <v>0</v>
      </c>
      <c r="AN29" s="182">
        <v>0</v>
      </c>
      <c r="AO29" s="182">
        <v>0</v>
      </c>
      <c r="AP29" s="182">
        <v>0</v>
      </c>
      <c r="AQ29" s="182">
        <v>0</v>
      </c>
      <c r="AR29" s="182">
        <v>0</v>
      </c>
      <c r="AS29" s="182">
        <v>0</v>
      </c>
      <c r="AT29" s="182">
        <v>0</v>
      </c>
      <c r="AU29" s="182">
        <v>0</v>
      </c>
      <c r="AV29" s="182">
        <v>0</v>
      </c>
      <c r="AW29" s="182">
        <v>0</v>
      </c>
      <c r="AX29" s="182">
        <v>0</v>
      </c>
      <c r="AY29" s="182">
        <v>0</v>
      </c>
      <c r="AZ29" s="182">
        <v>0</v>
      </c>
      <c r="BA29" s="182">
        <v>0</v>
      </c>
      <c r="BB29" s="182">
        <v>0</v>
      </c>
      <c r="BC29" s="182">
        <v>0</v>
      </c>
      <c r="BD29" s="182">
        <v>0</v>
      </c>
      <c r="BE29" s="182">
        <v>0</v>
      </c>
      <c r="BF29" s="182">
        <v>0</v>
      </c>
      <c r="BG29" s="182">
        <v>0</v>
      </c>
      <c r="BH29" s="182">
        <v>0</v>
      </c>
      <c r="BI29" s="182">
        <v>0</v>
      </c>
      <c r="BJ29" s="182">
        <v>0</v>
      </c>
      <c r="BK29" s="182">
        <v>0</v>
      </c>
      <c r="BL29" s="182">
        <v>0</v>
      </c>
      <c r="BM29" s="182">
        <v>0</v>
      </c>
      <c r="BN29" s="183">
        <v>0</v>
      </c>
      <c r="BO29" s="184">
        <v>0</v>
      </c>
    </row>
    <row r="30" spans="2:67" x14ac:dyDescent="0.2">
      <c r="B30" s="181" t="s">
        <v>241</v>
      </c>
      <c r="C30" s="182">
        <v>0</v>
      </c>
      <c r="D30" s="182">
        <v>0</v>
      </c>
      <c r="E30" s="182">
        <v>0</v>
      </c>
      <c r="F30" s="182">
        <v>-85095.54</v>
      </c>
      <c r="G30" s="182">
        <v>0</v>
      </c>
      <c r="H30" s="182">
        <v>0</v>
      </c>
      <c r="I30" s="182">
        <v>0</v>
      </c>
      <c r="J30" s="182">
        <v>0</v>
      </c>
      <c r="K30" s="182">
        <v>57997.48</v>
      </c>
      <c r="L30" s="182">
        <v>0</v>
      </c>
      <c r="M30" s="182">
        <v>3435.81</v>
      </c>
      <c r="N30" s="182">
        <v>0</v>
      </c>
      <c r="O30" s="182">
        <v>0</v>
      </c>
      <c r="P30" s="182">
        <v>16428.419999999998</v>
      </c>
      <c r="Q30" s="182">
        <v>0</v>
      </c>
      <c r="R30" s="182">
        <v>0</v>
      </c>
      <c r="S30" s="182">
        <v>0</v>
      </c>
      <c r="T30" s="182">
        <v>0</v>
      </c>
      <c r="U30" s="182">
        <v>0</v>
      </c>
      <c r="V30" s="182">
        <v>0</v>
      </c>
      <c r="W30" s="182">
        <v>0</v>
      </c>
      <c r="X30" s="182">
        <v>0</v>
      </c>
      <c r="Y30" s="182">
        <v>0</v>
      </c>
      <c r="Z30" s="182">
        <v>0</v>
      </c>
      <c r="AA30" s="182">
        <v>0</v>
      </c>
      <c r="AB30" s="182">
        <v>0</v>
      </c>
      <c r="AC30" s="182">
        <v>0</v>
      </c>
      <c r="AD30" s="182">
        <v>0</v>
      </c>
      <c r="AE30" s="182">
        <v>0</v>
      </c>
      <c r="AF30" s="182">
        <v>0</v>
      </c>
      <c r="AG30" s="182">
        <v>0</v>
      </c>
      <c r="AH30" s="182">
        <v>0</v>
      </c>
      <c r="AI30" s="182">
        <v>0</v>
      </c>
      <c r="AJ30" s="182">
        <v>0</v>
      </c>
      <c r="AK30" s="182">
        <v>0</v>
      </c>
      <c r="AL30" s="182">
        <v>0</v>
      </c>
      <c r="AM30" s="182">
        <v>0</v>
      </c>
      <c r="AN30" s="182">
        <v>0</v>
      </c>
      <c r="AO30" s="182">
        <v>0</v>
      </c>
      <c r="AP30" s="182">
        <v>0</v>
      </c>
      <c r="AQ30" s="182">
        <v>0</v>
      </c>
      <c r="AR30" s="182">
        <v>0</v>
      </c>
      <c r="AS30" s="182">
        <v>0</v>
      </c>
      <c r="AT30" s="182">
        <v>0</v>
      </c>
      <c r="AU30" s="182">
        <v>0</v>
      </c>
      <c r="AV30" s="182">
        <v>0</v>
      </c>
      <c r="AW30" s="182">
        <v>0</v>
      </c>
      <c r="AX30" s="182">
        <v>0</v>
      </c>
      <c r="AY30" s="182">
        <v>0</v>
      </c>
      <c r="AZ30" s="182">
        <v>0</v>
      </c>
      <c r="BA30" s="182">
        <v>0</v>
      </c>
      <c r="BB30" s="182">
        <v>0</v>
      </c>
      <c r="BC30" s="182">
        <v>0</v>
      </c>
      <c r="BD30" s="182">
        <v>0</v>
      </c>
      <c r="BE30" s="182">
        <v>0</v>
      </c>
      <c r="BF30" s="182">
        <v>0</v>
      </c>
      <c r="BG30" s="182">
        <v>0</v>
      </c>
      <c r="BH30" s="182">
        <v>0</v>
      </c>
      <c r="BI30" s="182">
        <v>0</v>
      </c>
      <c r="BJ30" s="182">
        <v>0</v>
      </c>
      <c r="BK30" s="182">
        <v>0</v>
      </c>
      <c r="BL30" s="182">
        <v>0</v>
      </c>
      <c r="BM30" s="182">
        <v>0</v>
      </c>
      <c r="BN30" s="183">
        <v>-7233.8299999999899</v>
      </c>
      <c r="BO30" s="184">
        <v>0</v>
      </c>
    </row>
    <row r="31" spans="2:67" x14ac:dyDescent="0.2">
      <c r="B31" s="181" t="s">
        <v>240</v>
      </c>
      <c r="C31" s="182">
        <v>0</v>
      </c>
      <c r="D31" s="182">
        <v>0</v>
      </c>
      <c r="E31" s="182">
        <v>0</v>
      </c>
      <c r="F31" s="182">
        <v>0</v>
      </c>
      <c r="G31" s="182">
        <v>0</v>
      </c>
      <c r="H31" s="182">
        <v>0</v>
      </c>
      <c r="I31" s="182">
        <v>0</v>
      </c>
      <c r="J31" s="182">
        <v>0</v>
      </c>
      <c r="K31" s="182">
        <v>0</v>
      </c>
      <c r="L31" s="182">
        <v>0</v>
      </c>
      <c r="M31" s="182">
        <v>0</v>
      </c>
      <c r="N31" s="182">
        <v>0</v>
      </c>
      <c r="O31" s="182">
        <v>0</v>
      </c>
      <c r="P31" s="182">
        <v>0</v>
      </c>
      <c r="Q31" s="182">
        <v>0</v>
      </c>
      <c r="R31" s="182">
        <v>0</v>
      </c>
      <c r="S31" s="182">
        <v>0</v>
      </c>
      <c r="T31" s="182">
        <v>0</v>
      </c>
      <c r="U31" s="182">
        <v>0</v>
      </c>
      <c r="V31" s="182">
        <v>0</v>
      </c>
      <c r="W31" s="182">
        <v>0</v>
      </c>
      <c r="X31" s="182">
        <v>0</v>
      </c>
      <c r="Y31" s="182">
        <v>0</v>
      </c>
      <c r="Z31" s="182">
        <v>0</v>
      </c>
      <c r="AA31" s="182">
        <v>0</v>
      </c>
      <c r="AB31" s="182">
        <v>0</v>
      </c>
      <c r="AC31" s="182">
        <v>0</v>
      </c>
      <c r="AD31" s="182">
        <v>0</v>
      </c>
      <c r="AE31" s="182">
        <v>0</v>
      </c>
      <c r="AF31" s="182">
        <v>0</v>
      </c>
      <c r="AG31" s="182">
        <v>0</v>
      </c>
      <c r="AH31" s="182">
        <v>0</v>
      </c>
      <c r="AI31" s="182">
        <v>0</v>
      </c>
      <c r="AJ31" s="182">
        <v>0</v>
      </c>
      <c r="AK31" s="182">
        <v>0</v>
      </c>
      <c r="AL31" s="182">
        <v>0</v>
      </c>
      <c r="AM31" s="182">
        <v>0</v>
      </c>
      <c r="AN31" s="182">
        <v>0</v>
      </c>
      <c r="AO31" s="182">
        <v>0</v>
      </c>
      <c r="AP31" s="182">
        <v>0</v>
      </c>
      <c r="AQ31" s="182">
        <v>0</v>
      </c>
      <c r="AR31" s="182">
        <v>0</v>
      </c>
      <c r="AS31" s="182">
        <v>0</v>
      </c>
      <c r="AT31" s="182">
        <v>0</v>
      </c>
      <c r="AU31" s="182">
        <v>0</v>
      </c>
      <c r="AV31" s="182">
        <v>0</v>
      </c>
      <c r="AW31" s="182">
        <v>0</v>
      </c>
      <c r="AX31" s="182">
        <v>0</v>
      </c>
      <c r="AY31" s="182">
        <v>0</v>
      </c>
      <c r="AZ31" s="182">
        <v>0</v>
      </c>
      <c r="BA31" s="182">
        <v>0</v>
      </c>
      <c r="BB31" s="182">
        <v>0</v>
      </c>
      <c r="BC31" s="182">
        <v>0</v>
      </c>
      <c r="BD31" s="182">
        <v>0</v>
      </c>
      <c r="BE31" s="182">
        <v>0</v>
      </c>
      <c r="BF31" s="182">
        <v>0</v>
      </c>
      <c r="BG31" s="182">
        <v>0</v>
      </c>
      <c r="BH31" s="182">
        <v>0</v>
      </c>
      <c r="BI31" s="182">
        <v>0</v>
      </c>
      <c r="BJ31" s="182">
        <v>0</v>
      </c>
      <c r="BK31" s="182">
        <v>0</v>
      </c>
      <c r="BL31" s="182">
        <v>0</v>
      </c>
      <c r="BM31" s="182">
        <v>0</v>
      </c>
      <c r="BN31" s="183">
        <v>0</v>
      </c>
      <c r="BO31" s="184">
        <v>0</v>
      </c>
    </row>
    <row r="32" spans="2:67" x14ac:dyDescent="0.2">
      <c r="B32" s="181" t="s">
        <v>239</v>
      </c>
      <c r="C32" s="182">
        <v>0</v>
      </c>
      <c r="D32" s="182">
        <v>0</v>
      </c>
      <c r="E32" s="182">
        <v>0</v>
      </c>
      <c r="F32" s="182">
        <v>0</v>
      </c>
      <c r="G32" s="182">
        <v>0</v>
      </c>
      <c r="H32" s="182">
        <v>0</v>
      </c>
      <c r="I32" s="182">
        <v>0</v>
      </c>
      <c r="J32" s="182">
        <v>0</v>
      </c>
      <c r="K32" s="182">
        <v>0</v>
      </c>
      <c r="L32" s="182">
        <v>0</v>
      </c>
      <c r="M32" s="182">
        <v>0</v>
      </c>
      <c r="N32" s="182">
        <v>0</v>
      </c>
      <c r="O32" s="182">
        <v>0</v>
      </c>
      <c r="P32" s="182">
        <v>0</v>
      </c>
      <c r="Q32" s="182">
        <v>0</v>
      </c>
      <c r="R32" s="182">
        <v>0</v>
      </c>
      <c r="S32" s="182">
        <v>0</v>
      </c>
      <c r="T32" s="182">
        <v>0</v>
      </c>
      <c r="U32" s="182">
        <v>0</v>
      </c>
      <c r="V32" s="182">
        <v>0</v>
      </c>
      <c r="W32" s="182">
        <v>0</v>
      </c>
      <c r="X32" s="182">
        <v>0</v>
      </c>
      <c r="Y32" s="182">
        <v>0</v>
      </c>
      <c r="Z32" s="182">
        <v>0</v>
      </c>
      <c r="AA32" s="182">
        <v>0</v>
      </c>
      <c r="AB32" s="182">
        <v>0</v>
      </c>
      <c r="AC32" s="182">
        <v>0</v>
      </c>
      <c r="AD32" s="182">
        <v>0</v>
      </c>
      <c r="AE32" s="182">
        <v>0</v>
      </c>
      <c r="AF32" s="182">
        <v>0</v>
      </c>
      <c r="AG32" s="182">
        <v>0</v>
      </c>
      <c r="AH32" s="182">
        <v>0</v>
      </c>
      <c r="AI32" s="182">
        <v>0</v>
      </c>
      <c r="AJ32" s="182">
        <v>0</v>
      </c>
      <c r="AK32" s="182">
        <v>0</v>
      </c>
      <c r="AL32" s="182">
        <v>0</v>
      </c>
      <c r="AM32" s="182">
        <v>0</v>
      </c>
      <c r="AN32" s="182">
        <v>0</v>
      </c>
      <c r="AO32" s="182">
        <v>0</v>
      </c>
      <c r="AP32" s="182">
        <v>0</v>
      </c>
      <c r="AQ32" s="182">
        <v>0</v>
      </c>
      <c r="AR32" s="182">
        <v>0</v>
      </c>
      <c r="AS32" s="182">
        <v>0</v>
      </c>
      <c r="AT32" s="182">
        <v>0</v>
      </c>
      <c r="AU32" s="182">
        <v>0</v>
      </c>
      <c r="AV32" s="182">
        <v>0</v>
      </c>
      <c r="AW32" s="182">
        <v>0</v>
      </c>
      <c r="AX32" s="182">
        <v>0</v>
      </c>
      <c r="AY32" s="182">
        <v>0</v>
      </c>
      <c r="AZ32" s="182">
        <v>0</v>
      </c>
      <c r="BA32" s="182">
        <v>0</v>
      </c>
      <c r="BB32" s="182">
        <v>0</v>
      </c>
      <c r="BC32" s="182">
        <v>0</v>
      </c>
      <c r="BD32" s="182">
        <v>0</v>
      </c>
      <c r="BE32" s="182">
        <v>0</v>
      </c>
      <c r="BF32" s="182">
        <v>0</v>
      </c>
      <c r="BG32" s="182">
        <v>0</v>
      </c>
      <c r="BH32" s="182">
        <v>0</v>
      </c>
      <c r="BI32" s="182">
        <v>0</v>
      </c>
      <c r="BJ32" s="182">
        <v>0</v>
      </c>
      <c r="BK32" s="182">
        <v>0</v>
      </c>
      <c r="BL32" s="182">
        <v>0</v>
      </c>
      <c r="BM32" s="182">
        <v>0</v>
      </c>
      <c r="BN32" s="183">
        <v>0</v>
      </c>
      <c r="BO32" s="184">
        <v>0</v>
      </c>
    </row>
    <row r="33" spans="2:67" x14ac:dyDescent="0.2">
      <c r="B33" s="181" t="s">
        <v>238</v>
      </c>
      <c r="C33" s="182">
        <v>0</v>
      </c>
      <c r="D33" s="182">
        <v>0</v>
      </c>
      <c r="E33" s="182">
        <v>0</v>
      </c>
      <c r="F33" s="182">
        <v>0</v>
      </c>
      <c r="G33" s="182">
        <v>0</v>
      </c>
      <c r="H33" s="182">
        <v>0</v>
      </c>
      <c r="I33" s="182">
        <v>0</v>
      </c>
      <c r="J33" s="182">
        <v>0</v>
      </c>
      <c r="K33" s="182">
        <v>0</v>
      </c>
      <c r="L33" s="182">
        <v>0</v>
      </c>
      <c r="M33" s="182">
        <v>0</v>
      </c>
      <c r="N33" s="182">
        <v>0</v>
      </c>
      <c r="O33" s="182">
        <v>0</v>
      </c>
      <c r="P33" s="182">
        <v>0</v>
      </c>
      <c r="Q33" s="182">
        <v>0</v>
      </c>
      <c r="R33" s="182">
        <v>0</v>
      </c>
      <c r="S33" s="182">
        <v>0</v>
      </c>
      <c r="T33" s="182">
        <v>0</v>
      </c>
      <c r="U33" s="182">
        <v>0</v>
      </c>
      <c r="V33" s="182">
        <v>-2254004.89</v>
      </c>
      <c r="W33" s="182">
        <v>-162492.01</v>
      </c>
      <c r="X33" s="182">
        <v>-151931.98000000001</v>
      </c>
      <c r="Y33" s="182">
        <v>-22835.98</v>
      </c>
      <c r="Z33" s="182">
        <v>0</v>
      </c>
      <c r="AA33" s="182">
        <v>112711.5</v>
      </c>
      <c r="AB33" s="182">
        <v>0</v>
      </c>
      <c r="AC33" s="182">
        <v>79810</v>
      </c>
      <c r="AD33" s="182">
        <v>237556.02</v>
      </c>
      <c r="AE33" s="182">
        <v>3960</v>
      </c>
      <c r="AF33" s="182">
        <v>0</v>
      </c>
      <c r="AG33" s="182">
        <v>320220.99</v>
      </c>
      <c r="AH33" s="182">
        <v>23563.98</v>
      </c>
      <c r="AI33" s="182">
        <v>952365.62</v>
      </c>
      <c r="AJ33" s="182">
        <v>350040.01</v>
      </c>
      <c r="AK33" s="182">
        <v>387420.01</v>
      </c>
      <c r="AL33" s="182">
        <v>8196.7900000000009</v>
      </c>
      <c r="AM33" s="182">
        <v>22974.02</v>
      </c>
      <c r="AN33" s="182">
        <v>18837</v>
      </c>
      <c r="AO33" s="182">
        <v>4680.01</v>
      </c>
      <c r="AP33" s="182">
        <v>12639.99</v>
      </c>
      <c r="AQ33" s="182">
        <v>33360</v>
      </c>
      <c r="AR33" s="182">
        <v>0</v>
      </c>
      <c r="AS33" s="182">
        <v>0</v>
      </c>
      <c r="AT33" s="182">
        <v>0</v>
      </c>
      <c r="AU33" s="182">
        <v>0</v>
      </c>
      <c r="AV33" s="182">
        <v>0</v>
      </c>
      <c r="AW33" s="182">
        <v>0</v>
      </c>
      <c r="AX33" s="182">
        <v>0</v>
      </c>
      <c r="AY33" s="182">
        <v>0</v>
      </c>
      <c r="AZ33" s="182">
        <v>0</v>
      </c>
      <c r="BA33" s="182">
        <v>0</v>
      </c>
      <c r="BB33" s="182">
        <v>0</v>
      </c>
      <c r="BC33" s="182">
        <v>0</v>
      </c>
      <c r="BD33" s="182">
        <v>0</v>
      </c>
      <c r="BE33" s="182">
        <v>0</v>
      </c>
      <c r="BF33" s="182">
        <v>0</v>
      </c>
      <c r="BG33" s="182">
        <v>0</v>
      </c>
      <c r="BH33" s="182">
        <v>0</v>
      </c>
      <c r="BI33" s="182">
        <v>0</v>
      </c>
      <c r="BJ33" s="182">
        <v>0</v>
      </c>
      <c r="BK33" s="182">
        <v>0</v>
      </c>
      <c r="BL33" s="182">
        <v>0</v>
      </c>
      <c r="BM33" s="182">
        <v>0</v>
      </c>
      <c r="BN33" s="183">
        <v>-22928.9200000003</v>
      </c>
      <c r="BO33" s="184">
        <v>0</v>
      </c>
    </row>
    <row r="34" spans="2:67" x14ac:dyDescent="0.2">
      <c r="B34" s="181" t="s">
        <v>126</v>
      </c>
      <c r="C34" s="182">
        <v>0</v>
      </c>
      <c r="D34" s="182">
        <v>0</v>
      </c>
      <c r="E34" s="182">
        <v>0</v>
      </c>
      <c r="F34" s="182">
        <v>0</v>
      </c>
      <c r="G34" s="182">
        <v>0</v>
      </c>
      <c r="H34" s="182">
        <v>0</v>
      </c>
      <c r="I34" s="182">
        <v>0</v>
      </c>
      <c r="J34" s="182">
        <v>0</v>
      </c>
      <c r="K34" s="182">
        <v>0</v>
      </c>
      <c r="L34" s="182">
        <v>0</v>
      </c>
      <c r="M34" s="182">
        <v>0</v>
      </c>
      <c r="N34" s="182">
        <v>0</v>
      </c>
      <c r="O34" s="182">
        <v>0</v>
      </c>
      <c r="P34" s="182">
        <v>0</v>
      </c>
      <c r="Q34" s="182">
        <v>0</v>
      </c>
      <c r="R34" s="182">
        <v>0</v>
      </c>
      <c r="S34" s="182">
        <v>0</v>
      </c>
      <c r="T34" s="182">
        <v>0</v>
      </c>
      <c r="U34" s="182">
        <v>0</v>
      </c>
      <c r="V34" s="182">
        <v>0</v>
      </c>
      <c r="W34" s="182">
        <v>-49016</v>
      </c>
      <c r="X34" s="182">
        <v>151888.01999999999</v>
      </c>
      <c r="Y34" s="182">
        <v>0</v>
      </c>
      <c r="Z34" s="182">
        <v>0</v>
      </c>
      <c r="AA34" s="182">
        <v>-197.99</v>
      </c>
      <c r="AB34" s="182">
        <v>0</v>
      </c>
      <c r="AC34" s="182">
        <v>-38594.01</v>
      </c>
      <c r="AD34" s="182">
        <v>0</v>
      </c>
      <c r="AE34" s="182">
        <v>0</v>
      </c>
      <c r="AF34" s="182">
        <v>0</v>
      </c>
      <c r="AG34" s="182">
        <v>0</v>
      </c>
      <c r="AH34" s="182">
        <v>-1289.99</v>
      </c>
      <c r="AI34" s="182">
        <v>0</v>
      </c>
      <c r="AJ34" s="182">
        <v>0</v>
      </c>
      <c r="AK34" s="182">
        <v>-64284</v>
      </c>
      <c r="AL34" s="182">
        <v>0</v>
      </c>
      <c r="AM34" s="182">
        <v>0</v>
      </c>
      <c r="AN34" s="182">
        <v>0</v>
      </c>
      <c r="AO34" s="182">
        <v>-119.99</v>
      </c>
      <c r="AP34" s="182">
        <v>0</v>
      </c>
      <c r="AQ34" s="182">
        <v>-39.979999999999997</v>
      </c>
      <c r="AR34" s="182">
        <v>0</v>
      </c>
      <c r="AS34" s="182">
        <v>0</v>
      </c>
      <c r="AT34" s="182">
        <v>0</v>
      </c>
      <c r="AU34" s="182">
        <v>0</v>
      </c>
      <c r="AV34" s="182">
        <v>0</v>
      </c>
      <c r="AW34" s="182">
        <v>0</v>
      </c>
      <c r="AX34" s="182">
        <v>0</v>
      </c>
      <c r="AY34" s="182">
        <v>0</v>
      </c>
      <c r="AZ34" s="182">
        <v>0</v>
      </c>
      <c r="BA34" s="182">
        <v>0</v>
      </c>
      <c r="BB34" s="182">
        <v>0</v>
      </c>
      <c r="BC34" s="182">
        <v>0</v>
      </c>
      <c r="BD34" s="182">
        <v>0</v>
      </c>
      <c r="BE34" s="182">
        <v>0</v>
      </c>
      <c r="BF34" s="182">
        <v>0</v>
      </c>
      <c r="BG34" s="182">
        <v>0</v>
      </c>
      <c r="BH34" s="182">
        <v>0</v>
      </c>
      <c r="BI34" s="182">
        <v>0</v>
      </c>
      <c r="BJ34" s="182">
        <v>0</v>
      </c>
      <c r="BK34" s="182">
        <v>0</v>
      </c>
      <c r="BL34" s="182">
        <v>0</v>
      </c>
      <c r="BM34" s="182">
        <v>0</v>
      </c>
      <c r="BN34" s="183">
        <v>-1653.9400000000201</v>
      </c>
      <c r="BO34" s="184">
        <v>0</v>
      </c>
    </row>
    <row r="35" spans="2:67" x14ac:dyDescent="0.2">
      <c r="B35" s="181" t="s">
        <v>237</v>
      </c>
      <c r="C35" s="182">
        <v>0</v>
      </c>
      <c r="D35" s="182">
        <v>0</v>
      </c>
      <c r="E35" s="182">
        <v>0</v>
      </c>
      <c r="F35" s="182">
        <v>0</v>
      </c>
      <c r="G35" s="182">
        <v>0</v>
      </c>
      <c r="H35" s="182">
        <v>0</v>
      </c>
      <c r="I35" s="182">
        <v>0</v>
      </c>
      <c r="J35" s="182">
        <v>0</v>
      </c>
      <c r="K35" s="182">
        <v>0</v>
      </c>
      <c r="L35" s="182">
        <v>0</v>
      </c>
      <c r="M35" s="182">
        <v>0</v>
      </c>
      <c r="N35" s="182">
        <v>0</v>
      </c>
      <c r="O35" s="182">
        <v>0</v>
      </c>
      <c r="P35" s="182">
        <v>0</v>
      </c>
      <c r="Q35" s="182">
        <v>0</v>
      </c>
      <c r="R35" s="182">
        <v>0</v>
      </c>
      <c r="S35" s="182">
        <v>0</v>
      </c>
      <c r="T35" s="182">
        <v>0</v>
      </c>
      <c r="U35" s="182">
        <v>0</v>
      </c>
      <c r="V35" s="182">
        <v>0</v>
      </c>
      <c r="W35" s="182">
        <v>0</v>
      </c>
      <c r="X35" s="182">
        <v>0</v>
      </c>
      <c r="Y35" s="182">
        <v>0</v>
      </c>
      <c r="Z35" s="182">
        <v>0</v>
      </c>
      <c r="AA35" s="182">
        <v>0</v>
      </c>
      <c r="AB35" s="182">
        <v>0</v>
      </c>
      <c r="AC35" s="182">
        <v>0</v>
      </c>
      <c r="AD35" s="182">
        <v>0</v>
      </c>
      <c r="AE35" s="182">
        <v>0</v>
      </c>
      <c r="AF35" s="182">
        <v>0</v>
      </c>
      <c r="AG35" s="182">
        <v>0</v>
      </c>
      <c r="AH35" s="182">
        <v>0</v>
      </c>
      <c r="AI35" s="182">
        <v>0</v>
      </c>
      <c r="AJ35" s="182">
        <v>0</v>
      </c>
      <c r="AK35" s="182">
        <v>0</v>
      </c>
      <c r="AL35" s="182">
        <v>0</v>
      </c>
      <c r="AM35" s="182">
        <v>0</v>
      </c>
      <c r="AN35" s="182">
        <v>0</v>
      </c>
      <c r="AO35" s="182">
        <v>0</v>
      </c>
      <c r="AP35" s="182">
        <v>0</v>
      </c>
      <c r="AQ35" s="182">
        <v>0</v>
      </c>
      <c r="AR35" s="182">
        <v>0</v>
      </c>
      <c r="AS35" s="182">
        <v>0</v>
      </c>
      <c r="AT35" s="182">
        <v>0</v>
      </c>
      <c r="AU35" s="182">
        <v>0</v>
      </c>
      <c r="AV35" s="182">
        <v>0</v>
      </c>
      <c r="AW35" s="182">
        <v>0</v>
      </c>
      <c r="AX35" s="182">
        <v>0</v>
      </c>
      <c r="AY35" s="182">
        <v>0</v>
      </c>
      <c r="AZ35" s="182">
        <v>0</v>
      </c>
      <c r="BA35" s="182">
        <v>0</v>
      </c>
      <c r="BB35" s="182">
        <v>0</v>
      </c>
      <c r="BC35" s="182">
        <v>0</v>
      </c>
      <c r="BD35" s="182">
        <v>0</v>
      </c>
      <c r="BE35" s="182">
        <v>0</v>
      </c>
      <c r="BF35" s="182">
        <v>0</v>
      </c>
      <c r="BG35" s="182">
        <v>0</v>
      </c>
      <c r="BH35" s="182">
        <v>0</v>
      </c>
      <c r="BI35" s="182">
        <v>0</v>
      </c>
      <c r="BJ35" s="182">
        <v>0</v>
      </c>
      <c r="BK35" s="182">
        <v>0</v>
      </c>
      <c r="BL35" s="182">
        <v>0</v>
      </c>
      <c r="BM35" s="182">
        <v>0</v>
      </c>
      <c r="BN35" s="183">
        <v>0</v>
      </c>
      <c r="BO35" s="184">
        <v>0</v>
      </c>
    </row>
    <row r="36" spans="2:67" x14ac:dyDescent="0.2">
      <c r="B36" s="181" t="s">
        <v>236</v>
      </c>
      <c r="C36" s="182">
        <v>0</v>
      </c>
      <c r="D36" s="182">
        <v>0</v>
      </c>
      <c r="E36" s="182">
        <v>0</v>
      </c>
      <c r="F36" s="182">
        <v>0</v>
      </c>
      <c r="G36" s="182">
        <v>0</v>
      </c>
      <c r="H36" s="182">
        <v>0</v>
      </c>
      <c r="I36" s="182">
        <v>0</v>
      </c>
      <c r="J36" s="182">
        <v>0</v>
      </c>
      <c r="K36" s="182">
        <v>0</v>
      </c>
      <c r="L36" s="182">
        <v>0</v>
      </c>
      <c r="M36" s="182">
        <v>0</v>
      </c>
      <c r="N36" s="182">
        <v>0</v>
      </c>
      <c r="O36" s="182">
        <v>0</v>
      </c>
      <c r="P36" s="182">
        <v>0</v>
      </c>
      <c r="Q36" s="182">
        <v>0</v>
      </c>
      <c r="R36" s="182">
        <v>0</v>
      </c>
      <c r="S36" s="182">
        <v>0</v>
      </c>
      <c r="T36" s="182">
        <v>0</v>
      </c>
      <c r="U36" s="182">
        <v>0</v>
      </c>
      <c r="V36" s="182">
        <v>0</v>
      </c>
      <c r="W36" s="182">
        <v>0</v>
      </c>
      <c r="X36" s="182">
        <v>0</v>
      </c>
      <c r="Y36" s="182">
        <v>0</v>
      </c>
      <c r="Z36" s="182">
        <v>0</v>
      </c>
      <c r="AA36" s="182">
        <v>0</v>
      </c>
      <c r="AB36" s="182">
        <v>0</v>
      </c>
      <c r="AC36" s="182">
        <v>0</v>
      </c>
      <c r="AD36" s="182">
        <v>0</v>
      </c>
      <c r="AE36" s="182">
        <v>0</v>
      </c>
      <c r="AF36" s="182">
        <v>0</v>
      </c>
      <c r="AG36" s="182">
        <v>0</v>
      </c>
      <c r="AH36" s="182">
        <v>0</v>
      </c>
      <c r="AI36" s="182">
        <v>0</v>
      </c>
      <c r="AJ36" s="182">
        <v>0</v>
      </c>
      <c r="AK36" s="182">
        <v>0</v>
      </c>
      <c r="AL36" s="182">
        <v>0</v>
      </c>
      <c r="AM36" s="182">
        <v>0</v>
      </c>
      <c r="AN36" s="182">
        <v>0</v>
      </c>
      <c r="AO36" s="182">
        <v>0</v>
      </c>
      <c r="AP36" s="182">
        <v>0</v>
      </c>
      <c r="AQ36" s="182">
        <v>0</v>
      </c>
      <c r="AR36" s="182">
        <v>0</v>
      </c>
      <c r="AS36" s="182">
        <v>0</v>
      </c>
      <c r="AT36" s="182">
        <v>0</v>
      </c>
      <c r="AU36" s="182">
        <v>0</v>
      </c>
      <c r="AV36" s="182">
        <v>0</v>
      </c>
      <c r="AW36" s="182">
        <v>0</v>
      </c>
      <c r="AX36" s="182">
        <v>0</v>
      </c>
      <c r="AY36" s="182">
        <v>0</v>
      </c>
      <c r="AZ36" s="182">
        <v>0</v>
      </c>
      <c r="BA36" s="182">
        <v>0</v>
      </c>
      <c r="BB36" s="182">
        <v>0</v>
      </c>
      <c r="BC36" s="182">
        <v>0</v>
      </c>
      <c r="BD36" s="182">
        <v>0</v>
      </c>
      <c r="BE36" s="182">
        <v>0</v>
      </c>
      <c r="BF36" s="182">
        <v>0</v>
      </c>
      <c r="BG36" s="182">
        <v>0</v>
      </c>
      <c r="BH36" s="182">
        <v>0</v>
      </c>
      <c r="BI36" s="182">
        <v>0</v>
      </c>
      <c r="BJ36" s="182">
        <v>0</v>
      </c>
      <c r="BK36" s="182">
        <v>0</v>
      </c>
      <c r="BL36" s="182">
        <v>0</v>
      </c>
      <c r="BM36" s="182">
        <v>0</v>
      </c>
      <c r="BN36" s="183">
        <v>0</v>
      </c>
      <c r="BO36" s="184">
        <v>0</v>
      </c>
    </row>
    <row r="37" spans="2:67" x14ac:dyDescent="0.2">
      <c r="B37" s="181" t="s">
        <v>127</v>
      </c>
      <c r="C37" s="182">
        <v>0</v>
      </c>
      <c r="D37" s="182">
        <v>0</v>
      </c>
      <c r="E37" s="182">
        <v>0</v>
      </c>
      <c r="F37" s="182">
        <v>0</v>
      </c>
      <c r="G37" s="182">
        <v>0</v>
      </c>
      <c r="H37" s="182">
        <v>0</v>
      </c>
      <c r="I37" s="182">
        <v>0</v>
      </c>
      <c r="J37" s="182">
        <v>0</v>
      </c>
      <c r="K37" s="182">
        <v>0</v>
      </c>
      <c r="L37" s="182">
        <v>0</v>
      </c>
      <c r="M37" s="182">
        <v>0</v>
      </c>
      <c r="N37" s="182">
        <v>0</v>
      </c>
      <c r="O37" s="182">
        <v>0</v>
      </c>
      <c r="P37" s="182">
        <v>0</v>
      </c>
      <c r="Q37" s="182">
        <v>0</v>
      </c>
      <c r="R37" s="182">
        <v>0</v>
      </c>
      <c r="S37" s="182">
        <v>0</v>
      </c>
      <c r="T37" s="182">
        <v>10894.97</v>
      </c>
      <c r="U37" s="182">
        <v>0</v>
      </c>
      <c r="V37" s="182">
        <v>0</v>
      </c>
      <c r="W37" s="182">
        <v>0</v>
      </c>
      <c r="X37" s="182">
        <v>0</v>
      </c>
      <c r="Y37" s="182">
        <v>0</v>
      </c>
      <c r="Z37" s="182">
        <v>0</v>
      </c>
      <c r="AA37" s="182">
        <v>-9157.49</v>
      </c>
      <c r="AB37" s="182">
        <v>0</v>
      </c>
      <c r="AC37" s="182">
        <v>0</v>
      </c>
      <c r="AD37" s="182">
        <v>0</v>
      </c>
      <c r="AE37" s="182">
        <v>0</v>
      </c>
      <c r="AF37" s="182">
        <v>0</v>
      </c>
      <c r="AG37" s="182">
        <v>0</v>
      </c>
      <c r="AH37" s="182">
        <v>0</v>
      </c>
      <c r="AI37" s="182">
        <v>0</v>
      </c>
      <c r="AJ37" s="182">
        <v>0</v>
      </c>
      <c r="AK37" s="182">
        <v>0</v>
      </c>
      <c r="AL37" s="182">
        <v>0</v>
      </c>
      <c r="AM37" s="182">
        <v>0</v>
      </c>
      <c r="AN37" s="182">
        <v>0</v>
      </c>
      <c r="AO37" s="182">
        <v>0</v>
      </c>
      <c r="AP37" s="182">
        <v>0</v>
      </c>
      <c r="AQ37" s="182">
        <v>0</v>
      </c>
      <c r="AR37" s="182">
        <v>0</v>
      </c>
      <c r="AS37" s="182">
        <v>0</v>
      </c>
      <c r="AT37" s="182">
        <v>0</v>
      </c>
      <c r="AU37" s="182">
        <v>0</v>
      </c>
      <c r="AV37" s="182">
        <v>-2522.5100000000002</v>
      </c>
      <c r="AW37" s="182">
        <v>0</v>
      </c>
      <c r="AX37" s="182">
        <v>0</v>
      </c>
      <c r="AY37" s="182">
        <v>0</v>
      </c>
      <c r="AZ37" s="182">
        <v>0</v>
      </c>
      <c r="BA37" s="182">
        <v>0</v>
      </c>
      <c r="BB37" s="182">
        <v>0</v>
      </c>
      <c r="BC37" s="182">
        <v>0</v>
      </c>
      <c r="BD37" s="182">
        <v>0</v>
      </c>
      <c r="BE37" s="182">
        <v>0</v>
      </c>
      <c r="BF37" s="182">
        <v>0</v>
      </c>
      <c r="BG37" s="182">
        <v>0</v>
      </c>
      <c r="BH37" s="182">
        <v>0</v>
      </c>
      <c r="BI37" s="182">
        <v>0</v>
      </c>
      <c r="BJ37" s="182">
        <v>0</v>
      </c>
      <c r="BK37" s="182">
        <v>0</v>
      </c>
      <c r="BL37" s="182">
        <v>0</v>
      </c>
      <c r="BM37" s="182">
        <v>0</v>
      </c>
      <c r="BN37" s="183">
        <v>-785.030000000001</v>
      </c>
      <c r="BO37" s="184">
        <v>-2522.5100000000002</v>
      </c>
    </row>
    <row r="38" spans="2:67" x14ac:dyDescent="0.2">
      <c r="B38" s="181" t="s">
        <v>128</v>
      </c>
      <c r="C38" s="182">
        <v>0</v>
      </c>
      <c r="D38" s="182">
        <v>0</v>
      </c>
      <c r="E38" s="182">
        <v>0</v>
      </c>
      <c r="F38" s="182">
        <v>0</v>
      </c>
      <c r="G38" s="182">
        <v>0</v>
      </c>
      <c r="H38" s="182">
        <v>0</v>
      </c>
      <c r="I38" s="182">
        <v>0</v>
      </c>
      <c r="J38" s="182">
        <v>0</v>
      </c>
      <c r="K38" s="182">
        <v>0</v>
      </c>
      <c r="L38" s="182">
        <v>0</v>
      </c>
      <c r="M38" s="182">
        <v>0</v>
      </c>
      <c r="N38" s="182">
        <v>0</v>
      </c>
      <c r="O38" s="182">
        <v>0</v>
      </c>
      <c r="P38" s="182">
        <v>0</v>
      </c>
      <c r="Q38" s="182">
        <v>0</v>
      </c>
      <c r="R38" s="182">
        <v>0</v>
      </c>
      <c r="S38" s="182">
        <v>0</v>
      </c>
      <c r="T38" s="182">
        <v>0</v>
      </c>
      <c r="U38" s="182">
        <v>0</v>
      </c>
      <c r="V38" s="182">
        <v>0</v>
      </c>
      <c r="W38" s="182">
        <v>0</v>
      </c>
      <c r="X38" s="182">
        <v>0</v>
      </c>
      <c r="Y38" s="182">
        <v>0</v>
      </c>
      <c r="Z38" s="182">
        <v>0</v>
      </c>
      <c r="AA38" s="182">
        <v>0</v>
      </c>
      <c r="AB38" s="182">
        <v>0</v>
      </c>
      <c r="AC38" s="182">
        <v>0</v>
      </c>
      <c r="AD38" s="182">
        <v>0</v>
      </c>
      <c r="AE38" s="182">
        <v>0</v>
      </c>
      <c r="AF38" s="182">
        <v>0</v>
      </c>
      <c r="AG38" s="182">
        <v>0</v>
      </c>
      <c r="AH38" s="182">
        <v>0</v>
      </c>
      <c r="AI38" s="182">
        <v>0</v>
      </c>
      <c r="AJ38" s="182">
        <v>0</v>
      </c>
      <c r="AK38" s="182">
        <v>0</v>
      </c>
      <c r="AL38" s="182">
        <v>0</v>
      </c>
      <c r="AM38" s="182">
        <v>0</v>
      </c>
      <c r="AN38" s="182">
        <v>0</v>
      </c>
      <c r="AO38" s="182">
        <v>0</v>
      </c>
      <c r="AP38" s="182">
        <v>0</v>
      </c>
      <c r="AQ38" s="182">
        <v>0</v>
      </c>
      <c r="AR38" s="182">
        <v>0</v>
      </c>
      <c r="AS38" s="182">
        <v>0</v>
      </c>
      <c r="AT38" s="182">
        <v>0</v>
      </c>
      <c r="AU38" s="182">
        <v>0</v>
      </c>
      <c r="AV38" s="182">
        <v>0</v>
      </c>
      <c r="AW38" s="182">
        <v>0</v>
      </c>
      <c r="AX38" s="182">
        <v>0</v>
      </c>
      <c r="AY38" s="182">
        <v>0</v>
      </c>
      <c r="AZ38" s="182">
        <v>0</v>
      </c>
      <c r="BA38" s="182">
        <v>0</v>
      </c>
      <c r="BB38" s="182">
        <v>0</v>
      </c>
      <c r="BC38" s="182">
        <v>0</v>
      </c>
      <c r="BD38" s="182">
        <v>0</v>
      </c>
      <c r="BE38" s="182">
        <v>0</v>
      </c>
      <c r="BF38" s="182">
        <v>0</v>
      </c>
      <c r="BG38" s="182">
        <v>0</v>
      </c>
      <c r="BH38" s="182">
        <v>0</v>
      </c>
      <c r="BI38" s="182">
        <v>0</v>
      </c>
      <c r="BJ38" s="182">
        <v>0</v>
      </c>
      <c r="BK38" s="182">
        <v>0</v>
      </c>
      <c r="BL38" s="182">
        <v>0</v>
      </c>
      <c r="BM38" s="182">
        <v>0</v>
      </c>
      <c r="BN38" s="183">
        <v>0</v>
      </c>
      <c r="BO38" s="184">
        <v>0</v>
      </c>
    </row>
    <row r="39" spans="2:67" ht="17" thickBot="1" x14ac:dyDescent="0.25">
      <c r="B39" s="181" t="s">
        <v>129</v>
      </c>
      <c r="C39" s="182">
        <v>0</v>
      </c>
      <c r="D39" s="182">
        <v>0</v>
      </c>
      <c r="E39" s="182">
        <v>0</v>
      </c>
      <c r="F39" s="182">
        <v>0</v>
      </c>
      <c r="G39" s="182">
        <v>0</v>
      </c>
      <c r="H39" s="182">
        <v>0</v>
      </c>
      <c r="I39" s="182">
        <v>0</v>
      </c>
      <c r="J39" s="182">
        <v>0</v>
      </c>
      <c r="K39" s="182">
        <v>0</v>
      </c>
      <c r="L39" s="182">
        <v>0</v>
      </c>
      <c r="M39" s="182">
        <v>0</v>
      </c>
      <c r="N39" s="182">
        <v>0</v>
      </c>
      <c r="O39" s="182">
        <v>0</v>
      </c>
      <c r="P39" s="182">
        <v>0</v>
      </c>
      <c r="Q39" s="182">
        <v>0</v>
      </c>
      <c r="R39" s="182">
        <v>0</v>
      </c>
      <c r="S39" s="182">
        <v>0</v>
      </c>
      <c r="T39" s="182">
        <v>0</v>
      </c>
      <c r="U39" s="182">
        <v>0</v>
      </c>
      <c r="V39" s="182">
        <v>0</v>
      </c>
      <c r="W39" s="182">
        <v>0</v>
      </c>
      <c r="X39" s="182">
        <v>0</v>
      </c>
      <c r="Y39" s="182">
        <v>0</v>
      </c>
      <c r="Z39" s="182">
        <v>0</v>
      </c>
      <c r="AA39" s="182">
        <v>0</v>
      </c>
      <c r="AB39" s="182">
        <v>0</v>
      </c>
      <c r="AC39" s="182">
        <v>0</v>
      </c>
      <c r="AD39" s="182">
        <v>0</v>
      </c>
      <c r="AE39" s="182">
        <v>0</v>
      </c>
      <c r="AF39" s="182">
        <v>0</v>
      </c>
      <c r="AG39" s="182">
        <v>0</v>
      </c>
      <c r="AH39" s="182">
        <v>0</v>
      </c>
      <c r="AI39" s="182">
        <v>0</v>
      </c>
      <c r="AJ39" s="182">
        <v>0</v>
      </c>
      <c r="AK39" s="182">
        <v>0</v>
      </c>
      <c r="AL39" s="182">
        <v>0</v>
      </c>
      <c r="AM39" s="182">
        <v>0</v>
      </c>
      <c r="AN39" s="182">
        <v>0</v>
      </c>
      <c r="AO39" s="182">
        <v>0</v>
      </c>
      <c r="AP39" s="182">
        <v>0</v>
      </c>
      <c r="AQ39" s="182">
        <v>0</v>
      </c>
      <c r="AR39" s="182">
        <v>0</v>
      </c>
      <c r="AS39" s="182">
        <v>0</v>
      </c>
      <c r="AT39" s="182">
        <v>0</v>
      </c>
      <c r="AU39" s="182">
        <v>0</v>
      </c>
      <c r="AV39" s="182">
        <v>0</v>
      </c>
      <c r="AW39" s="182">
        <v>0</v>
      </c>
      <c r="AX39" s="182">
        <v>0</v>
      </c>
      <c r="AY39" s="182">
        <v>0</v>
      </c>
      <c r="AZ39" s="182">
        <v>0</v>
      </c>
      <c r="BA39" s="182">
        <v>0</v>
      </c>
      <c r="BB39" s="182">
        <v>0</v>
      </c>
      <c r="BC39" s="182">
        <v>0</v>
      </c>
      <c r="BD39" s="182">
        <v>0</v>
      </c>
      <c r="BE39" s="182">
        <v>0</v>
      </c>
      <c r="BF39" s="182">
        <v>0</v>
      </c>
      <c r="BG39" s="182">
        <v>0</v>
      </c>
      <c r="BH39" s="182">
        <v>0</v>
      </c>
      <c r="BI39" s="182">
        <v>0</v>
      </c>
      <c r="BJ39" s="182">
        <v>0</v>
      </c>
      <c r="BK39" s="182">
        <v>0</v>
      </c>
      <c r="BL39" s="182">
        <v>0</v>
      </c>
      <c r="BM39" s="182">
        <v>-17271.68</v>
      </c>
      <c r="BN39" s="183">
        <v>-17271.68</v>
      </c>
      <c r="BO39" s="184">
        <v>0</v>
      </c>
    </row>
    <row r="40" spans="2:67" ht="17" thickBot="1" x14ac:dyDescent="0.25">
      <c r="B40" s="185" t="s">
        <v>130</v>
      </c>
      <c r="C40" s="186">
        <v>0</v>
      </c>
      <c r="D40" s="186">
        <v>0</v>
      </c>
      <c r="E40" s="186">
        <v>0</v>
      </c>
      <c r="F40" s="186">
        <v>0</v>
      </c>
      <c r="G40" s="186">
        <v>0</v>
      </c>
      <c r="H40" s="186">
        <v>0</v>
      </c>
      <c r="I40" s="186">
        <v>0</v>
      </c>
      <c r="J40" s="186">
        <v>0</v>
      </c>
      <c r="K40" s="186">
        <v>0</v>
      </c>
      <c r="L40" s="186">
        <v>0</v>
      </c>
      <c r="M40" s="186">
        <v>0</v>
      </c>
      <c r="N40" s="186">
        <v>0</v>
      </c>
      <c r="O40" s="186">
        <v>0</v>
      </c>
      <c r="P40" s="186">
        <v>-6034.56</v>
      </c>
      <c r="Q40" s="186">
        <v>-1997.61</v>
      </c>
      <c r="R40" s="186">
        <v>0</v>
      </c>
      <c r="S40" s="186">
        <v>0</v>
      </c>
      <c r="T40" s="186">
        <v>-61885.26</v>
      </c>
      <c r="U40" s="186">
        <v>0</v>
      </c>
      <c r="V40" s="186">
        <v>0</v>
      </c>
      <c r="W40" s="186">
        <v>0</v>
      </c>
      <c r="X40" s="186">
        <v>0</v>
      </c>
      <c r="Y40" s="186">
        <v>0</v>
      </c>
      <c r="Z40" s="186">
        <v>0</v>
      </c>
      <c r="AA40" s="186">
        <v>-89050.51</v>
      </c>
      <c r="AB40" s="186">
        <v>0</v>
      </c>
      <c r="AC40" s="186">
        <v>-1840.01</v>
      </c>
      <c r="AD40" s="186">
        <v>0</v>
      </c>
      <c r="AE40" s="186">
        <v>0</v>
      </c>
      <c r="AF40" s="186">
        <v>0</v>
      </c>
      <c r="AG40" s="186">
        <v>0</v>
      </c>
      <c r="AH40" s="186">
        <v>0</v>
      </c>
      <c r="AI40" s="186">
        <v>-127.78</v>
      </c>
      <c r="AJ40" s="186">
        <v>-280.01</v>
      </c>
      <c r="AK40" s="186">
        <v>0</v>
      </c>
      <c r="AL40" s="186">
        <v>0</v>
      </c>
      <c r="AM40" s="186">
        <v>0</v>
      </c>
      <c r="AN40" s="186">
        <v>0</v>
      </c>
      <c r="AO40" s="186">
        <v>0</v>
      </c>
      <c r="AP40" s="186">
        <v>-9152.01</v>
      </c>
      <c r="AQ40" s="186">
        <v>0</v>
      </c>
      <c r="AR40" s="186">
        <v>0</v>
      </c>
      <c r="AS40" s="186">
        <v>0</v>
      </c>
      <c r="AT40" s="186">
        <v>0</v>
      </c>
      <c r="AU40" s="186">
        <v>0</v>
      </c>
      <c r="AV40" s="186">
        <v>0</v>
      </c>
      <c r="AW40" s="186">
        <v>0</v>
      </c>
      <c r="AX40" s="186">
        <v>0</v>
      </c>
      <c r="AY40" s="186">
        <v>0</v>
      </c>
      <c r="AZ40" s="186">
        <v>0</v>
      </c>
      <c r="BA40" s="186">
        <v>0</v>
      </c>
      <c r="BB40" s="186">
        <v>0</v>
      </c>
      <c r="BC40" s="186">
        <v>0</v>
      </c>
      <c r="BD40" s="186">
        <v>0</v>
      </c>
      <c r="BE40" s="186">
        <v>0</v>
      </c>
      <c r="BF40" s="186">
        <v>0</v>
      </c>
      <c r="BG40" s="186">
        <v>0</v>
      </c>
      <c r="BH40" s="186">
        <v>0</v>
      </c>
      <c r="BI40" s="186">
        <v>0</v>
      </c>
      <c r="BJ40" s="186">
        <v>0</v>
      </c>
      <c r="BK40" s="186">
        <v>0</v>
      </c>
      <c r="BL40" s="186">
        <v>-35750.839999999997</v>
      </c>
      <c r="BM40" s="186">
        <v>-15578.99</v>
      </c>
      <c r="BN40" s="187">
        <v>-221697.58</v>
      </c>
      <c r="BO40" s="188">
        <v>0</v>
      </c>
    </row>
    <row r="41" spans="2:67" x14ac:dyDescent="0.2">
      <c r="B41" s="181" t="s">
        <v>131</v>
      </c>
      <c r="C41" s="182">
        <v>0</v>
      </c>
      <c r="D41" s="182">
        <v>0</v>
      </c>
      <c r="E41" s="182">
        <v>0</v>
      </c>
      <c r="F41" s="182">
        <v>0</v>
      </c>
      <c r="G41" s="182">
        <v>0</v>
      </c>
      <c r="H41" s="182">
        <v>0</v>
      </c>
      <c r="I41" s="182">
        <v>0</v>
      </c>
      <c r="J41" s="182">
        <v>0</v>
      </c>
      <c r="K41" s="182">
        <v>0</v>
      </c>
      <c r="L41" s="182">
        <v>0</v>
      </c>
      <c r="M41" s="182">
        <v>0</v>
      </c>
      <c r="N41" s="182">
        <v>0</v>
      </c>
      <c r="O41" s="182">
        <v>0</v>
      </c>
      <c r="P41" s="182">
        <v>0</v>
      </c>
      <c r="Q41" s="182">
        <v>0</v>
      </c>
      <c r="R41" s="182">
        <v>0</v>
      </c>
      <c r="S41" s="182">
        <v>0</v>
      </c>
      <c r="T41" s="182">
        <v>0</v>
      </c>
      <c r="U41" s="182">
        <v>0</v>
      </c>
      <c r="V41" s="182">
        <v>0</v>
      </c>
      <c r="W41" s="182">
        <v>0</v>
      </c>
      <c r="X41" s="182">
        <v>0</v>
      </c>
      <c r="Y41" s="182">
        <v>0</v>
      </c>
      <c r="Z41" s="182">
        <v>0</v>
      </c>
      <c r="AA41" s="182">
        <v>0</v>
      </c>
      <c r="AB41" s="182">
        <v>0</v>
      </c>
      <c r="AC41" s="182">
        <v>0</v>
      </c>
      <c r="AD41" s="182">
        <v>0</v>
      </c>
      <c r="AE41" s="182">
        <v>0</v>
      </c>
      <c r="AF41" s="182">
        <v>0</v>
      </c>
      <c r="AG41" s="182">
        <v>0</v>
      </c>
      <c r="AH41" s="182">
        <v>0</v>
      </c>
      <c r="AI41" s="182">
        <v>0</v>
      </c>
      <c r="AJ41" s="182">
        <v>0</v>
      </c>
      <c r="AK41" s="182">
        <v>0</v>
      </c>
      <c r="AL41" s="182">
        <v>0</v>
      </c>
      <c r="AM41" s="182">
        <v>0</v>
      </c>
      <c r="AN41" s="182">
        <v>0</v>
      </c>
      <c r="AO41" s="182">
        <v>0</v>
      </c>
      <c r="AP41" s="182">
        <v>0</v>
      </c>
      <c r="AQ41" s="182">
        <v>0</v>
      </c>
      <c r="AR41" s="182">
        <v>0</v>
      </c>
      <c r="AS41" s="182">
        <v>0</v>
      </c>
      <c r="AT41" s="182">
        <v>0</v>
      </c>
      <c r="AU41" s="182">
        <v>0</v>
      </c>
      <c r="AV41" s="182">
        <v>0</v>
      </c>
      <c r="AW41" s="182">
        <v>0</v>
      </c>
      <c r="AX41" s="182">
        <v>0</v>
      </c>
      <c r="AY41" s="182">
        <v>0</v>
      </c>
      <c r="AZ41" s="182">
        <v>0</v>
      </c>
      <c r="BA41" s="182">
        <v>0</v>
      </c>
      <c r="BB41" s="182">
        <v>0</v>
      </c>
      <c r="BC41" s="182">
        <v>0</v>
      </c>
      <c r="BD41" s="182">
        <v>0</v>
      </c>
      <c r="BE41" s="182">
        <v>0</v>
      </c>
      <c r="BF41" s="182">
        <v>0</v>
      </c>
      <c r="BG41" s="182">
        <v>0</v>
      </c>
      <c r="BH41" s="182">
        <v>0</v>
      </c>
      <c r="BI41" s="182">
        <v>0</v>
      </c>
      <c r="BJ41" s="182">
        <v>0</v>
      </c>
      <c r="BK41" s="182">
        <v>0</v>
      </c>
      <c r="BL41" s="182">
        <v>0</v>
      </c>
      <c r="BM41" s="182">
        <v>0</v>
      </c>
      <c r="BN41" s="183">
        <v>0</v>
      </c>
      <c r="BO41" s="184">
        <v>0</v>
      </c>
    </row>
    <row r="42" spans="2:67" x14ac:dyDescent="0.2">
      <c r="B42" s="181" t="s">
        <v>132</v>
      </c>
      <c r="C42" s="182">
        <v>0</v>
      </c>
      <c r="D42" s="182">
        <v>0</v>
      </c>
      <c r="E42" s="182">
        <v>0</v>
      </c>
      <c r="F42" s="182">
        <v>0</v>
      </c>
      <c r="G42" s="182">
        <v>0</v>
      </c>
      <c r="H42" s="182">
        <v>0</v>
      </c>
      <c r="I42" s="182">
        <v>0</v>
      </c>
      <c r="J42" s="182">
        <v>0</v>
      </c>
      <c r="K42" s="182">
        <v>0</v>
      </c>
      <c r="L42" s="182">
        <v>0</v>
      </c>
      <c r="M42" s="182">
        <v>0</v>
      </c>
      <c r="N42" s="182">
        <v>0</v>
      </c>
      <c r="O42" s="182">
        <v>0</v>
      </c>
      <c r="P42" s="182">
        <v>0</v>
      </c>
      <c r="Q42" s="182">
        <v>0</v>
      </c>
      <c r="R42" s="182">
        <v>0</v>
      </c>
      <c r="S42" s="182">
        <v>0</v>
      </c>
      <c r="T42" s="182">
        <v>-25599.48</v>
      </c>
      <c r="U42" s="182">
        <v>0</v>
      </c>
      <c r="V42" s="182">
        <v>0</v>
      </c>
      <c r="W42" s="182">
        <v>0</v>
      </c>
      <c r="X42" s="182">
        <v>0</v>
      </c>
      <c r="Y42" s="182">
        <v>0</v>
      </c>
      <c r="Z42" s="182">
        <v>0</v>
      </c>
      <c r="AA42" s="182">
        <v>0</v>
      </c>
      <c r="AB42" s="182">
        <v>0</v>
      </c>
      <c r="AC42" s="182">
        <v>0</v>
      </c>
      <c r="AD42" s="182">
        <v>0</v>
      </c>
      <c r="AE42" s="182">
        <v>0</v>
      </c>
      <c r="AF42" s="182">
        <v>0</v>
      </c>
      <c r="AG42" s="182">
        <v>0</v>
      </c>
      <c r="AH42" s="182">
        <v>0</v>
      </c>
      <c r="AI42" s="182">
        <v>-127.78</v>
      </c>
      <c r="AJ42" s="182">
        <v>0</v>
      </c>
      <c r="AK42" s="182">
        <v>0</v>
      </c>
      <c r="AL42" s="182">
        <v>0</v>
      </c>
      <c r="AM42" s="182">
        <v>0</v>
      </c>
      <c r="AN42" s="182">
        <v>0</v>
      </c>
      <c r="AO42" s="182">
        <v>0</v>
      </c>
      <c r="AP42" s="182">
        <v>0</v>
      </c>
      <c r="AQ42" s="182">
        <v>0</v>
      </c>
      <c r="AR42" s="182">
        <v>0</v>
      </c>
      <c r="AS42" s="182">
        <v>0</v>
      </c>
      <c r="AT42" s="182">
        <v>0</v>
      </c>
      <c r="AU42" s="182">
        <v>0</v>
      </c>
      <c r="AV42" s="182">
        <v>0</v>
      </c>
      <c r="AW42" s="182">
        <v>0</v>
      </c>
      <c r="AX42" s="182">
        <v>0</v>
      </c>
      <c r="AY42" s="182">
        <v>0</v>
      </c>
      <c r="AZ42" s="182">
        <v>0</v>
      </c>
      <c r="BA42" s="182">
        <v>0</v>
      </c>
      <c r="BB42" s="182">
        <v>0</v>
      </c>
      <c r="BC42" s="182">
        <v>0</v>
      </c>
      <c r="BD42" s="182">
        <v>0</v>
      </c>
      <c r="BE42" s="182">
        <v>0</v>
      </c>
      <c r="BF42" s="182">
        <v>0</v>
      </c>
      <c r="BG42" s="182">
        <v>0</v>
      </c>
      <c r="BH42" s="182">
        <v>0</v>
      </c>
      <c r="BI42" s="182">
        <v>0</v>
      </c>
      <c r="BJ42" s="182">
        <v>0</v>
      </c>
      <c r="BK42" s="182">
        <v>0</v>
      </c>
      <c r="BL42" s="182">
        <v>-7078.87</v>
      </c>
      <c r="BM42" s="182">
        <v>-1</v>
      </c>
      <c r="BN42" s="183">
        <v>-32807.129999999997</v>
      </c>
      <c r="BO42" s="184">
        <v>0</v>
      </c>
    </row>
    <row r="43" spans="2:67" x14ac:dyDescent="0.2">
      <c r="B43" s="181" t="s">
        <v>235</v>
      </c>
      <c r="C43" s="182">
        <v>0</v>
      </c>
      <c r="D43" s="182">
        <v>0</v>
      </c>
      <c r="E43" s="182">
        <v>0</v>
      </c>
      <c r="F43" s="182">
        <v>0</v>
      </c>
      <c r="G43" s="182">
        <v>0</v>
      </c>
      <c r="H43" s="182">
        <v>0</v>
      </c>
      <c r="I43" s="182">
        <v>0</v>
      </c>
      <c r="J43" s="182">
        <v>0</v>
      </c>
      <c r="K43" s="182">
        <v>0</v>
      </c>
      <c r="L43" s="182">
        <v>0</v>
      </c>
      <c r="M43" s="182">
        <v>0</v>
      </c>
      <c r="N43" s="182">
        <v>0</v>
      </c>
      <c r="O43" s="182">
        <v>0</v>
      </c>
      <c r="P43" s="182">
        <v>0</v>
      </c>
      <c r="Q43" s="182">
        <v>0</v>
      </c>
      <c r="R43" s="182">
        <v>0</v>
      </c>
      <c r="S43" s="182">
        <v>0</v>
      </c>
      <c r="T43" s="182">
        <v>0</v>
      </c>
      <c r="U43" s="182">
        <v>0</v>
      </c>
      <c r="V43" s="182">
        <v>0</v>
      </c>
      <c r="W43" s="182">
        <v>0</v>
      </c>
      <c r="X43" s="182">
        <v>0</v>
      </c>
      <c r="Y43" s="182">
        <v>0</v>
      </c>
      <c r="Z43" s="182">
        <v>0</v>
      </c>
      <c r="AA43" s="182">
        <v>0</v>
      </c>
      <c r="AB43" s="182">
        <v>0</v>
      </c>
      <c r="AC43" s="182">
        <v>0</v>
      </c>
      <c r="AD43" s="182">
        <v>0</v>
      </c>
      <c r="AE43" s="182">
        <v>0</v>
      </c>
      <c r="AF43" s="182">
        <v>0</v>
      </c>
      <c r="AG43" s="182">
        <v>0</v>
      </c>
      <c r="AH43" s="182">
        <v>0</v>
      </c>
      <c r="AI43" s="182">
        <v>0</v>
      </c>
      <c r="AJ43" s="182">
        <v>0</v>
      </c>
      <c r="AK43" s="182">
        <v>0</v>
      </c>
      <c r="AL43" s="182">
        <v>0</v>
      </c>
      <c r="AM43" s="182">
        <v>0</v>
      </c>
      <c r="AN43" s="182">
        <v>0</v>
      </c>
      <c r="AO43" s="182">
        <v>0</v>
      </c>
      <c r="AP43" s="182">
        <v>0</v>
      </c>
      <c r="AQ43" s="182">
        <v>0</v>
      </c>
      <c r="AR43" s="182">
        <v>0</v>
      </c>
      <c r="AS43" s="182">
        <v>0</v>
      </c>
      <c r="AT43" s="182">
        <v>0</v>
      </c>
      <c r="AU43" s="182">
        <v>0</v>
      </c>
      <c r="AV43" s="182">
        <v>0</v>
      </c>
      <c r="AW43" s="182">
        <v>0</v>
      </c>
      <c r="AX43" s="182">
        <v>0</v>
      </c>
      <c r="AY43" s="182">
        <v>0</v>
      </c>
      <c r="AZ43" s="182">
        <v>0</v>
      </c>
      <c r="BA43" s="182">
        <v>0</v>
      </c>
      <c r="BB43" s="182">
        <v>0</v>
      </c>
      <c r="BC43" s="182">
        <v>0</v>
      </c>
      <c r="BD43" s="182">
        <v>0</v>
      </c>
      <c r="BE43" s="182">
        <v>0</v>
      </c>
      <c r="BF43" s="182">
        <v>0</v>
      </c>
      <c r="BG43" s="182">
        <v>0</v>
      </c>
      <c r="BH43" s="182">
        <v>0</v>
      </c>
      <c r="BI43" s="182">
        <v>0</v>
      </c>
      <c r="BJ43" s="182">
        <v>0</v>
      </c>
      <c r="BK43" s="182">
        <v>0</v>
      </c>
      <c r="BL43" s="182">
        <v>0</v>
      </c>
      <c r="BM43" s="182">
        <v>0</v>
      </c>
      <c r="BN43" s="183">
        <v>0</v>
      </c>
      <c r="BO43" s="184">
        <v>0</v>
      </c>
    </row>
    <row r="44" spans="2:67" x14ac:dyDescent="0.2">
      <c r="B44" s="181" t="s">
        <v>234</v>
      </c>
      <c r="C44" s="182">
        <v>0</v>
      </c>
      <c r="D44" s="182">
        <v>0</v>
      </c>
      <c r="E44" s="182">
        <v>0</v>
      </c>
      <c r="F44" s="182">
        <v>0</v>
      </c>
      <c r="G44" s="182">
        <v>0</v>
      </c>
      <c r="H44" s="182">
        <v>0</v>
      </c>
      <c r="I44" s="182">
        <v>0</v>
      </c>
      <c r="J44" s="182">
        <v>0</v>
      </c>
      <c r="K44" s="182">
        <v>0</v>
      </c>
      <c r="L44" s="182">
        <v>0</v>
      </c>
      <c r="M44" s="182">
        <v>0</v>
      </c>
      <c r="N44" s="182">
        <v>0</v>
      </c>
      <c r="O44" s="182">
        <v>0</v>
      </c>
      <c r="P44" s="182">
        <v>0</v>
      </c>
      <c r="Q44" s="182">
        <v>0</v>
      </c>
      <c r="R44" s="182">
        <v>0</v>
      </c>
      <c r="S44" s="182">
        <v>0</v>
      </c>
      <c r="T44" s="182">
        <v>0</v>
      </c>
      <c r="U44" s="182">
        <v>0</v>
      </c>
      <c r="V44" s="182">
        <v>0</v>
      </c>
      <c r="W44" s="182">
        <v>0</v>
      </c>
      <c r="X44" s="182">
        <v>0</v>
      </c>
      <c r="Y44" s="182">
        <v>0</v>
      </c>
      <c r="Z44" s="182">
        <v>0</v>
      </c>
      <c r="AA44" s="182">
        <v>0</v>
      </c>
      <c r="AB44" s="182">
        <v>0</v>
      </c>
      <c r="AC44" s="182">
        <v>0</v>
      </c>
      <c r="AD44" s="182">
        <v>0</v>
      </c>
      <c r="AE44" s="182">
        <v>0</v>
      </c>
      <c r="AF44" s="182">
        <v>0</v>
      </c>
      <c r="AG44" s="182">
        <v>0</v>
      </c>
      <c r="AH44" s="182">
        <v>0</v>
      </c>
      <c r="AI44" s="182">
        <v>0</v>
      </c>
      <c r="AJ44" s="182">
        <v>0</v>
      </c>
      <c r="AK44" s="182">
        <v>0</v>
      </c>
      <c r="AL44" s="182">
        <v>0</v>
      </c>
      <c r="AM44" s="182">
        <v>0</v>
      </c>
      <c r="AN44" s="182">
        <v>0</v>
      </c>
      <c r="AO44" s="182">
        <v>0</v>
      </c>
      <c r="AP44" s="182">
        <v>0</v>
      </c>
      <c r="AQ44" s="182">
        <v>0</v>
      </c>
      <c r="AR44" s="182">
        <v>0</v>
      </c>
      <c r="AS44" s="182">
        <v>0</v>
      </c>
      <c r="AT44" s="182">
        <v>0</v>
      </c>
      <c r="AU44" s="182">
        <v>0</v>
      </c>
      <c r="AV44" s="182">
        <v>0</v>
      </c>
      <c r="AW44" s="182">
        <v>0</v>
      </c>
      <c r="AX44" s="182">
        <v>0</v>
      </c>
      <c r="AY44" s="182">
        <v>0</v>
      </c>
      <c r="AZ44" s="182">
        <v>0</v>
      </c>
      <c r="BA44" s="182">
        <v>0</v>
      </c>
      <c r="BB44" s="182">
        <v>0</v>
      </c>
      <c r="BC44" s="182">
        <v>0</v>
      </c>
      <c r="BD44" s="182">
        <v>0</v>
      </c>
      <c r="BE44" s="182">
        <v>0</v>
      </c>
      <c r="BF44" s="182">
        <v>0</v>
      </c>
      <c r="BG44" s="182">
        <v>0</v>
      </c>
      <c r="BH44" s="182">
        <v>0</v>
      </c>
      <c r="BI44" s="182">
        <v>0</v>
      </c>
      <c r="BJ44" s="182">
        <v>0</v>
      </c>
      <c r="BK44" s="182">
        <v>0</v>
      </c>
      <c r="BL44" s="182">
        <v>0</v>
      </c>
      <c r="BM44" s="182">
        <v>0</v>
      </c>
      <c r="BN44" s="183">
        <v>0</v>
      </c>
      <c r="BO44" s="184">
        <v>0</v>
      </c>
    </row>
    <row r="45" spans="2:67" x14ac:dyDescent="0.2">
      <c r="B45" s="181" t="s">
        <v>133</v>
      </c>
      <c r="C45" s="182">
        <v>0</v>
      </c>
      <c r="D45" s="182">
        <v>0</v>
      </c>
      <c r="E45" s="182">
        <v>0</v>
      </c>
      <c r="F45" s="182">
        <v>0</v>
      </c>
      <c r="G45" s="182">
        <v>0</v>
      </c>
      <c r="H45" s="182">
        <v>0</v>
      </c>
      <c r="I45" s="182">
        <v>0</v>
      </c>
      <c r="J45" s="182">
        <v>0</v>
      </c>
      <c r="K45" s="182">
        <v>0</v>
      </c>
      <c r="L45" s="182">
        <v>0</v>
      </c>
      <c r="M45" s="182">
        <v>0</v>
      </c>
      <c r="N45" s="182">
        <v>0</v>
      </c>
      <c r="O45" s="182">
        <v>0</v>
      </c>
      <c r="P45" s="182">
        <v>0</v>
      </c>
      <c r="Q45" s="182">
        <v>0</v>
      </c>
      <c r="R45" s="182">
        <v>0</v>
      </c>
      <c r="S45" s="182">
        <v>0</v>
      </c>
      <c r="T45" s="182">
        <v>0</v>
      </c>
      <c r="U45" s="182">
        <v>0</v>
      </c>
      <c r="V45" s="182">
        <v>0</v>
      </c>
      <c r="W45" s="182">
        <v>0</v>
      </c>
      <c r="X45" s="182">
        <v>0</v>
      </c>
      <c r="Y45" s="182">
        <v>0</v>
      </c>
      <c r="Z45" s="182">
        <v>0</v>
      </c>
      <c r="AA45" s="182">
        <v>0</v>
      </c>
      <c r="AB45" s="182">
        <v>0</v>
      </c>
      <c r="AC45" s="182">
        <v>0</v>
      </c>
      <c r="AD45" s="182">
        <v>0</v>
      </c>
      <c r="AE45" s="182">
        <v>0</v>
      </c>
      <c r="AF45" s="182">
        <v>0</v>
      </c>
      <c r="AG45" s="182">
        <v>0</v>
      </c>
      <c r="AH45" s="182">
        <v>0</v>
      </c>
      <c r="AI45" s="182">
        <v>0</v>
      </c>
      <c r="AJ45" s="182">
        <v>0</v>
      </c>
      <c r="AK45" s="182">
        <v>0</v>
      </c>
      <c r="AL45" s="182">
        <v>0</v>
      </c>
      <c r="AM45" s="182">
        <v>0</v>
      </c>
      <c r="AN45" s="182">
        <v>0</v>
      </c>
      <c r="AO45" s="182">
        <v>0</v>
      </c>
      <c r="AP45" s="182">
        <v>0</v>
      </c>
      <c r="AQ45" s="182">
        <v>0</v>
      </c>
      <c r="AR45" s="182">
        <v>0</v>
      </c>
      <c r="AS45" s="182">
        <v>0</v>
      </c>
      <c r="AT45" s="182">
        <v>0</v>
      </c>
      <c r="AU45" s="182">
        <v>0</v>
      </c>
      <c r="AV45" s="182">
        <v>0</v>
      </c>
      <c r="AW45" s="182">
        <v>0</v>
      </c>
      <c r="AX45" s="182">
        <v>0</v>
      </c>
      <c r="AY45" s="182">
        <v>0</v>
      </c>
      <c r="AZ45" s="182">
        <v>0</v>
      </c>
      <c r="BA45" s="182">
        <v>0</v>
      </c>
      <c r="BB45" s="182">
        <v>0</v>
      </c>
      <c r="BC45" s="182">
        <v>0</v>
      </c>
      <c r="BD45" s="182">
        <v>0</v>
      </c>
      <c r="BE45" s="182">
        <v>0</v>
      </c>
      <c r="BF45" s="182">
        <v>0</v>
      </c>
      <c r="BG45" s="182">
        <v>0</v>
      </c>
      <c r="BH45" s="182">
        <v>0</v>
      </c>
      <c r="BI45" s="182">
        <v>0</v>
      </c>
      <c r="BJ45" s="182">
        <v>0</v>
      </c>
      <c r="BK45" s="182">
        <v>0</v>
      </c>
      <c r="BL45" s="182">
        <v>0</v>
      </c>
      <c r="BM45" s="182">
        <v>0</v>
      </c>
      <c r="BN45" s="183">
        <v>0</v>
      </c>
      <c r="BO45" s="184">
        <v>0</v>
      </c>
    </row>
    <row r="46" spans="2:67" x14ac:dyDescent="0.2">
      <c r="B46" s="181" t="s">
        <v>233</v>
      </c>
      <c r="C46" s="182">
        <v>0</v>
      </c>
      <c r="D46" s="182">
        <v>0</v>
      </c>
      <c r="E46" s="182">
        <v>0</v>
      </c>
      <c r="F46" s="182">
        <v>0</v>
      </c>
      <c r="G46" s="182">
        <v>0</v>
      </c>
      <c r="H46" s="182">
        <v>0</v>
      </c>
      <c r="I46" s="182">
        <v>0</v>
      </c>
      <c r="J46" s="182">
        <v>0</v>
      </c>
      <c r="K46" s="182">
        <v>0</v>
      </c>
      <c r="L46" s="182">
        <v>0</v>
      </c>
      <c r="M46" s="182">
        <v>0</v>
      </c>
      <c r="N46" s="182">
        <v>0</v>
      </c>
      <c r="O46" s="182">
        <v>0</v>
      </c>
      <c r="P46" s="182">
        <v>-6034.56</v>
      </c>
      <c r="Q46" s="182">
        <v>-1997.61</v>
      </c>
      <c r="R46" s="182">
        <v>0</v>
      </c>
      <c r="S46" s="182">
        <v>0</v>
      </c>
      <c r="T46" s="182">
        <v>0</v>
      </c>
      <c r="U46" s="182">
        <v>0</v>
      </c>
      <c r="V46" s="182">
        <v>0</v>
      </c>
      <c r="W46" s="182">
        <v>0</v>
      </c>
      <c r="X46" s="182">
        <v>0</v>
      </c>
      <c r="Y46" s="182">
        <v>0</v>
      </c>
      <c r="Z46" s="182">
        <v>0</v>
      </c>
      <c r="AA46" s="182">
        <v>0</v>
      </c>
      <c r="AB46" s="182">
        <v>0</v>
      </c>
      <c r="AC46" s="182">
        <v>0</v>
      </c>
      <c r="AD46" s="182">
        <v>0</v>
      </c>
      <c r="AE46" s="182">
        <v>0</v>
      </c>
      <c r="AF46" s="182">
        <v>0</v>
      </c>
      <c r="AG46" s="182">
        <v>0</v>
      </c>
      <c r="AH46" s="182">
        <v>0</v>
      </c>
      <c r="AI46" s="182">
        <v>0</v>
      </c>
      <c r="AJ46" s="182">
        <v>0</v>
      </c>
      <c r="AK46" s="182">
        <v>0</v>
      </c>
      <c r="AL46" s="182">
        <v>0</v>
      </c>
      <c r="AM46" s="182">
        <v>0</v>
      </c>
      <c r="AN46" s="182">
        <v>0</v>
      </c>
      <c r="AO46" s="182">
        <v>0</v>
      </c>
      <c r="AP46" s="182">
        <v>0</v>
      </c>
      <c r="AQ46" s="182">
        <v>0</v>
      </c>
      <c r="AR46" s="182">
        <v>0</v>
      </c>
      <c r="AS46" s="182">
        <v>0</v>
      </c>
      <c r="AT46" s="182">
        <v>0</v>
      </c>
      <c r="AU46" s="182">
        <v>0</v>
      </c>
      <c r="AV46" s="182">
        <v>0</v>
      </c>
      <c r="AW46" s="182">
        <v>0</v>
      </c>
      <c r="AX46" s="182">
        <v>0</v>
      </c>
      <c r="AY46" s="182">
        <v>0</v>
      </c>
      <c r="AZ46" s="182">
        <v>0</v>
      </c>
      <c r="BA46" s="182">
        <v>0</v>
      </c>
      <c r="BB46" s="182">
        <v>0</v>
      </c>
      <c r="BC46" s="182">
        <v>0</v>
      </c>
      <c r="BD46" s="182">
        <v>0</v>
      </c>
      <c r="BE46" s="182">
        <v>0</v>
      </c>
      <c r="BF46" s="182">
        <v>0</v>
      </c>
      <c r="BG46" s="182">
        <v>0</v>
      </c>
      <c r="BH46" s="182">
        <v>0</v>
      </c>
      <c r="BI46" s="182">
        <v>0</v>
      </c>
      <c r="BJ46" s="182">
        <v>0</v>
      </c>
      <c r="BK46" s="182">
        <v>0</v>
      </c>
      <c r="BL46" s="182">
        <v>-324.06</v>
      </c>
      <c r="BM46" s="182">
        <v>0</v>
      </c>
      <c r="BN46" s="183">
        <v>-8356.23</v>
      </c>
      <c r="BO46" s="184">
        <v>0</v>
      </c>
    </row>
    <row r="47" spans="2:67" x14ac:dyDescent="0.2">
      <c r="B47" s="181" t="s">
        <v>232</v>
      </c>
      <c r="C47" s="182">
        <v>0</v>
      </c>
      <c r="D47" s="182">
        <v>0</v>
      </c>
      <c r="E47" s="182">
        <v>0</v>
      </c>
      <c r="F47" s="182">
        <v>0</v>
      </c>
      <c r="G47" s="182">
        <v>0</v>
      </c>
      <c r="H47" s="182">
        <v>0</v>
      </c>
      <c r="I47" s="182">
        <v>0</v>
      </c>
      <c r="J47" s="182">
        <v>0</v>
      </c>
      <c r="K47" s="182">
        <v>0</v>
      </c>
      <c r="L47" s="182">
        <v>0</v>
      </c>
      <c r="M47" s="182">
        <v>0</v>
      </c>
      <c r="N47" s="182">
        <v>0</v>
      </c>
      <c r="O47" s="182">
        <v>0</v>
      </c>
      <c r="P47" s="182">
        <v>0</v>
      </c>
      <c r="Q47" s="182">
        <v>0</v>
      </c>
      <c r="R47" s="182">
        <v>0</v>
      </c>
      <c r="S47" s="182">
        <v>0</v>
      </c>
      <c r="T47" s="182">
        <v>0</v>
      </c>
      <c r="U47" s="182">
        <v>0</v>
      </c>
      <c r="V47" s="182">
        <v>0</v>
      </c>
      <c r="W47" s="182">
        <v>0</v>
      </c>
      <c r="X47" s="182">
        <v>0</v>
      </c>
      <c r="Y47" s="182">
        <v>0</v>
      </c>
      <c r="Z47" s="182">
        <v>0</v>
      </c>
      <c r="AA47" s="182">
        <v>0</v>
      </c>
      <c r="AB47" s="182">
        <v>0</v>
      </c>
      <c r="AC47" s="182">
        <v>0</v>
      </c>
      <c r="AD47" s="182">
        <v>0</v>
      </c>
      <c r="AE47" s="182">
        <v>0</v>
      </c>
      <c r="AF47" s="182">
        <v>0</v>
      </c>
      <c r="AG47" s="182">
        <v>0</v>
      </c>
      <c r="AH47" s="182">
        <v>0</v>
      </c>
      <c r="AI47" s="182">
        <v>0</v>
      </c>
      <c r="AJ47" s="182">
        <v>0</v>
      </c>
      <c r="AK47" s="182">
        <v>0</v>
      </c>
      <c r="AL47" s="182">
        <v>0</v>
      </c>
      <c r="AM47" s="182">
        <v>0</v>
      </c>
      <c r="AN47" s="182">
        <v>0</v>
      </c>
      <c r="AO47" s="182">
        <v>0</v>
      </c>
      <c r="AP47" s="182">
        <v>0</v>
      </c>
      <c r="AQ47" s="182">
        <v>0</v>
      </c>
      <c r="AR47" s="182">
        <v>0</v>
      </c>
      <c r="AS47" s="182">
        <v>0</v>
      </c>
      <c r="AT47" s="182">
        <v>0</v>
      </c>
      <c r="AU47" s="182">
        <v>0</v>
      </c>
      <c r="AV47" s="182">
        <v>0</v>
      </c>
      <c r="AW47" s="182">
        <v>0</v>
      </c>
      <c r="AX47" s="182">
        <v>0</v>
      </c>
      <c r="AY47" s="182">
        <v>0</v>
      </c>
      <c r="AZ47" s="182">
        <v>0</v>
      </c>
      <c r="BA47" s="182">
        <v>0</v>
      </c>
      <c r="BB47" s="182">
        <v>0</v>
      </c>
      <c r="BC47" s="182">
        <v>0</v>
      </c>
      <c r="BD47" s="182">
        <v>0</v>
      </c>
      <c r="BE47" s="182">
        <v>0</v>
      </c>
      <c r="BF47" s="182">
        <v>0</v>
      </c>
      <c r="BG47" s="182">
        <v>0</v>
      </c>
      <c r="BH47" s="182">
        <v>0</v>
      </c>
      <c r="BI47" s="182">
        <v>0</v>
      </c>
      <c r="BJ47" s="182">
        <v>0</v>
      </c>
      <c r="BK47" s="182">
        <v>0</v>
      </c>
      <c r="BL47" s="182">
        <v>0</v>
      </c>
      <c r="BM47" s="182">
        <v>0</v>
      </c>
      <c r="BN47" s="183">
        <v>0</v>
      </c>
      <c r="BO47" s="184">
        <v>0</v>
      </c>
    </row>
    <row r="48" spans="2:67" x14ac:dyDescent="0.2">
      <c r="B48" s="181" t="s">
        <v>231</v>
      </c>
      <c r="C48" s="182">
        <v>0</v>
      </c>
      <c r="D48" s="182">
        <v>0</v>
      </c>
      <c r="E48" s="182">
        <v>0</v>
      </c>
      <c r="F48" s="182">
        <v>0</v>
      </c>
      <c r="G48" s="182">
        <v>0</v>
      </c>
      <c r="H48" s="182">
        <v>0</v>
      </c>
      <c r="I48" s="182">
        <v>0</v>
      </c>
      <c r="J48" s="182">
        <v>0</v>
      </c>
      <c r="K48" s="182">
        <v>0</v>
      </c>
      <c r="L48" s="182">
        <v>0</v>
      </c>
      <c r="M48" s="182">
        <v>0</v>
      </c>
      <c r="N48" s="182">
        <v>0</v>
      </c>
      <c r="O48" s="182">
        <v>0</v>
      </c>
      <c r="P48" s="182">
        <v>0</v>
      </c>
      <c r="Q48" s="182">
        <v>0</v>
      </c>
      <c r="R48" s="182">
        <v>0</v>
      </c>
      <c r="S48" s="182">
        <v>0</v>
      </c>
      <c r="T48" s="182">
        <v>0</v>
      </c>
      <c r="U48" s="182">
        <v>0</v>
      </c>
      <c r="V48" s="182">
        <v>0</v>
      </c>
      <c r="W48" s="182">
        <v>0</v>
      </c>
      <c r="X48" s="182">
        <v>0</v>
      </c>
      <c r="Y48" s="182">
        <v>0</v>
      </c>
      <c r="Z48" s="182">
        <v>0</v>
      </c>
      <c r="AA48" s="182">
        <v>0</v>
      </c>
      <c r="AB48" s="182">
        <v>0</v>
      </c>
      <c r="AC48" s="182">
        <v>0</v>
      </c>
      <c r="AD48" s="182">
        <v>0</v>
      </c>
      <c r="AE48" s="182">
        <v>0</v>
      </c>
      <c r="AF48" s="182">
        <v>0</v>
      </c>
      <c r="AG48" s="182">
        <v>0</v>
      </c>
      <c r="AH48" s="182">
        <v>0</v>
      </c>
      <c r="AI48" s="182">
        <v>0</v>
      </c>
      <c r="AJ48" s="182">
        <v>0</v>
      </c>
      <c r="AK48" s="182">
        <v>0</v>
      </c>
      <c r="AL48" s="182">
        <v>0</v>
      </c>
      <c r="AM48" s="182">
        <v>0</v>
      </c>
      <c r="AN48" s="182">
        <v>0</v>
      </c>
      <c r="AO48" s="182">
        <v>0</v>
      </c>
      <c r="AP48" s="182">
        <v>0</v>
      </c>
      <c r="AQ48" s="182">
        <v>0</v>
      </c>
      <c r="AR48" s="182">
        <v>0</v>
      </c>
      <c r="AS48" s="182">
        <v>0</v>
      </c>
      <c r="AT48" s="182">
        <v>0</v>
      </c>
      <c r="AU48" s="182">
        <v>0</v>
      </c>
      <c r="AV48" s="182">
        <v>0</v>
      </c>
      <c r="AW48" s="182">
        <v>0</v>
      </c>
      <c r="AX48" s="182">
        <v>0</v>
      </c>
      <c r="AY48" s="182">
        <v>0</v>
      </c>
      <c r="AZ48" s="182">
        <v>0</v>
      </c>
      <c r="BA48" s="182">
        <v>0</v>
      </c>
      <c r="BB48" s="182">
        <v>0</v>
      </c>
      <c r="BC48" s="182">
        <v>0</v>
      </c>
      <c r="BD48" s="182">
        <v>0</v>
      </c>
      <c r="BE48" s="182">
        <v>0</v>
      </c>
      <c r="BF48" s="182">
        <v>0</v>
      </c>
      <c r="BG48" s="182">
        <v>0</v>
      </c>
      <c r="BH48" s="182">
        <v>0</v>
      </c>
      <c r="BI48" s="182">
        <v>0</v>
      </c>
      <c r="BJ48" s="182">
        <v>0</v>
      </c>
      <c r="BK48" s="182">
        <v>0</v>
      </c>
      <c r="BL48" s="182">
        <v>0</v>
      </c>
      <c r="BM48" s="182">
        <v>0</v>
      </c>
      <c r="BN48" s="183">
        <v>0</v>
      </c>
      <c r="BO48" s="184">
        <v>0</v>
      </c>
    </row>
    <row r="49" spans="2:67" x14ac:dyDescent="0.2">
      <c r="B49" s="181" t="s">
        <v>230</v>
      </c>
      <c r="C49" s="182">
        <v>0</v>
      </c>
      <c r="D49" s="182">
        <v>0</v>
      </c>
      <c r="E49" s="182">
        <v>0</v>
      </c>
      <c r="F49" s="182">
        <v>0</v>
      </c>
      <c r="G49" s="182">
        <v>0</v>
      </c>
      <c r="H49" s="182">
        <v>0</v>
      </c>
      <c r="I49" s="182">
        <v>0</v>
      </c>
      <c r="J49" s="182">
        <v>0</v>
      </c>
      <c r="K49" s="182">
        <v>0</v>
      </c>
      <c r="L49" s="182">
        <v>0</v>
      </c>
      <c r="M49" s="182">
        <v>0</v>
      </c>
      <c r="N49" s="182">
        <v>0</v>
      </c>
      <c r="O49" s="182">
        <v>0</v>
      </c>
      <c r="P49" s="182">
        <v>0</v>
      </c>
      <c r="Q49" s="182">
        <v>0</v>
      </c>
      <c r="R49" s="182">
        <v>0</v>
      </c>
      <c r="S49" s="182">
        <v>0</v>
      </c>
      <c r="T49" s="182">
        <v>-35888.080000000002</v>
      </c>
      <c r="U49" s="182">
        <v>0</v>
      </c>
      <c r="V49" s="182">
        <v>0</v>
      </c>
      <c r="W49" s="182">
        <v>0</v>
      </c>
      <c r="X49" s="182">
        <v>0</v>
      </c>
      <c r="Y49" s="182">
        <v>0</v>
      </c>
      <c r="Z49" s="182">
        <v>0</v>
      </c>
      <c r="AA49" s="182">
        <v>-89050.51</v>
      </c>
      <c r="AB49" s="182">
        <v>0</v>
      </c>
      <c r="AC49" s="182">
        <v>-1840.01</v>
      </c>
      <c r="AD49" s="182">
        <v>0</v>
      </c>
      <c r="AE49" s="182">
        <v>0</v>
      </c>
      <c r="AF49" s="182">
        <v>0</v>
      </c>
      <c r="AG49" s="182">
        <v>0</v>
      </c>
      <c r="AH49" s="182">
        <v>0</v>
      </c>
      <c r="AI49" s="182">
        <v>0</v>
      </c>
      <c r="AJ49" s="182">
        <v>-280.01</v>
      </c>
      <c r="AK49" s="182">
        <v>0</v>
      </c>
      <c r="AL49" s="182">
        <v>0</v>
      </c>
      <c r="AM49" s="182">
        <v>0</v>
      </c>
      <c r="AN49" s="182">
        <v>0</v>
      </c>
      <c r="AO49" s="182">
        <v>0</v>
      </c>
      <c r="AP49" s="182">
        <v>-9152.01</v>
      </c>
      <c r="AQ49" s="182">
        <v>0</v>
      </c>
      <c r="AR49" s="182">
        <v>0</v>
      </c>
      <c r="AS49" s="182">
        <v>0</v>
      </c>
      <c r="AT49" s="182">
        <v>0</v>
      </c>
      <c r="AU49" s="182">
        <v>0</v>
      </c>
      <c r="AV49" s="182">
        <v>0</v>
      </c>
      <c r="AW49" s="182">
        <v>0</v>
      </c>
      <c r="AX49" s="182">
        <v>0</v>
      </c>
      <c r="AY49" s="182">
        <v>0</v>
      </c>
      <c r="AZ49" s="182">
        <v>0</v>
      </c>
      <c r="BA49" s="182">
        <v>0</v>
      </c>
      <c r="BB49" s="182">
        <v>0</v>
      </c>
      <c r="BC49" s="182">
        <v>0</v>
      </c>
      <c r="BD49" s="182">
        <v>0</v>
      </c>
      <c r="BE49" s="182">
        <v>0</v>
      </c>
      <c r="BF49" s="182">
        <v>0</v>
      </c>
      <c r="BG49" s="182">
        <v>0</v>
      </c>
      <c r="BH49" s="182">
        <v>0</v>
      </c>
      <c r="BI49" s="182">
        <v>0</v>
      </c>
      <c r="BJ49" s="182">
        <v>0</v>
      </c>
      <c r="BK49" s="182">
        <v>0</v>
      </c>
      <c r="BL49" s="182">
        <v>-9307.68</v>
      </c>
      <c r="BM49" s="182">
        <v>-13490.41</v>
      </c>
      <c r="BN49" s="183">
        <v>-159008.71</v>
      </c>
      <c r="BO49" s="184">
        <v>0</v>
      </c>
    </row>
    <row r="50" spans="2:67" x14ac:dyDescent="0.2">
      <c r="B50" s="181" t="s">
        <v>229</v>
      </c>
      <c r="C50" s="182">
        <v>0</v>
      </c>
      <c r="D50" s="182">
        <v>0</v>
      </c>
      <c r="E50" s="182">
        <v>0</v>
      </c>
      <c r="F50" s="182">
        <v>0</v>
      </c>
      <c r="G50" s="182">
        <v>0</v>
      </c>
      <c r="H50" s="182">
        <v>0</v>
      </c>
      <c r="I50" s="182">
        <v>0</v>
      </c>
      <c r="J50" s="182">
        <v>0</v>
      </c>
      <c r="K50" s="182">
        <v>0</v>
      </c>
      <c r="L50" s="182">
        <v>0</v>
      </c>
      <c r="M50" s="182">
        <v>0</v>
      </c>
      <c r="N50" s="182">
        <v>0</v>
      </c>
      <c r="O50" s="182">
        <v>0</v>
      </c>
      <c r="P50" s="182">
        <v>0</v>
      </c>
      <c r="Q50" s="182">
        <v>0</v>
      </c>
      <c r="R50" s="182">
        <v>0</v>
      </c>
      <c r="S50" s="182">
        <v>0</v>
      </c>
      <c r="T50" s="182">
        <v>0</v>
      </c>
      <c r="U50" s="182">
        <v>0</v>
      </c>
      <c r="V50" s="182">
        <v>0</v>
      </c>
      <c r="W50" s="182">
        <v>0</v>
      </c>
      <c r="X50" s="182">
        <v>0</v>
      </c>
      <c r="Y50" s="182">
        <v>0</v>
      </c>
      <c r="Z50" s="182">
        <v>0</v>
      </c>
      <c r="AA50" s="182">
        <v>0</v>
      </c>
      <c r="AB50" s="182">
        <v>0</v>
      </c>
      <c r="AC50" s="182">
        <v>0</v>
      </c>
      <c r="AD50" s="182">
        <v>0</v>
      </c>
      <c r="AE50" s="182">
        <v>0</v>
      </c>
      <c r="AF50" s="182">
        <v>0</v>
      </c>
      <c r="AG50" s="182">
        <v>0</v>
      </c>
      <c r="AH50" s="182">
        <v>0</v>
      </c>
      <c r="AI50" s="182">
        <v>0</v>
      </c>
      <c r="AJ50" s="182">
        <v>0</v>
      </c>
      <c r="AK50" s="182">
        <v>0</v>
      </c>
      <c r="AL50" s="182">
        <v>0</v>
      </c>
      <c r="AM50" s="182">
        <v>0</v>
      </c>
      <c r="AN50" s="182">
        <v>0</v>
      </c>
      <c r="AO50" s="182">
        <v>0</v>
      </c>
      <c r="AP50" s="182">
        <v>0</v>
      </c>
      <c r="AQ50" s="182">
        <v>0</v>
      </c>
      <c r="AR50" s="182">
        <v>0</v>
      </c>
      <c r="AS50" s="182">
        <v>0</v>
      </c>
      <c r="AT50" s="182">
        <v>0</v>
      </c>
      <c r="AU50" s="182">
        <v>0</v>
      </c>
      <c r="AV50" s="182">
        <v>0</v>
      </c>
      <c r="AW50" s="182">
        <v>0</v>
      </c>
      <c r="AX50" s="182">
        <v>0</v>
      </c>
      <c r="AY50" s="182">
        <v>0</v>
      </c>
      <c r="AZ50" s="182">
        <v>0</v>
      </c>
      <c r="BA50" s="182">
        <v>0</v>
      </c>
      <c r="BB50" s="182">
        <v>0</v>
      </c>
      <c r="BC50" s="182">
        <v>0</v>
      </c>
      <c r="BD50" s="182">
        <v>0</v>
      </c>
      <c r="BE50" s="182">
        <v>0</v>
      </c>
      <c r="BF50" s="182">
        <v>0</v>
      </c>
      <c r="BG50" s="182">
        <v>0</v>
      </c>
      <c r="BH50" s="182">
        <v>0</v>
      </c>
      <c r="BI50" s="182">
        <v>0</v>
      </c>
      <c r="BJ50" s="182">
        <v>0</v>
      </c>
      <c r="BK50" s="182">
        <v>0</v>
      </c>
      <c r="BL50" s="182">
        <v>0</v>
      </c>
      <c r="BM50" s="182">
        <v>0</v>
      </c>
      <c r="BN50" s="183">
        <v>0</v>
      </c>
      <c r="BO50" s="184">
        <v>0</v>
      </c>
    </row>
    <row r="51" spans="2:67" x14ac:dyDescent="0.2">
      <c r="B51" s="181" t="s">
        <v>134</v>
      </c>
      <c r="C51" s="182">
        <v>0</v>
      </c>
      <c r="D51" s="182">
        <v>0</v>
      </c>
      <c r="E51" s="182">
        <v>0</v>
      </c>
      <c r="F51" s="182">
        <v>0</v>
      </c>
      <c r="G51" s="182">
        <v>0</v>
      </c>
      <c r="H51" s="182">
        <v>0</v>
      </c>
      <c r="I51" s="182">
        <v>0</v>
      </c>
      <c r="J51" s="182">
        <v>0</v>
      </c>
      <c r="K51" s="182">
        <v>0</v>
      </c>
      <c r="L51" s="182">
        <v>0</v>
      </c>
      <c r="M51" s="182">
        <v>0</v>
      </c>
      <c r="N51" s="182">
        <v>0</v>
      </c>
      <c r="O51" s="182">
        <v>0</v>
      </c>
      <c r="P51" s="182">
        <v>0</v>
      </c>
      <c r="Q51" s="182">
        <v>0</v>
      </c>
      <c r="R51" s="182">
        <v>0</v>
      </c>
      <c r="S51" s="182">
        <v>0</v>
      </c>
      <c r="T51" s="182">
        <v>0</v>
      </c>
      <c r="U51" s="182">
        <v>0</v>
      </c>
      <c r="V51" s="182">
        <v>0</v>
      </c>
      <c r="W51" s="182">
        <v>0</v>
      </c>
      <c r="X51" s="182">
        <v>0</v>
      </c>
      <c r="Y51" s="182">
        <v>0</v>
      </c>
      <c r="Z51" s="182">
        <v>0</v>
      </c>
      <c r="AA51" s="182">
        <v>0</v>
      </c>
      <c r="AB51" s="182">
        <v>0</v>
      </c>
      <c r="AC51" s="182">
        <v>0</v>
      </c>
      <c r="AD51" s="182">
        <v>0</v>
      </c>
      <c r="AE51" s="182">
        <v>0</v>
      </c>
      <c r="AF51" s="182">
        <v>0</v>
      </c>
      <c r="AG51" s="182">
        <v>0</v>
      </c>
      <c r="AH51" s="182">
        <v>0</v>
      </c>
      <c r="AI51" s="182">
        <v>0</v>
      </c>
      <c r="AJ51" s="182">
        <v>0</v>
      </c>
      <c r="AK51" s="182">
        <v>0</v>
      </c>
      <c r="AL51" s="182">
        <v>0</v>
      </c>
      <c r="AM51" s="182">
        <v>0</v>
      </c>
      <c r="AN51" s="182">
        <v>0</v>
      </c>
      <c r="AO51" s="182">
        <v>0</v>
      </c>
      <c r="AP51" s="182">
        <v>0</v>
      </c>
      <c r="AQ51" s="182">
        <v>0</v>
      </c>
      <c r="AR51" s="182">
        <v>0</v>
      </c>
      <c r="AS51" s="182">
        <v>0</v>
      </c>
      <c r="AT51" s="182">
        <v>0</v>
      </c>
      <c r="AU51" s="182">
        <v>0</v>
      </c>
      <c r="AV51" s="182">
        <v>0</v>
      </c>
      <c r="AW51" s="182">
        <v>0</v>
      </c>
      <c r="AX51" s="182">
        <v>0</v>
      </c>
      <c r="AY51" s="182">
        <v>0</v>
      </c>
      <c r="AZ51" s="182">
        <v>0</v>
      </c>
      <c r="BA51" s="182">
        <v>0</v>
      </c>
      <c r="BB51" s="182">
        <v>0</v>
      </c>
      <c r="BC51" s="182">
        <v>0</v>
      </c>
      <c r="BD51" s="182">
        <v>0</v>
      </c>
      <c r="BE51" s="182">
        <v>0</v>
      </c>
      <c r="BF51" s="182">
        <v>0</v>
      </c>
      <c r="BG51" s="182">
        <v>0</v>
      </c>
      <c r="BH51" s="182">
        <v>0</v>
      </c>
      <c r="BI51" s="182">
        <v>0</v>
      </c>
      <c r="BJ51" s="182">
        <v>0</v>
      </c>
      <c r="BK51" s="182">
        <v>0</v>
      </c>
      <c r="BL51" s="182">
        <v>0</v>
      </c>
      <c r="BM51" s="182">
        <v>0</v>
      </c>
      <c r="BN51" s="183">
        <v>0</v>
      </c>
      <c r="BO51" s="184">
        <v>0</v>
      </c>
    </row>
    <row r="52" spans="2:67" x14ac:dyDescent="0.2">
      <c r="B52" s="181" t="s">
        <v>228</v>
      </c>
      <c r="C52" s="182">
        <v>0</v>
      </c>
      <c r="D52" s="182">
        <v>0</v>
      </c>
      <c r="E52" s="182">
        <v>0</v>
      </c>
      <c r="F52" s="182">
        <v>0</v>
      </c>
      <c r="G52" s="182">
        <v>0</v>
      </c>
      <c r="H52" s="182">
        <v>0</v>
      </c>
      <c r="I52" s="182">
        <v>0</v>
      </c>
      <c r="J52" s="182">
        <v>0</v>
      </c>
      <c r="K52" s="182">
        <v>0</v>
      </c>
      <c r="L52" s="182">
        <v>0</v>
      </c>
      <c r="M52" s="182">
        <v>0</v>
      </c>
      <c r="N52" s="182">
        <v>0</v>
      </c>
      <c r="O52" s="182">
        <v>0</v>
      </c>
      <c r="P52" s="182">
        <v>0</v>
      </c>
      <c r="Q52" s="182">
        <v>0</v>
      </c>
      <c r="R52" s="182">
        <v>0</v>
      </c>
      <c r="S52" s="182">
        <v>0</v>
      </c>
      <c r="T52" s="182">
        <v>0</v>
      </c>
      <c r="U52" s="182">
        <v>0</v>
      </c>
      <c r="V52" s="182">
        <v>0</v>
      </c>
      <c r="W52" s="182">
        <v>0</v>
      </c>
      <c r="X52" s="182">
        <v>0</v>
      </c>
      <c r="Y52" s="182">
        <v>0</v>
      </c>
      <c r="Z52" s="182">
        <v>0</v>
      </c>
      <c r="AA52" s="182">
        <v>0</v>
      </c>
      <c r="AB52" s="182">
        <v>0</v>
      </c>
      <c r="AC52" s="182">
        <v>0</v>
      </c>
      <c r="AD52" s="182">
        <v>0</v>
      </c>
      <c r="AE52" s="182">
        <v>0</v>
      </c>
      <c r="AF52" s="182">
        <v>0</v>
      </c>
      <c r="AG52" s="182">
        <v>0</v>
      </c>
      <c r="AH52" s="182">
        <v>0</v>
      </c>
      <c r="AI52" s="182">
        <v>0</v>
      </c>
      <c r="AJ52" s="182">
        <v>0</v>
      </c>
      <c r="AK52" s="182">
        <v>0</v>
      </c>
      <c r="AL52" s="182">
        <v>0</v>
      </c>
      <c r="AM52" s="182">
        <v>0</v>
      </c>
      <c r="AN52" s="182">
        <v>0</v>
      </c>
      <c r="AO52" s="182">
        <v>0</v>
      </c>
      <c r="AP52" s="182">
        <v>0</v>
      </c>
      <c r="AQ52" s="182">
        <v>0</v>
      </c>
      <c r="AR52" s="182">
        <v>0</v>
      </c>
      <c r="AS52" s="182">
        <v>0</v>
      </c>
      <c r="AT52" s="182">
        <v>0</v>
      </c>
      <c r="AU52" s="182">
        <v>0</v>
      </c>
      <c r="AV52" s="182">
        <v>0</v>
      </c>
      <c r="AW52" s="182">
        <v>0</v>
      </c>
      <c r="AX52" s="182">
        <v>0</v>
      </c>
      <c r="AY52" s="182">
        <v>0</v>
      </c>
      <c r="AZ52" s="182">
        <v>0</v>
      </c>
      <c r="BA52" s="182">
        <v>0</v>
      </c>
      <c r="BB52" s="182">
        <v>0</v>
      </c>
      <c r="BC52" s="182">
        <v>0</v>
      </c>
      <c r="BD52" s="182">
        <v>0</v>
      </c>
      <c r="BE52" s="182">
        <v>0</v>
      </c>
      <c r="BF52" s="182">
        <v>0</v>
      </c>
      <c r="BG52" s="182">
        <v>0</v>
      </c>
      <c r="BH52" s="182">
        <v>0</v>
      </c>
      <c r="BI52" s="182">
        <v>0</v>
      </c>
      <c r="BJ52" s="182">
        <v>0</v>
      </c>
      <c r="BK52" s="182">
        <v>0</v>
      </c>
      <c r="BL52" s="182">
        <v>0</v>
      </c>
      <c r="BM52" s="182">
        <v>0</v>
      </c>
      <c r="BN52" s="183">
        <v>0</v>
      </c>
      <c r="BO52" s="184">
        <v>0</v>
      </c>
    </row>
    <row r="53" spans="2:67" x14ac:dyDescent="0.2">
      <c r="B53" s="181" t="s">
        <v>135</v>
      </c>
      <c r="C53" s="182">
        <v>0</v>
      </c>
      <c r="D53" s="182">
        <v>0</v>
      </c>
      <c r="E53" s="182">
        <v>0</v>
      </c>
      <c r="F53" s="182">
        <v>0</v>
      </c>
      <c r="G53" s="182">
        <v>0</v>
      </c>
      <c r="H53" s="182">
        <v>0</v>
      </c>
      <c r="I53" s="182">
        <v>0</v>
      </c>
      <c r="J53" s="182">
        <v>0</v>
      </c>
      <c r="K53" s="182">
        <v>0</v>
      </c>
      <c r="L53" s="182">
        <v>0</v>
      </c>
      <c r="M53" s="182">
        <v>0</v>
      </c>
      <c r="N53" s="182">
        <v>0</v>
      </c>
      <c r="O53" s="182">
        <v>0</v>
      </c>
      <c r="P53" s="182">
        <v>0</v>
      </c>
      <c r="Q53" s="182">
        <v>0</v>
      </c>
      <c r="R53" s="182">
        <v>0</v>
      </c>
      <c r="S53" s="182">
        <v>0</v>
      </c>
      <c r="T53" s="182">
        <v>-397.7</v>
      </c>
      <c r="U53" s="182">
        <v>0</v>
      </c>
      <c r="V53" s="182">
        <v>0</v>
      </c>
      <c r="W53" s="182">
        <v>0</v>
      </c>
      <c r="X53" s="182">
        <v>0</v>
      </c>
      <c r="Y53" s="182">
        <v>0</v>
      </c>
      <c r="Z53" s="182">
        <v>0</v>
      </c>
      <c r="AA53" s="182">
        <v>0</v>
      </c>
      <c r="AB53" s="182">
        <v>0</v>
      </c>
      <c r="AC53" s="182">
        <v>0</v>
      </c>
      <c r="AD53" s="182">
        <v>0</v>
      </c>
      <c r="AE53" s="182">
        <v>0</v>
      </c>
      <c r="AF53" s="182">
        <v>0</v>
      </c>
      <c r="AG53" s="182">
        <v>0</v>
      </c>
      <c r="AH53" s="182">
        <v>0</v>
      </c>
      <c r="AI53" s="182">
        <v>0</v>
      </c>
      <c r="AJ53" s="182">
        <v>0</v>
      </c>
      <c r="AK53" s="182">
        <v>0</v>
      </c>
      <c r="AL53" s="182">
        <v>0</v>
      </c>
      <c r="AM53" s="182">
        <v>0</v>
      </c>
      <c r="AN53" s="182">
        <v>0</v>
      </c>
      <c r="AO53" s="182">
        <v>0</v>
      </c>
      <c r="AP53" s="182">
        <v>0</v>
      </c>
      <c r="AQ53" s="182">
        <v>0</v>
      </c>
      <c r="AR53" s="182">
        <v>0</v>
      </c>
      <c r="AS53" s="182">
        <v>0</v>
      </c>
      <c r="AT53" s="182">
        <v>0</v>
      </c>
      <c r="AU53" s="182">
        <v>0</v>
      </c>
      <c r="AV53" s="182">
        <v>0</v>
      </c>
      <c r="AW53" s="182">
        <v>0</v>
      </c>
      <c r="AX53" s="182">
        <v>0</v>
      </c>
      <c r="AY53" s="182">
        <v>0</v>
      </c>
      <c r="AZ53" s="182">
        <v>0</v>
      </c>
      <c r="BA53" s="182">
        <v>0</v>
      </c>
      <c r="BB53" s="182">
        <v>0</v>
      </c>
      <c r="BC53" s="182">
        <v>0</v>
      </c>
      <c r="BD53" s="182">
        <v>0</v>
      </c>
      <c r="BE53" s="182">
        <v>0</v>
      </c>
      <c r="BF53" s="182">
        <v>0</v>
      </c>
      <c r="BG53" s="182">
        <v>0</v>
      </c>
      <c r="BH53" s="182">
        <v>0</v>
      </c>
      <c r="BI53" s="182">
        <v>0</v>
      </c>
      <c r="BJ53" s="182">
        <v>0</v>
      </c>
      <c r="BK53" s="182">
        <v>0</v>
      </c>
      <c r="BL53" s="182">
        <v>-17945.63</v>
      </c>
      <c r="BM53" s="182">
        <v>0</v>
      </c>
      <c r="BN53" s="183">
        <v>-18343.330000000002</v>
      </c>
      <c r="BO53" s="184">
        <v>0</v>
      </c>
    </row>
    <row r="54" spans="2:67" x14ac:dyDescent="0.2">
      <c r="B54" s="181" t="s">
        <v>136</v>
      </c>
      <c r="C54" s="182">
        <v>0</v>
      </c>
      <c r="D54" s="182">
        <v>0</v>
      </c>
      <c r="E54" s="182">
        <v>0</v>
      </c>
      <c r="F54" s="182">
        <v>0</v>
      </c>
      <c r="G54" s="182">
        <v>0</v>
      </c>
      <c r="H54" s="182">
        <v>0</v>
      </c>
      <c r="I54" s="182">
        <v>0</v>
      </c>
      <c r="J54" s="182">
        <v>0</v>
      </c>
      <c r="K54" s="182">
        <v>0</v>
      </c>
      <c r="L54" s="182">
        <v>0</v>
      </c>
      <c r="M54" s="182">
        <v>0</v>
      </c>
      <c r="N54" s="182">
        <v>0</v>
      </c>
      <c r="O54" s="182">
        <v>0</v>
      </c>
      <c r="P54" s="182">
        <v>0</v>
      </c>
      <c r="Q54" s="182">
        <v>0</v>
      </c>
      <c r="R54" s="182">
        <v>0</v>
      </c>
      <c r="S54" s="182">
        <v>0</v>
      </c>
      <c r="T54" s="182">
        <v>0</v>
      </c>
      <c r="U54" s="182">
        <v>0</v>
      </c>
      <c r="V54" s="182">
        <v>0</v>
      </c>
      <c r="W54" s="182">
        <v>0</v>
      </c>
      <c r="X54" s="182">
        <v>0</v>
      </c>
      <c r="Y54" s="182">
        <v>0</v>
      </c>
      <c r="Z54" s="182">
        <v>0</v>
      </c>
      <c r="AA54" s="182">
        <v>0</v>
      </c>
      <c r="AB54" s="182">
        <v>0</v>
      </c>
      <c r="AC54" s="182">
        <v>0</v>
      </c>
      <c r="AD54" s="182">
        <v>0</v>
      </c>
      <c r="AE54" s="182">
        <v>0</v>
      </c>
      <c r="AF54" s="182">
        <v>0</v>
      </c>
      <c r="AG54" s="182">
        <v>0</v>
      </c>
      <c r="AH54" s="182">
        <v>0</v>
      </c>
      <c r="AI54" s="182">
        <v>0</v>
      </c>
      <c r="AJ54" s="182">
        <v>0</v>
      </c>
      <c r="AK54" s="182">
        <v>0</v>
      </c>
      <c r="AL54" s="182">
        <v>0</v>
      </c>
      <c r="AM54" s="182">
        <v>0</v>
      </c>
      <c r="AN54" s="182">
        <v>0</v>
      </c>
      <c r="AO54" s="182">
        <v>0</v>
      </c>
      <c r="AP54" s="182">
        <v>0</v>
      </c>
      <c r="AQ54" s="182">
        <v>0</v>
      </c>
      <c r="AR54" s="182">
        <v>0</v>
      </c>
      <c r="AS54" s="182">
        <v>0</v>
      </c>
      <c r="AT54" s="182">
        <v>0</v>
      </c>
      <c r="AU54" s="182">
        <v>0</v>
      </c>
      <c r="AV54" s="182">
        <v>0</v>
      </c>
      <c r="AW54" s="182">
        <v>0</v>
      </c>
      <c r="AX54" s="182">
        <v>0</v>
      </c>
      <c r="AY54" s="182">
        <v>0</v>
      </c>
      <c r="AZ54" s="182">
        <v>0</v>
      </c>
      <c r="BA54" s="182">
        <v>0</v>
      </c>
      <c r="BB54" s="182">
        <v>0</v>
      </c>
      <c r="BC54" s="182">
        <v>0</v>
      </c>
      <c r="BD54" s="182">
        <v>0</v>
      </c>
      <c r="BE54" s="182">
        <v>0</v>
      </c>
      <c r="BF54" s="182">
        <v>0</v>
      </c>
      <c r="BG54" s="182">
        <v>0</v>
      </c>
      <c r="BH54" s="182">
        <v>0</v>
      </c>
      <c r="BI54" s="182">
        <v>0</v>
      </c>
      <c r="BJ54" s="182">
        <v>0</v>
      </c>
      <c r="BK54" s="182">
        <v>0</v>
      </c>
      <c r="BL54" s="182">
        <v>0</v>
      </c>
      <c r="BM54" s="182">
        <v>0</v>
      </c>
      <c r="BN54" s="183">
        <v>0</v>
      </c>
      <c r="BO54" s="184">
        <v>0</v>
      </c>
    </row>
    <row r="55" spans="2:67" x14ac:dyDescent="0.2">
      <c r="B55" s="181" t="s">
        <v>137</v>
      </c>
      <c r="C55" s="182">
        <v>0</v>
      </c>
      <c r="D55" s="182">
        <v>0</v>
      </c>
      <c r="E55" s="182">
        <v>0</v>
      </c>
      <c r="F55" s="182">
        <v>0</v>
      </c>
      <c r="G55" s="182">
        <v>0</v>
      </c>
      <c r="H55" s="182">
        <v>0</v>
      </c>
      <c r="I55" s="182">
        <v>0</v>
      </c>
      <c r="J55" s="182">
        <v>0</v>
      </c>
      <c r="K55" s="182">
        <v>0</v>
      </c>
      <c r="L55" s="182">
        <v>0</v>
      </c>
      <c r="M55" s="182">
        <v>0</v>
      </c>
      <c r="N55" s="182">
        <v>0</v>
      </c>
      <c r="O55" s="182">
        <v>0</v>
      </c>
      <c r="P55" s="182">
        <v>0</v>
      </c>
      <c r="Q55" s="182">
        <v>0</v>
      </c>
      <c r="R55" s="182">
        <v>0</v>
      </c>
      <c r="S55" s="182">
        <v>0</v>
      </c>
      <c r="T55" s="182">
        <v>0</v>
      </c>
      <c r="U55" s="182">
        <v>0</v>
      </c>
      <c r="V55" s="182">
        <v>0</v>
      </c>
      <c r="W55" s="182">
        <v>0</v>
      </c>
      <c r="X55" s="182">
        <v>0</v>
      </c>
      <c r="Y55" s="182">
        <v>0</v>
      </c>
      <c r="Z55" s="182">
        <v>0</v>
      </c>
      <c r="AA55" s="182">
        <v>0</v>
      </c>
      <c r="AB55" s="182">
        <v>0</v>
      </c>
      <c r="AC55" s="182">
        <v>0</v>
      </c>
      <c r="AD55" s="182">
        <v>0</v>
      </c>
      <c r="AE55" s="182">
        <v>0</v>
      </c>
      <c r="AF55" s="182">
        <v>0</v>
      </c>
      <c r="AG55" s="182">
        <v>0</v>
      </c>
      <c r="AH55" s="182">
        <v>0</v>
      </c>
      <c r="AI55" s="182">
        <v>0</v>
      </c>
      <c r="AJ55" s="182">
        <v>0</v>
      </c>
      <c r="AK55" s="182">
        <v>0</v>
      </c>
      <c r="AL55" s="182">
        <v>0</v>
      </c>
      <c r="AM55" s="182">
        <v>0</v>
      </c>
      <c r="AN55" s="182">
        <v>0</v>
      </c>
      <c r="AO55" s="182">
        <v>0</v>
      </c>
      <c r="AP55" s="182">
        <v>0</v>
      </c>
      <c r="AQ55" s="182">
        <v>0</v>
      </c>
      <c r="AR55" s="182">
        <v>0</v>
      </c>
      <c r="AS55" s="182">
        <v>0</v>
      </c>
      <c r="AT55" s="182">
        <v>0</v>
      </c>
      <c r="AU55" s="182">
        <v>0</v>
      </c>
      <c r="AV55" s="182">
        <v>0</v>
      </c>
      <c r="AW55" s="182">
        <v>0</v>
      </c>
      <c r="AX55" s="182">
        <v>0</v>
      </c>
      <c r="AY55" s="182">
        <v>0</v>
      </c>
      <c r="AZ55" s="182">
        <v>0</v>
      </c>
      <c r="BA55" s="182">
        <v>0</v>
      </c>
      <c r="BB55" s="182">
        <v>0</v>
      </c>
      <c r="BC55" s="182">
        <v>0</v>
      </c>
      <c r="BD55" s="182">
        <v>0</v>
      </c>
      <c r="BE55" s="182">
        <v>0</v>
      </c>
      <c r="BF55" s="182">
        <v>0</v>
      </c>
      <c r="BG55" s="182">
        <v>0</v>
      </c>
      <c r="BH55" s="182">
        <v>0</v>
      </c>
      <c r="BI55" s="182">
        <v>0</v>
      </c>
      <c r="BJ55" s="182">
        <v>0</v>
      </c>
      <c r="BK55" s="182">
        <v>0</v>
      </c>
      <c r="BL55" s="182">
        <v>0</v>
      </c>
      <c r="BM55" s="182">
        <v>0</v>
      </c>
      <c r="BN55" s="183">
        <v>0</v>
      </c>
      <c r="BO55" s="184">
        <v>0</v>
      </c>
    </row>
    <row r="56" spans="2:67" x14ac:dyDescent="0.2">
      <c r="B56" s="181" t="s">
        <v>128</v>
      </c>
      <c r="C56" s="182">
        <v>0</v>
      </c>
      <c r="D56" s="182">
        <v>0</v>
      </c>
      <c r="E56" s="182">
        <v>0</v>
      </c>
      <c r="F56" s="182">
        <v>0</v>
      </c>
      <c r="G56" s="182">
        <v>0</v>
      </c>
      <c r="H56" s="182">
        <v>0</v>
      </c>
      <c r="I56" s="182">
        <v>0</v>
      </c>
      <c r="J56" s="182">
        <v>0</v>
      </c>
      <c r="K56" s="182">
        <v>0</v>
      </c>
      <c r="L56" s="182">
        <v>0</v>
      </c>
      <c r="M56" s="182">
        <v>0</v>
      </c>
      <c r="N56" s="182">
        <v>0</v>
      </c>
      <c r="O56" s="182">
        <v>0</v>
      </c>
      <c r="P56" s="182">
        <v>0</v>
      </c>
      <c r="Q56" s="182">
        <v>0</v>
      </c>
      <c r="R56" s="182">
        <v>0</v>
      </c>
      <c r="S56" s="182">
        <v>0</v>
      </c>
      <c r="T56" s="182">
        <v>0</v>
      </c>
      <c r="U56" s="182">
        <v>0</v>
      </c>
      <c r="V56" s="182">
        <v>0</v>
      </c>
      <c r="W56" s="182">
        <v>0</v>
      </c>
      <c r="X56" s="182">
        <v>0</v>
      </c>
      <c r="Y56" s="182">
        <v>0</v>
      </c>
      <c r="Z56" s="182">
        <v>0</v>
      </c>
      <c r="AA56" s="182">
        <v>0</v>
      </c>
      <c r="AB56" s="182">
        <v>0</v>
      </c>
      <c r="AC56" s="182">
        <v>0</v>
      </c>
      <c r="AD56" s="182">
        <v>0</v>
      </c>
      <c r="AE56" s="182">
        <v>0</v>
      </c>
      <c r="AF56" s="182">
        <v>0</v>
      </c>
      <c r="AG56" s="182">
        <v>0</v>
      </c>
      <c r="AH56" s="182">
        <v>0</v>
      </c>
      <c r="AI56" s="182">
        <v>0</v>
      </c>
      <c r="AJ56" s="182">
        <v>0</v>
      </c>
      <c r="AK56" s="182">
        <v>0</v>
      </c>
      <c r="AL56" s="182">
        <v>0</v>
      </c>
      <c r="AM56" s="182">
        <v>0</v>
      </c>
      <c r="AN56" s="182">
        <v>0</v>
      </c>
      <c r="AO56" s="182">
        <v>0</v>
      </c>
      <c r="AP56" s="182">
        <v>0</v>
      </c>
      <c r="AQ56" s="182">
        <v>0</v>
      </c>
      <c r="AR56" s="182">
        <v>0</v>
      </c>
      <c r="AS56" s="182">
        <v>0</v>
      </c>
      <c r="AT56" s="182">
        <v>0</v>
      </c>
      <c r="AU56" s="182">
        <v>0</v>
      </c>
      <c r="AV56" s="182">
        <v>0</v>
      </c>
      <c r="AW56" s="182">
        <v>0</v>
      </c>
      <c r="AX56" s="182">
        <v>0</v>
      </c>
      <c r="AY56" s="182">
        <v>0</v>
      </c>
      <c r="AZ56" s="182">
        <v>0</v>
      </c>
      <c r="BA56" s="182">
        <v>0</v>
      </c>
      <c r="BB56" s="182">
        <v>0</v>
      </c>
      <c r="BC56" s="182">
        <v>0</v>
      </c>
      <c r="BD56" s="182">
        <v>0</v>
      </c>
      <c r="BE56" s="182">
        <v>0</v>
      </c>
      <c r="BF56" s="182">
        <v>0</v>
      </c>
      <c r="BG56" s="182">
        <v>0</v>
      </c>
      <c r="BH56" s="182">
        <v>0</v>
      </c>
      <c r="BI56" s="182">
        <v>0</v>
      </c>
      <c r="BJ56" s="182">
        <v>0</v>
      </c>
      <c r="BK56" s="182">
        <v>0</v>
      </c>
      <c r="BL56" s="182">
        <v>0</v>
      </c>
      <c r="BM56" s="182">
        <v>0</v>
      </c>
      <c r="BN56" s="183">
        <v>0</v>
      </c>
      <c r="BO56" s="184">
        <v>0</v>
      </c>
    </row>
    <row r="57" spans="2:67" x14ac:dyDescent="0.2">
      <c r="B57" s="181" t="s">
        <v>138</v>
      </c>
      <c r="C57" s="182">
        <v>0</v>
      </c>
      <c r="D57" s="182">
        <v>0</v>
      </c>
      <c r="E57" s="182">
        <v>0</v>
      </c>
      <c r="F57" s="182">
        <v>0</v>
      </c>
      <c r="G57" s="182">
        <v>0</v>
      </c>
      <c r="H57" s="182">
        <v>0</v>
      </c>
      <c r="I57" s="182">
        <v>0</v>
      </c>
      <c r="J57" s="182">
        <v>0</v>
      </c>
      <c r="K57" s="182">
        <v>0</v>
      </c>
      <c r="L57" s="182">
        <v>0</v>
      </c>
      <c r="M57" s="182">
        <v>0</v>
      </c>
      <c r="N57" s="182">
        <v>0</v>
      </c>
      <c r="O57" s="182">
        <v>0</v>
      </c>
      <c r="P57" s="182">
        <v>0</v>
      </c>
      <c r="Q57" s="182">
        <v>0</v>
      </c>
      <c r="R57" s="182">
        <v>0</v>
      </c>
      <c r="S57" s="182">
        <v>0</v>
      </c>
      <c r="T57" s="182">
        <v>0</v>
      </c>
      <c r="U57" s="182">
        <v>0</v>
      </c>
      <c r="V57" s="182">
        <v>0</v>
      </c>
      <c r="W57" s="182">
        <v>0</v>
      </c>
      <c r="X57" s="182">
        <v>0</v>
      </c>
      <c r="Y57" s="182">
        <v>0</v>
      </c>
      <c r="Z57" s="182">
        <v>0</v>
      </c>
      <c r="AA57" s="182">
        <v>0</v>
      </c>
      <c r="AB57" s="182">
        <v>0</v>
      </c>
      <c r="AC57" s="182">
        <v>0</v>
      </c>
      <c r="AD57" s="182">
        <v>0</v>
      </c>
      <c r="AE57" s="182">
        <v>0</v>
      </c>
      <c r="AF57" s="182">
        <v>0</v>
      </c>
      <c r="AG57" s="182">
        <v>0</v>
      </c>
      <c r="AH57" s="182">
        <v>0</v>
      </c>
      <c r="AI57" s="182">
        <v>0</v>
      </c>
      <c r="AJ57" s="182">
        <v>0</v>
      </c>
      <c r="AK57" s="182">
        <v>0</v>
      </c>
      <c r="AL57" s="182">
        <v>0</v>
      </c>
      <c r="AM57" s="182">
        <v>0</v>
      </c>
      <c r="AN57" s="182">
        <v>0</v>
      </c>
      <c r="AO57" s="182">
        <v>0</v>
      </c>
      <c r="AP57" s="182">
        <v>0</v>
      </c>
      <c r="AQ57" s="182">
        <v>0</v>
      </c>
      <c r="AR57" s="182">
        <v>0</v>
      </c>
      <c r="AS57" s="182">
        <v>0</v>
      </c>
      <c r="AT57" s="182">
        <v>0</v>
      </c>
      <c r="AU57" s="182">
        <v>0</v>
      </c>
      <c r="AV57" s="182">
        <v>0</v>
      </c>
      <c r="AW57" s="182">
        <v>0</v>
      </c>
      <c r="AX57" s="182">
        <v>0</v>
      </c>
      <c r="AY57" s="182">
        <v>0</v>
      </c>
      <c r="AZ57" s="182">
        <v>0</v>
      </c>
      <c r="BA57" s="182">
        <v>0</v>
      </c>
      <c r="BB57" s="182">
        <v>0</v>
      </c>
      <c r="BC57" s="182">
        <v>0</v>
      </c>
      <c r="BD57" s="182">
        <v>0</v>
      </c>
      <c r="BE57" s="182">
        <v>0</v>
      </c>
      <c r="BF57" s="182">
        <v>0</v>
      </c>
      <c r="BG57" s="182">
        <v>0</v>
      </c>
      <c r="BH57" s="182">
        <v>0</v>
      </c>
      <c r="BI57" s="182">
        <v>0</v>
      </c>
      <c r="BJ57" s="182">
        <v>0</v>
      </c>
      <c r="BK57" s="182">
        <v>0</v>
      </c>
      <c r="BL57" s="182">
        <v>-1094.5999999999999</v>
      </c>
      <c r="BM57" s="182">
        <v>-2087.58</v>
      </c>
      <c r="BN57" s="183">
        <v>-3182.18</v>
      </c>
      <c r="BO57" s="184">
        <v>0</v>
      </c>
    </row>
    <row r="58" spans="2:67" ht="17" thickBot="1" x14ac:dyDescent="0.25">
      <c r="B58" s="181" t="s">
        <v>139</v>
      </c>
      <c r="C58" s="182">
        <v>0</v>
      </c>
      <c r="D58" s="182">
        <v>0</v>
      </c>
      <c r="E58" s="182">
        <v>0</v>
      </c>
      <c r="F58" s="182">
        <v>0</v>
      </c>
      <c r="G58" s="182">
        <v>0</v>
      </c>
      <c r="H58" s="182">
        <v>0</v>
      </c>
      <c r="I58" s="182">
        <v>0</v>
      </c>
      <c r="J58" s="182">
        <v>0</v>
      </c>
      <c r="K58" s="182">
        <v>0</v>
      </c>
      <c r="L58" s="182">
        <v>0</v>
      </c>
      <c r="M58" s="182">
        <v>0</v>
      </c>
      <c r="N58" s="182">
        <v>0</v>
      </c>
      <c r="O58" s="182">
        <v>0</v>
      </c>
      <c r="P58" s="182">
        <v>0</v>
      </c>
      <c r="Q58" s="182">
        <v>0</v>
      </c>
      <c r="R58" s="182">
        <v>0</v>
      </c>
      <c r="S58" s="182">
        <v>0</v>
      </c>
      <c r="T58" s="182">
        <v>-1234.44</v>
      </c>
      <c r="U58" s="182">
        <v>0</v>
      </c>
      <c r="V58" s="182">
        <v>0</v>
      </c>
      <c r="W58" s="182">
        <v>0</v>
      </c>
      <c r="X58" s="182">
        <v>0</v>
      </c>
      <c r="Y58" s="182">
        <v>0</v>
      </c>
      <c r="Z58" s="182">
        <v>0</v>
      </c>
      <c r="AA58" s="182">
        <v>0</v>
      </c>
      <c r="AB58" s="182">
        <v>0</v>
      </c>
      <c r="AC58" s="182">
        <v>0</v>
      </c>
      <c r="AD58" s="182">
        <v>0</v>
      </c>
      <c r="AE58" s="182">
        <v>0</v>
      </c>
      <c r="AF58" s="182">
        <v>0</v>
      </c>
      <c r="AG58" s="182">
        <v>0</v>
      </c>
      <c r="AH58" s="182">
        <v>0</v>
      </c>
      <c r="AI58" s="182">
        <v>0</v>
      </c>
      <c r="AJ58" s="182">
        <v>0</v>
      </c>
      <c r="AK58" s="182">
        <v>0</v>
      </c>
      <c r="AL58" s="182">
        <v>0</v>
      </c>
      <c r="AM58" s="182">
        <v>0</v>
      </c>
      <c r="AN58" s="182">
        <v>0</v>
      </c>
      <c r="AO58" s="182">
        <v>0</v>
      </c>
      <c r="AP58" s="182">
        <v>0</v>
      </c>
      <c r="AQ58" s="182">
        <v>0</v>
      </c>
      <c r="AR58" s="182">
        <v>0</v>
      </c>
      <c r="AS58" s="182">
        <v>0</v>
      </c>
      <c r="AT58" s="182">
        <v>0</v>
      </c>
      <c r="AU58" s="182">
        <v>0</v>
      </c>
      <c r="AV58" s="182">
        <v>0</v>
      </c>
      <c r="AW58" s="182">
        <v>0</v>
      </c>
      <c r="AX58" s="182">
        <v>0</v>
      </c>
      <c r="AY58" s="182">
        <v>0</v>
      </c>
      <c r="AZ58" s="182">
        <v>0</v>
      </c>
      <c r="BA58" s="182">
        <v>0</v>
      </c>
      <c r="BB58" s="182">
        <v>0</v>
      </c>
      <c r="BC58" s="182">
        <v>0</v>
      </c>
      <c r="BD58" s="182">
        <v>0</v>
      </c>
      <c r="BE58" s="182">
        <v>0</v>
      </c>
      <c r="BF58" s="182">
        <v>0</v>
      </c>
      <c r="BG58" s="182">
        <v>0</v>
      </c>
      <c r="BH58" s="182">
        <v>0</v>
      </c>
      <c r="BI58" s="182">
        <v>0</v>
      </c>
      <c r="BJ58" s="182">
        <v>0</v>
      </c>
      <c r="BK58" s="182">
        <v>0</v>
      </c>
      <c r="BL58" s="182">
        <v>-18953.810000000001</v>
      </c>
      <c r="BM58" s="182">
        <v>-3596.29</v>
      </c>
      <c r="BN58" s="183">
        <v>-23784.54</v>
      </c>
      <c r="BO58" s="184">
        <v>0</v>
      </c>
    </row>
    <row r="59" spans="2:67" ht="17" thickBot="1" x14ac:dyDescent="0.25">
      <c r="B59" s="185" t="s">
        <v>140</v>
      </c>
      <c r="C59" s="186">
        <v>0</v>
      </c>
      <c r="D59" s="186">
        <v>0</v>
      </c>
      <c r="E59" s="186">
        <v>966.9</v>
      </c>
      <c r="F59" s="186">
        <v>2695.09</v>
      </c>
      <c r="G59" s="186">
        <v>0</v>
      </c>
      <c r="H59" s="186">
        <v>0</v>
      </c>
      <c r="I59" s="186">
        <v>820.02</v>
      </c>
      <c r="J59" s="186">
        <v>0</v>
      </c>
      <c r="K59" s="186">
        <v>4560.01</v>
      </c>
      <c r="L59" s="186">
        <v>0</v>
      </c>
      <c r="M59" s="186">
        <v>0</v>
      </c>
      <c r="N59" s="186">
        <v>340</v>
      </c>
      <c r="O59" s="186">
        <v>0</v>
      </c>
      <c r="P59" s="186">
        <v>8800.4</v>
      </c>
      <c r="Q59" s="186">
        <v>10380</v>
      </c>
      <c r="R59" s="186">
        <v>0</v>
      </c>
      <c r="S59" s="186">
        <v>0</v>
      </c>
      <c r="T59" s="186">
        <v>732817.36513831594</v>
      </c>
      <c r="U59" s="186">
        <v>0</v>
      </c>
      <c r="V59" s="186">
        <v>0</v>
      </c>
      <c r="W59" s="186">
        <v>99615.99</v>
      </c>
      <c r="X59" s="186">
        <v>0</v>
      </c>
      <c r="Y59" s="186">
        <v>0</v>
      </c>
      <c r="Z59" s="186">
        <v>0</v>
      </c>
      <c r="AA59" s="186">
        <v>95683.49</v>
      </c>
      <c r="AB59" s="186">
        <v>0</v>
      </c>
      <c r="AC59" s="186">
        <v>165416.01999999999</v>
      </c>
      <c r="AD59" s="186">
        <v>161699.99</v>
      </c>
      <c r="AE59" s="186">
        <v>44</v>
      </c>
      <c r="AF59" s="186">
        <v>0</v>
      </c>
      <c r="AG59" s="186">
        <v>1547.99</v>
      </c>
      <c r="AH59" s="186">
        <v>3311</v>
      </c>
      <c r="AI59" s="186">
        <v>292619.27</v>
      </c>
      <c r="AJ59" s="186">
        <v>1159.99</v>
      </c>
      <c r="AK59" s="186">
        <v>176440</v>
      </c>
      <c r="AL59" s="186">
        <v>1656.8</v>
      </c>
      <c r="AM59" s="186">
        <v>5418.01</v>
      </c>
      <c r="AN59" s="186">
        <v>6864.01</v>
      </c>
      <c r="AO59" s="186">
        <v>3479.98</v>
      </c>
      <c r="AP59" s="186">
        <v>928</v>
      </c>
      <c r="AQ59" s="186">
        <v>9520.0300000000007</v>
      </c>
      <c r="AR59" s="186">
        <v>0</v>
      </c>
      <c r="AS59" s="186">
        <v>1833.65</v>
      </c>
      <c r="AT59" s="186">
        <v>1499.71</v>
      </c>
      <c r="AU59" s="186">
        <v>27340.763986357499</v>
      </c>
      <c r="AV59" s="186">
        <v>900.87</v>
      </c>
      <c r="AW59" s="186">
        <v>5939.98</v>
      </c>
      <c r="AX59" s="186">
        <v>7473.98</v>
      </c>
      <c r="AY59" s="186">
        <v>0</v>
      </c>
      <c r="AZ59" s="186">
        <v>0</v>
      </c>
      <c r="BA59" s="186">
        <v>270.01</v>
      </c>
      <c r="BB59" s="186">
        <v>0</v>
      </c>
      <c r="BC59" s="186">
        <v>0</v>
      </c>
      <c r="BD59" s="186">
        <v>0</v>
      </c>
      <c r="BE59" s="186">
        <v>0</v>
      </c>
      <c r="BF59" s="186">
        <v>2447.52</v>
      </c>
      <c r="BG59" s="186">
        <v>0</v>
      </c>
      <c r="BH59" s="186">
        <v>1136.8</v>
      </c>
      <c r="BI59" s="186">
        <v>0</v>
      </c>
      <c r="BJ59" s="186">
        <v>0</v>
      </c>
      <c r="BK59" s="186">
        <v>0</v>
      </c>
      <c r="BL59" s="186">
        <v>371270.02</v>
      </c>
      <c r="BM59" s="186">
        <v>142910.636849387</v>
      </c>
      <c r="BN59" s="187">
        <v>2349808.29597406</v>
      </c>
      <c r="BO59" s="188">
        <v>51502.71</v>
      </c>
    </row>
    <row r="60" spans="2:67" ht="17" thickBot="1" x14ac:dyDescent="0.25">
      <c r="B60" s="185" t="s">
        <v>25</v>
      </c>
      <c r="C60" s="186">
        <v>0</v>
      </c>
      <c r="D60" s="186">
        <v>0</v>
      </c>
      <c r="E60" s="186">
        <v>966.9</v>
      </c>
      <c r="F60" s="186">
        <v>2523.0500000000002</v>
      </c>
      <c r="G60" s="186">
        <v>0</v>
      </c>
      <c r="H60" s="186">
        <v>0</v>
      </c>
      <c r="I60" s="186">
        <v>820.02</v>
      </c>
      <c r="J60" s="186">
        <v>0</v>
      </c>
      <c r="K60" s="186">
        <v>4446</v>
      </c>
      <c r="L60" s="186">
        <v>0</v>
      </c>
      <c r="M60" s="186">
        <v>0</v>
      </c>
      <c r="N60" s="186">
        <v>280.01</v>
      </c>
      <c r="O60" s="186">
        <v>0</v>
      </c>
      <c r="P60" s="186">
        <v>8800.4</v>
      </c>
      <c r="Q60" s="186">
        <v>10380</v>
      </c>
      <c r="R60" s="186">
        <v>0</v>
      </c>
      <c r="S60" s="186">
        <v>0</v>
      </c>
      <c r="T60" s="186">
        <v>183117.20091541301</v>
      </c>
      <c r="U60" s="186">
        <v>0</v>
      </c>
      <c r="V60" s="186">
        <v>0</v>
      </c>
      <c r="W60" s="186">
        <v>0</v>
      </c>
      <c r="X60" s="186">
        <v>0</v>
      </c>
      <c r="Y60" s="186">
        <v>0</v>
      </c>
      <c r="Z60" s="186">
        <v>0</v>
      </c>
      <c r="AA60" s="186">
        <v>95683.49</v>
      </c>
      <c r="AB60" s="186">
        <v>0</v>
      </c>
      <c r="AC60" s="186">
        <v>1609.99</v>
      </c>
      <c r="AD60" s="186">
        <v>0</v>
      </c>
      <c r="AE60" s="186">
        <v>0</v>
      </c>
      <c r="AF60" s="186">
        <v>0</v>
      </c>
      <c r="AG60" s="186">
        <v>0</v>
      </c>
      <c r="AH60" s="186">
        <v>0</v>
      </c>
      <c r="AI60" s="186">
        <v>17636.310000000001</v>
      </c>
      <c r="AJ60" s="186">
        <v>200</v>
      </c>
      <c r="AK60" s="186">
        <v>0</v>
      </c>
      <c r="AL60" s="186">
        <v>0</v>
      </c>
      <c r="AM60" s="186">
        <v>0</v>
      </c>
      <c r="AN60" s="186">
        <v>0</v>
      </c>
      <c r="AO60" s="186">
        <v>0</v>
      </c>
      <c r="AP60" s="186">
        <v>0</v>
      </c>
      <c r="AQ60" s="186">
        <v>600.01</v>
      </c>
      <c r="AR60" s="186">
        <v>0</v>
      </c>
      <c r="AS60" s="186">
        <v>0</v>
      </c>
      <c r="AT60" s="186">
        <v>0</v>
      </c>
      <c r="AU60" s="186">
        <v>5381.99398635748</v>
      </c>
      <c r="AV60" s="186">
        <v>900.87</v>
      </c>
      <c r="AW60" s="186">
        <v>0</v>
      </c>
      <c r="AX60" s="186">
        <v>480.98</v>
      </c>
      <c r="AY60" s="186">
        <v>0</v>
      </c>
      <c r="AZ60" s="186">
        <v>0</v>
      </c>
      <c r="BA60" s="186">
        <v>0</v>
      </c>
      <c r="BB60" s="186">
        <v>0</v>
      </c>
      <c r="BC60" s="186">
        <v>0</v>
      </c>
      <c r="BD60" s="186">
        <v>0</v>
      </c>
      <c r="BE60" s="186">
        <v>0</v>
      </c>
      <c r="BF60" s="186">
        <v>0</v>
      </c>
      <c r="BG60" s="186">
        <v>0</v>
      </c>
      <c r="BH60" s="186">
        <v>0</v>
      </c>
      <c r="BI60" s="186">
        <v>0</v>
      </c>
      <c r="BJ60" s="186">
        <v>0</v>
      </c>
      <c r="BK60" s="186">
        <v>0</v>
      </c>
      <c r="BL60" s="186">
        <v>123311.4</v>
      </c>
      <c r="BM60" s="186">
        <v>80907.429999999993</v>
      </c>
      <c r="BN60" s="187">
        <v>538046.05490176997</v>
      </c>
      <c r="BO60" s="188">
        <v>6764.78</v>
      </c>
    </row>
    <row r="61" spans="2:67" x14ac:dyDescent="0.2">
      <c r="B61" s="181" t="s">
        <v>141</v>
      </c>
      <c r="C61" s="182">
        <v>0</v>
      </c>
      <c r="D61" s="182">
        <v>0</v>
      </c>
      <c r="E61" s="182">
        <v>0</v>
      </c>
      <c r="F61" s="182">
        <v>2523.0500000000002</v>
      </c>
      <c r="G61" s="182">
        <v>0</v>
      </c>
      <c r="H61" s="182">
        <v>0</v>
      </c>
      <c r="I61" s="182">
        <v>0</v>
      </c>
      <c r="J61" s="182">
        <v>0</v>
      </c>
      <c r="K61" s="182">
        <v>3477.01</v>
      </c>
      <c r="L61" s="182">
        <v>0</v>
      </c>
      <c r="M61" s="182">
        <v>0</v>
      </c>
      <c r="N61" s="182">
        <v>0</v>
      </c>
      <c r="O61" s="182">
        <v>0</v>
      </c>
      <c r="P61" s="182">
        <v>8800.4</v>
      </c>
      <c r="Q61" s="182">
        <v>10380</v>
      </c>
      <c r="R61" s="182">
        <v>0</v>
      </c>
      <c r="S61" s="182">
        <v>0</v>
      </c>
      <c r="T61" s="182">
        <v>10698.1082398906</v>
      </c>
      <c r="U61" s="182">
        <v>0</v>
      </c>
      <c r="V61" s="182">
        <v>0</v>
      </c>
      <c r="W61" s="182">
        <v>0</v>
      </c>
      <c r="X61" s="182">
        <v>0</v>
      </c>
      <c r="Y61" s="182">
        <v>0</v>
      </c>
      <c r="Z61" s="182">
        <v>0</v>
      </c>
      <c r="AA61" s="182">
        <v>0</v>
      </c>
      <c r="AB61" s="182">
        <v>0</v>
      </c>
      <c r="AC61" s="182">
        <v>0</v>
      </c>
      <c r="AD61" s="182">
        <v>0</v>
      </c>
      <c r="AE61" s="182">
        <v>0</v>
      </c>
      <c r="AF61" s="182">
        <v>0</v>
      </c>
      <c r="AG61" s="182">
        <v>0</v>
      </c>
      <c r="AH61" s="182">
        <v>0</v>
      </c>
      <c r="AI61" s="182">
        <v>170.4</v>
      </c>
      <c r="AJ61" s="182">
        <v>0</v>
      </c>
      <c r="AK61" s="182">
        <v>0</v>
      </c>
      <c r="AL61" s="182">
        <v>0</v>
      </c>
      <c r="AM61" s="182">
        <v>0</v>
      </c>
      <c r="AN61" s="182">
        <v>0</v>
      </c>
      <c r="AO61" s="182">
        <v>0</v>
      </c>
      <c r="AP61" s="182">
        <v>0</v>
      </c>
      <c r="AQ61" s="182">
        <v>0</v>
      </c>
      <c r="AR61" s="182">
        <v>0</v>
      </c>
      <c r="AS61" s="182">
        <v>0</v>
      </c>
      <c r="AT61" s="182">
        <v>0</v>
      </c>
      <c r="AU61" s="182">
        <v>0</v>
      </c>
      <c r="AV61" s="182">
        <v>0</v>
      </c>
      <c r="AW61" s="182">
        <v>0</v>
      </c>
      <c r="AX61" s="182">
        <v>0</v>
      </c>
      <c r="AY61" s="182">
        <v>0</v>
      </c>
      <c r="AZ61" s="182">
        <v>0</v>
      </c>
      <c r="BA61" s="182">
        <v>0</v>
      </c>
      <c r="BB61" s="182">
        <v>0</v>
      </c>
      <c r="BC61" s="182">
        <v>0</v>
      </c>
      <c r="BD61" s="182">
        <v>0</v>
      </c>
      <c r="BE61" s="182">
        <v>0</v>
      </c>
      <c r="BF61" s="182">
        <v>0</v>
      </c>
      <c r="BG61" s="182">
        <v>0</v>
      </c>
      <c r="BH61" s="182">
        <v>0</v>
      </c>
      <c r="BI61" s="182">
        <v>0</v>
      </c>
      <c r="BJ61" s="182">
        <v>0</v>
      </c>
      <c r="BK61" s="182">
        <v>0</v>
      </c>
      <c r="BL61" s="182">
        <v>9458.9</v>
      </c>
      <c r="BM61" s="182">
        <v>1</v>
      </c>
      <c r="BN61" s="183">
        <v>45508.868239890602</v>
      </c>
      <c r="BO61" s="184">
        <v>0</v>
      </c>
    </row>
    <row r="62" spans="2:67" x14ac:dyDescent="0.2">
      <c r="B62" s="181" t="s">
        <v>142</v>
      </c>
      <c r="C62" s="182">
        <v>0</v>
      </c>
      <c r="D62" s="182">
        <v>0</v>
      </c>
      <c r="E62" s="182">
        <v>0</v>
      </c>
      <c r="F62" s="182">
        <v>0</v>
      </c>
      <c r="G62" s="182">
        <v>0</v>
      </c>
      <c r="H62" s="182">
        <v>0</v>
      </c>
      <c r="I62" s="182">
        <v>0</v>
      </c>
      <c r="J62" s="182">
        <v>0</v>
      </c>
      <c r="K62" s="182">
        <v>0</v>
      </c>
      <c r="L62" s="182">
        <v>0</v>
      </c>
      <c r="M62" s="182">
        <v>0</v>
      </c>
      <c r="N62" s="182">
        <v>0</v>
      </c>
      <c r="O62" s="182">
        <v>0</v>
      </c>
      <c r="P62" s="182">
        <v>0</v>
      </c>
      <c r="Q62" s="182">
        <v>0</v>
      </c>
      <c r="R62" s="182">
        <v>0</v>
      </c>
      <c r="S62" s="182">
        <v>0</v>
      </c>
      <c r="T62" s="182">
        <v>63249.078185636798</v>
      </c>
      <c r="U62" s="182">
        <v>0</v>
      </c>
      <c r="V62" s="182">
        <v>0</v>
      </c>
      <c r="W62" s="182">
        <v>0</v>
      </c>
      <c r="X62" s="182">
        <v>0</v>
      </c>
      <c r="Y62" s="182">
        <v>0</v>
      </c>
      <c r="Z62" s="182">
        <v>0</v>
      </c>
      <c r="AA62" s="182">
        <v>95683.49</v>
      </c>
      <c r="AB62" s="182">
        <v>0</v>
      </c>
      <c r="AC62" s="182">
        <v>1472</v>
      </c>
      <c r="AD62" s="182">
        <v>0</v>
      </c>
      <c r="AE62" s="182">
        <v>0</v>
      </c>
      <c r="AF62" s="182">
        <v>0</v>
      </c>
      <c r="AG62" s="182">
        <v>0</v>
      </c>
      <c r="AH62" s="182">
        <v>0</v>
      </c>
      <c r="AI62" s="182">
        <v>42.58</v>
      </c>
      <c r="AJ62" s="182">
        <v>0</v>
      </c>
      <c r="AK62" s="182">
        <v>0</v>
      </c>
      <c r="AL62" s="182">
        <v>0</v>
      </c>
      <c r="AM62" s="182">
        <v>0</v>
      </c>
      <c r="AN62" s="182">
        <v>0</v>
      </c>
      <c r="AO62" s="182">
        <v>0</v>
      </c>
      <c r="AP62" s="182">
        <v>0</v>
      </c>
      <c r="AQ62" s="182">
        <v>600.01</v>
      </c>
      <c r="AR62" s="182">
        <v>0</v>
      </c>
      <c r="AS62" s="182">
        <v>0</v>
      </c>
      <c r="AT62" s="182">
        <v>0</v>
      </c>
      <c r="AU62" s="182">
        <v>0</v>
      </c>
      <c r="AV62" s="182">
        <v>0</v>
      </c>
      <c r="AW62" s="182">
        <v>0</v>
      </c>
      <c r="AX62" s="182">
        <v>0</v>
      </c>
      <c r="AY62" s="182">
        <v>0</v>
      </c>
      <c r="AZ62" s="182">
        <v>0</v>
      </c>
      <c r="BA62" s="182">
        <v>0</v>
      </c>
      <c r="BB62" s="182">
        <v>0</v>
      </c>
      <c r="BC62" s="182">
        <v>0</v>
      </c>
      <c r="BD62" s="182">
        <v>0</v>
      </c>
      <c r="BE62" s="182">
        <v>0</v>
      </c>
      <c r="BF62" s="182">
        <v>0</v>
      </c>
      <c r="BG62" s="182">
        <v>0</v>
      </c>
      <c r="BH62" s="182">
        <v>0</v>
      </c>
      <c r="BI62" s="182">
        <v>0</v>
      </c>
      <c r="BJ62" s="182">
        <v>0</v>
      </c>
      <c r="BK62" s="182">
        <v>0</v>
      </c>
      <c r="BL62" s="182">
        <v>45065.71</v>
      </c>
      <c r="BM62" s="182">
        <v>70361.48</v>
      </c>
      <c r="BN62" s="183">
        <v>276474.34818563698</v>
      </c>
      <c r="BO62" s="184">
        <v>0</v>
      </c>
    </row>
    <row r="63" spans="2:67" x14ac:dyDescent="0.2">
      <c r="B63" s="181" t="s">
        <v>143</v>
      </c>
      <c r="C63" s="182">
        <v>0</v>
      </c>
      <c r="D63" s="182">
        <v>0</v>
      </c>
      <c r="E63" s="182">
        <v>0</v>
      </c>
      <c r="F63" s="182">
        <v>0</v>
      </c>
      <c r="G63" s="182">
        <v>0</v>
      </c>
      <c r="H63" s="182">
        <v>0</v>
      </c>
      <c r="I63" s="182">
        <v>0</v>
      </c>
      <c r="J63" s="182">
        <v>0</v>
      </c>
      <c r="K63" s="182">
        <v>0</v>
      </c>
      <c r="L63" s="182">
        <v>0</v>
      </c>
      <c r="M63" s="182">
        <v>0</v>
      </c>
      <c r="N63" s="182">
        <v>0</v>
      </c>
      <c r="O63" s="182">
        <v>0</v>
      </c>
      <c r="P63" s="182">
        <v>0</v>
      </c>
      <c r="Q63" s="182">
        <v>0</v>
      </c>
      <c r="R63" s="182">
        <v>0</v>
      </c>
      <c r="S63" s="182">
        <v>0</v>
      </c>
      <c r="T63" s="182">
        <v>2652.46</v>
      </c>
      <c r="U63" s="182">
        <v>0</v>
      </c>
      <c r="V63" s="182">
        <v>0</v>
      </c>
      <c r="W63" s="182">
        <v>0</v>
      </c>
      <c r="X63" s="182">
        <v>0</v>
      </c>
      <c r="Y63" s="182">
        <v>0</v>
      </c>
      <c r="Z63" s="182">
        <v>0</v>
      </c>
      <c r="AA63" s="182">
        <v>0</v>
      </c>
      <c r="AB63" s="182">
        <v>0</v>
      </c>
      <c r="AC63" s="182">
        <v>0</v>
      </c>
      <c r="AD63" s="182">
        <v>0</v>
      </c>
      <c r="AE63" s="182">
        <v>0</v>
      </c>
      <c r="AF63" s="182">
        <v>0</v>
      </c>
      <c r="AG63" s="182">
        <v>0</v>
      </c>
      <c r="AH63" s="182">
        <v>0</v>
      </c>
      <c r="AI63" s="182">
        <v>0</v>
      </c>
      <c r="AJ63" s="182">
        <v>0</v>
      </c>
      <c r="AK63" s="182">
        <v>0</v>
      </c>
      <c r="AL63" s="182">
        <v>0</v>
      </c>
      <c r="AM63" s="182">
        <v>0</v>
      </c>
      <c r="AN63" s="182">
        <v>0</v>
      </c>
      <c r="AO63" s="182">
        <v>0</v>
      </c>
      <c r="AP63" s="182">
        <v>0</v>
      </c>
      <c r="AQ63" s="182">
        <v>0</v>
      </c>
      <c r="AR63" s="182">
        <v>0</v>
      </c>
      <c r="AS63" s="182">
        <v>0</v>
      </c>
      <c r="AT63" s="182">
        <v>0</v>
      </c>
      <c r="AU63" s="182">
        <v>0</v>
      </c>
      <c r="AV63" s="182">
        <v>0</v>
      </c>
      <c r="AW63" s="182">
        <v>0</v>
      </c>
      <c r="AX63" s="182">
        <v>0</v>
      </c>
      <c r="AY63" s="182">
        <v>0</v>
      </c>
      <c r="AZ63" s="182">
        <v>0</v>
      </c>
      <c r="BA63" s="182">
        <v>0</v>
      </c>
      <c r="BB63" s="182">
        <v>0</v>
      </c>
      <c r="BC63" s="182">
        <v>0</v>
      </c>
      <c r="BD63" s="182">
        <v>0</v>
      </c>
      <c r="BE63" s="182">
        <v>0</v>
      </c>
      <c r="BF63" s="182">
        <v>0</v>
      </c>
      <c r="BG63" s="182">
        <v>0</v>
      </c>
      <c r="BH63" s="182">
        <v>0</v>
      </c>
      <c r="BI63" s="182">
        <v>0</v>
      </c>
      <c r="BJ63" s="182">
        <v>0</v>
      </c>
      <c r="BK63" s="182">
        <v>0</v>
      </c>
      <c r="BL63" s="182">
        <v>7323.72</v>
      </c>
      <c r="BM63" s="182">
        <v>96.97</v>
      </c>
      <c r="BN63" s="183">
        <v>10073.15</v>
      </c>
      <c r="BO63" s="184">
        <v>0</v>
      </c>
    </row>
    <row r="64" spans="2:67" x14ac:dyDescent="0.2">
      <c r="B64" s="181" t="s">
        <v>144</v>
      </c>
      <c r="C64" s="182">
        <v>0</v>
      </c>
      <c r="D64" s="182">
        <v>0</v>
      </c>
      <c r="E64" s="182">
        <v>0</v>
      </c>
      <c r="F64" s="182">
        <v>0</v>
      </c>
      <c r="G64" s="182">
        <v>0</v>
      </c>
      <c r="H64" s="182">
        <v>0</v>
      </c>
      <c r="I64" s="182">
        <v>540.01</v>
      </c>
      <c r="J64" s="182">
        <v>0</v>
      </c>
      <c r="K64" s="182">
        <v>912.01</v>
      </c>
      <c r="L64" s="182">
        <v>0</v>
      </c>
      <c r="M64" s="182">
        <v>0</v>
      </c>
      <c r="N64" s="182">
        <v>0</v>
      </c>
      <c r="O64" s="182">
        <v>0</v>
      </c>
      <c r="P64" s="182">
        <v>0</v>
      </c>
      <c r="Q64" s="182">
        <v>0</v>
      </c>
      <c r="R64" s="182">
        <v>0</v>
      </c>
      <c r="S64" s="182">
        <v>0</v>
      </c>
      <c r="T64" s="182">
        <v>17402.754921403699</v>
      </c>
      <c r="U64" s="182">
        <v>0</v>
      </c>
      <c r="V64" s="182">
        <v>0</v>
      </c>
      <c r="W64" s="182">
        <v>0</v>
      </c>
      <c r="X64" s="182">
        <v>0</v>
      </c>
      <c r="Y64" s="182">
        <v>0</v>
      </c>
      <c r="Z64" s="182">
        <v>0</v>
      </c>
      <c r="AA64" s="182">
        <v>0</v>
      </c>
      <c r="AB64" s="182">
        <v>0</v>
      </c>
      <c r="AC64" s="182">
        <v>0</v>
      </c>
      <c r="AD64" s="182">
        <v>0</v>
      </c>
      <c r="AE64" s="182">
        <v>0</v>
      </c>
      <c r="AF64" s="182">
        <v>0</v>
      </c>
      <c r="AG64" s="182">
        <v>0</v>
      </c>
      <c r="AH64" s="182">
        <v>0</v>
      </c>
      <c r="AI64" s="182">
        <v>212.98</v>
      </c>
      <c r="AJ64" s="182">
        <v>200</v>
      </c>
      <c r="AK64" s="182">
        <v>0</v>
      </c>
      <c r="AL64" s="182">
        <v>0</v>
      </c>
      <c r="AM64" s="182">
        <v>0</v>
      </c>
      <c r="AN64" s="182">
        <v>0</v>
      </c>
      <c r="AO64" s="182">
        <v>0</v>
      </c>
      <c r="AP64" s="182">
        <v>0</v>
      </c>
      <c r="AQ64" s="182">
        <v>0</v>
      </c>
      <c r="AR64" s="182">
        <v>0</v>
      </c>
      <c r="AS64" s="182">
        <v>0</v>
      </c>
      <c r="AT64" s="182">
        <v>0</v>
      </c>
      <c r="AU64" s="182">
        <v>0</v>
      </c>
      <c r="AV64" s="182">
        <v>0</v>
      </c>
      <c r="AW64" s="182">
        <v>0</v>
      </c>
      <c r="AX64" s="182">
        <v>0</v>
      </c>
      <c r="AY64" s="182">
        <v>0</v>
      </c>
      <c r="AZ64" s="182">
        <v>0</v>
      </c>
      <c r="BA64" s="182">
        <v>0</v>
      </c>
      <c r="BB64" s="182">
        <v>0</v>
      </c>
      <c r="BC64" s="182">
        <v>0</v>
      </c>
      <c r="BD64" s="182">
        <v>0</v>
      </c>
      <c r="BE64" s="182">
        <v>0</v>
      </c>
      <c r="BF64" s="182">
        <v>0</v>
      </c>
      <c r="BG64" s="182">
        <v>0</v>
      </c>
      <c r="BH64" s="182">
        <v>0</v>
      </c>
      <c r="BI64" s="182">
        <v>0</v>
      </c>
      <c r="BJ64" s="182">
        <v>0</v>
      </c>
      <c r="BK64" s="182">
        <v>0</v>
      </c>
      <c r="BL64" s="182">
        <v>4194.75</v>
      </c>
      <c r="BM64" s="182">
        <v>3.01</v>
      </c>
      <c r="BN64" s="183">
        <v>23465.514921403701</v>
      </c>
      <c r="BO64" s="184">
        <v>0</v>
      </c>
    </row>
    <row r="65" spans="2:67" x14ac:dyDescent="0.2">
      <c r="B65" s="181" t="s">
        <v>145</v>
      </c>
      <c r="C65" s="182">
        <v>0</v>
      </c>
      <c r="D65" s="182">
        <v>0</v>
      </c>
      <c r="E65" s="182">
        <v>0</v>
      </c>
      <c r="F65" s="182">
        <v>0</v>
      </c>
      <c r="G65" s="182">
        <v>0</v>
      </c>
      <c r="H65" s="182">
        <v>0</v>
      </c>
      <c r="I65" s="182">
        <v>0</v>
      </c>
      <c r="J65" s="182">
        <v>0</v>
      </c>
      <c r="K65" s="182">
        <v>0</v>
      </c>
      <c r="L65" s="182">
        <v>0</v>
      </c>
      <c r="M65" s="182">
        <v>0</v>
      </c>
      <c r="N65" s="182">
        <v>0</v>
      </c>
      <c r="O65" s="182">
        <v>0</v>
      </c>
      <c r="P65" s="182">
        <v>0</v>
      </c>
      <c r="Q65" s="182">
        <v>0</v>
      </c>
      <c r="R65" s="182">
        <v>0</v>
      </c>
      <c r="S65" s="182">
        <v>0</v>
      </c>
      <c r="T65" s="182">
        <v>1936.23</v>
      </c>
      <c r="U65" s="182">
        <v>0</v>
      </c>
      <c r="V65" s="182">
        <v>0</v>
      </c>
      <c r="W65" s="182">
        <v>0</v>
      </c>
      <c r="X65" s="182">
        <v>0</v>
      </c>
      <c r="Y65" s="182">
        <v>0</v>
      </c>
      <c r="Z65" s="182">
        <v>0</v>
      </c>
      <c r="AA65" s="182">
        <v>0</v>
      </c>
      <c r="AB65" s="182">
        <v>0</v>
      </c>
      <c r="AC65" s="182">
        <v>0</v>
      </c>
      <c r="AD65" s="182">
        <v>0</v>
      </c>
      <c r="AE65" s="182">
        <v>0</v>
      </c>
      <c r="AF65" s="182">
        <v>0</v>
      </c>
      <c r="AG65" s="182">
        <v>0</v>
      </c>
      <c r="AH65" s="182">
        <v>0</v>
      </c>
      <c r="AI65" s="182">
        <v>468.59</v>
      </c>
      <c r="AJ65" s="182">
        <v>0</v>
      </c>
      <c r="AK65" s="182">
        <v>0</v>
      </c>
      <c r="AL65" s="182">
        <v>0</v>
      </c>
      <c r="AM65" s="182">
        <v>0</v>
      </c>
      <c r="AN65" s="182">
        <v>0</v>
      </c>
      <c r="AO65" s="182">
        <v>0</v>
      </c>
      <c r="AP65" s="182">
        <v>0</v>
      </c>
      <c r="AQ65" s="182">
        <v>0</v>
      </c>
      <c r="AR65" s="182">
        <v>0</v>
      </c>
      <c r="AS65" s="182">
        <v>0</v>
      </c>
      <c r="AT65" s="182">
        <v>0</v>
      </c>
      <c r="AU65" s="182">
        <v>0</v>
      </c>
      <c r="AV65" s="182">
        <v>0</v>
      </c>
      <c r="AW65" s="182">
        <v>0</v>
      </c>
      <c r="AX65" s="182">
        <v>0</v>
      </c>
      <c r="AY65" s="182">
        <v>0</v>
      </c>
      <c r="AZ65" s="182">
        <v>0</v>
      </c>
      <c r="BA65" s="182">
        <v>0</v>
      </c>
      <c r="BB65" s="182">
        <v>0</v>
      </c>
      <c r="BC65" s="182">
        <v>0</v>
      </c>
      <c r="BD65" s="182">
        <v>0</v>
      </c>
      <c r="BE65" s="182">
        <v>0</v>
      </c>
      <c r="BF65" s="182">
        <v>0</v>
      </c>
      <c r="BG65" s="182">
        <v>0</v>
      </c>
      <c r="BH65" s="182">
        <v>0</v>
      </c>
      <c r="BI65" s="182">
        <v>0</v>
      </c>
      <c r="BJ65" s="182">
        <v>0</v>
      </c>
      <c r="BK65" s="182">
        <v>0</v>
      </c>
      <c r="BL65" s="182">
        <v>1998.36</v>
      </c>
      <c r="BM65" s="182">
        <v>1</v>
      </c>
      <c r="BN65" s="183">
        <v>4404.18</v>
      </c>
      <c r="BO65" s="184">
        <v>0</v>
      </c>
    </row>
    <row r="66" spans="2:67" x14ac:dyDescent="0.2">
      <c r="B66" s="181" t="s">
        <v>146</v>
      </c>
      <c r="C66" s="182">
        <v>0</v>
      </c>
      <c r="D66" s="182">
        <v>0</v>
      </c>
      <c r="E66" s="182">
        <v>0</v>
      </c>
      <c r="F66" s="182">
        <v>0</v>
      </c>
      <c r="G66" s="182">
        <v>0</v>
      </c>
      <c r="H66" s="182">
        <v>0</v>
      </c>
      <c r="I66" s="182">
        <v>0</v>
      </c>
      <c r="J66" s="182">
        <v>0</v>
      </c>
      <c r="K66" s="182">
        <v>0</v>
      </c>
      <c r="L66" s="182">
        <v>0</v>
      </c>
      <c r="M66" s="182">
        <v>0</v>
      </c>
      <c r="N66" s="182">
        <v>0</v>
      </c>
      <c r="O66" s="182">
        <v>0</v>
      </c>
      <c r="P66" s="182">
        <v>0</v>
      </c>
      <c r="Q66" s="182">
        <v>0</v>
      </c>
      <c r="R66" s="182">
        <v>0</v>
      </c>
      <c r="S66" s="182">
        <v>0</v>
      </c>
      <c r="T66" s="182">
        <v>10048.32</v>
      </c>
      <c r="U66" s="182">
        <v>0</v>
      </c>
      <c r="V66" s="182">
        <v>0</v>
      </c>
      <c r="W66" s="182">
        <v>0</v>
      </c>
      <c r="X66" s="182">
        <v>0</v>
      </c>
      <c r="Y66" s="182">
        <v>0</v>
      </c>
      <c r="Z66" s="182">
        <v>0</v>
      </c>
      <c r="AA66" s="182">
        <v>0</v>
      </c>
      <c r="AB66" s="182">
        <v>0</v>
      </c>
      <c r="AC66" s="182">
        <v>91.98</v>
      </c>
      <c r="AD66" s="182">
        <v>0</v>
      </c>
      <c r="AE66" s="182">
        <v>0</v>
      </c>
      <c r="AF66" s="182">
        <v>0</v>
      </c>
      <c r="AG66" s="182">
        <v>0</v>
      </c>
      <c r="AH66" s="182">
        <v>0</v>
      </c>
      <c r="AI66" s="182">
        <v>85.2</v>
      </c>
      <c r="AJ66" s="182">
        <v>0</v>
      </c>
      <c r="AK66" s="182">
        <v>0</v>
      </c>
      <c r="AL66" s="182">
        <v>0</v>
      </c>
      <c r="AM66" s="182">
        <v>0</v>
      </c>
      <c r="AN66" s="182">
        <v>0</v>
      </c>
      <c r="AO66" s="182">
        <v>0</v>
      </c>
      <c r="AP66" s="182">
        <v>0</v>
      </c>
      <c r="AQ66" s="182">
        <v>0</v>
      </c>
      <c r="AR66" s="182">
        <v>0</v>
      </c>
      <c r="AS66" s="182">
        <v>0</v>
      </c>
      <c r="AT66" s="182">
        <v>0</v>
      </c>
      <c r="AU66" s="182">
        <v>0</v>
      </c>
      <c r="AV66" s="182">
        <v>0</v>
      </c>
      <c r="AW66" s="182">
        <v>0</v>
      </c>
      <c r="AX66" s="182">
        <v>0</v>
      </c>
      <c r="AY66" s="182">
        <v>0</v>
      </c>
      <c r="AZ66" s="182">
        <v>0</v>
      </c>
      <c r="BA66" s="182">
        <v>0</v>
      </c>
      <c r="BB66" s="182">
        <v>0</v>
      </c>
      <c r="BC66" s="182">
        <v>0</v>
      </c>
      <c r="BD66" s="182">
        <v>0</v>
      </c>
      <c r="BE66" s="182">
        <v>0</v>
      </c>
      <c r="BF66" s="182">
        <v>0</v>
      </c>
      <c r="BG66" s="182">
        <v>0</v>
      </c>
      <c r="BH66" s="182">
        <v>0</v>
      </c>
      <c r="BI66" s="182">
        <v>0</v>
      </c>
      <c r="BJ66" s="182">
        <v>0</v>
      </c>
      <c r="BK66" s="182">
        <v>0</v>
      </c>
      <c r="BL66" s="182">
        <v>10150.23</v>
      </c>
      <c r="BM66" s="182">
        <v>54.97</v>
      </c>
      <c r="BN66" s="183">
        <v>20430.7</v>
      </c>
      <c r="BO66" s="184">
        <v>0</v>
      </c>
    </row>
    <row r="67" spans="2:67" x14ac:dyDescent="0.2">
      <c r="B67" s="181" t="s">
        <v>147</v>
      </c>
      <c r="C67" s="182">
        <v>0</v>
      </c>
      <c r="D67" s="182">
        <v>0</v>
      </c>
      <c r="E67" s="182">
        <v>0</v>
      </c>
      <c r="F67" s="182">
        <v>0</v>
      </c>
      <c r="G67" s="182">
        <v>0</v>
      </c>
      <c r="H67" s="182">
        <v>0</v>
      </c>
      <c r="I67" s="182">
        <v>280.01</v>
      </c>
      <c r="J67" s="182">
        <v>0</v>
      </c>
      <c r="K67" s="182">
        <v>0</v>
      </c>
      <c r="L67" s="182">
        <v>0</v>
      </c>
      <c r="M67" s="182">
        <v>0</v>
      </c>
      <c r="N67" s="182">
        <v>0</v>
      </c>
      <c r="O67" s="182">
        <v>0</v>
      </c>
      <c r="P67" s="182">
        <v>0</v>
      </c>
      <c r="Q67" s="182">
        <v>0</v>
      </c>
      <c r="R67" s="182">
        <v>0</v>
      </c>
      <c r="S67" s="182">
        <v>0</v>
      </c>
      <c r="T67" s="182">
        <v>1974.96</v>
      </c>
      <c r="U67" s="182">
        <v>0</v>
      </c>
      <c r="V67" s="182">
        <v>0</v>
      </c>
      <c r="W67" s="182">
        <v>0</v>
      </c>
      <c r="X67" s="182">
        <v>0</v>
      </c>
      <c r="Y67" s="182">
        <v>0</v>
      </c>
      <c r="Z67" s="182">
        <v>0</v>
      </c>
      <c r="AA67" s="182">
        <v>0</v>
      </c>
      <c r="AB67" s="182">
        <v>0</v>
      </c>
      <c r="AC67" s="182">
        <v>0</v>
      </c>
      <c r="AD67" s="182">
        <v>0</v>
      </c>
      <c r="AE67" s="182">
        <v>0</v>
      </c>
      <c r="AF67" s="182">
        <v>0</v>
      </c>
      <c r="AG67" s="182">
        <v>0</v>
      </c>
      <c r="AH67" s="182">
        <v>0</v>
      </c>
      <c r="AI67" s="182">
        <v>340.81</v>
      </c>
      <c r="AJ67" s="182">
        <v>0</v>
      </c>
      <c r="AK67" s="182">
        <v>0</v>
      </c>
      <c r="AL67" s="182">
        <v>0</v>
      </c>
      <c r="AM67" s="182">
        <v>0</v>
      </c>
      <c r="AN67" s="182">
        <v>0</v>
      </c>
      <c r="AO67" s="182">
        <v>0</v>
      </c>
      <c r="AP67" s="182">
        <v>0</v>
      </c>
      <c r="AQ67" s="182">
        <v>0</v>
      </c>
      <c r="AR67" s="182">
        <v>0</v>
      </c>
      <c r="AS67" s="182">
        <v>0</v>
      </c>
      <c r="AT67" s="182">
        <v>0</v>
      </c>
      <c r="AU67" s="182">
        <v>0</v>
      </c>
      <c r="AV67" s="182">
        <v>0</v>
      </c>
      <c r="AW67" s="182">
        <v>0</v>
      </c>
      <c r="AX67" s="182">
        <v>0</v>
      </c>
      <c r="AY67" s="182">
        <v>0</v>
      </c>
      <c r="AZ67" s="182">
        <v>0</v>
      </c>
      <c r="BA67" s="182">
        <v>0</v>
      </c>
      <c r="BB67" s="182">
        <v>0</v>
      </c>
      <c r="BC67" s="182">
        <v>0</v>
      </c>
      <c r="BD67" s="182">
        <v>0</v>
      </c>
      <c r="BE67" s="182">
        <v>0</v>
      </c>
      <c r="BF67" s="182">
        <v>0</v>
      </c>
      <c r="BG67" s="182">
        <v>0</v>
      </c>
      <c r="BH67" s="182">
        <v>0</v>
      </c>
      <c r="BI67" s="182">
        <v>0</v>
      </c>
      <c r="BJ67" s="182">
        <v>0</v>
      </c>
      <c r="BK67" s="182">
        <v>0</v>
      </c>
      <c r="BL67" s="182">
        <v>903.76</v>
      </c>
      <c r="BM67" s="182">
        <v>1820.63</v>
      </c>
      <c r="BN67" s="183">
        <v>5320.17</v>
      </c>
      <c r="BO67" s="184">
        <v>0</v>
      </c>
    </row>
    <row r="68" spans="2:67" x14ac:dyDescent="0.2">
      <c r="B68" s="181" t="s">
        <v>148</v>
      </c>
      <c r="C68" s="182">
        <v>0</v>
      </c>
      <c r="D68" s="182">
        <v>0</v>
      </c>
      <c r="E68" s="182">
        <v>966.9</v>
      </c>
      <c r="F68" s="182">
        <v>0</v>
      </c>
      <c r="G68" s="182">
        <v>0</v>
      </c>
      <c r="H68" s="182">
        <v>0</v>
      </c>
      <c r="I68" s="182">
        <v>0</v>
      </c>
      <c r="J68" s="182">
        <v>0</v>
      </c>
      <c r="K68" s="182">
        <v>0</v>
      </c>
      <c r="L68" s="182">
        <v>0</v>
      </c>
      <c r="M68" s="182">
        <v>0</v>
      </c>
      <c r="N68" s="182">
        <v>0</v>
      </c>
      <c r="O68" s="182">
        <v>0</v>
      </c>
      <c r="P68" s="182">
        <v>0</v>
      </c>
      <c r="Q68" s="182">
        <v>0</v>
      </c>
      <c r="R68" s="182">
        <v>0</v>
      </c>
      <c r="S68" s="182">
        <v>0</v>
      </c>
      <c r="T68" s="182">
        <v>50625.6827180174</v>
      </c>
      <c r="U68" s="182">
        <v>0</v>
      </c>
      <c r="V68" s="182">
        <v>0</v>
      </c>
      <c r="W68" s="182">
        <v>0</v>
      </c>
      <c r="X68" s="182">
        <v>0</v>
      </c>
      <c r="Y68" s="182">
        <v>0</v>
      </c>
      <c r="Z68" s="182">
        <v>0</v>
      </c>
      <c r="AA68" s="182">
        <v>0</v>
      </c>
      <c r="AB68" s="182">
        <v>0</v>
      </c>
      <c r="AC68" s="182">
        <v>0</v>
      </c>
      <c r="AD68" s="182">
        <v>0</v>
      </c>
      <c r="AE68" s="182">
        <v>0</v>
      </c>
      <c r="AF68" s="182">
        <v>0</v>
      </c>
      <c r="AG68" s="182">
        <v>0</v>
      </c>
      <c r="AH68" s="182">
        <v>0</v>
      </c>
      <c r="AI68" s="182">
        <v>212.98</v>
      </c>
      <c r="AJ68" s="182">
        <v>0</v>
      </c>
      <c r="AK68" s="182">
        <v>0</v>
      </c>
      <c r="AL68" s="182">
        <v>0</v>
      </c>
      <c r="AM68" s="182">
        <v>0</v>
      </c>
      <c r="AN68" s="182">
        <v>0</v>
      </c>
      <c r="AO68" s="182">
        <v>0</v>
      </c>
      <c r="AP68" s="182">
        <v>0</v>
      </c>
      <c r="AQ68" s="182">
        <v>0</v>
      </c>
      <c r="AR68" s="182">
        <v>0</v>
      </c>
      <c r="AS68" s="182">
        <v>0</v>
      </c>
      <c r="AT68" s="182">
        <v>0</v>
      </c>
      <c r="AU68" s="182">
        <v>0</v>
      </c>
      <c r="AV68" s="182">
        <v>636.9</v>
      </c>
      <c r="AW68" s="182">
        <v>0</v>
      </c>
      <c r="AX68" s="182">
        <v>0</v>
      </c>
      <c r="AY68" s="182">
        <v>0</v>
      </c>
      <c r="AZ68" s="182">
        <v>0</v>
      </c>
      <c r="BA68" s="182">
        <v>0</v>
      </c>
      <c r="BB68" s="182">
        <v>0</v>
      </c>
      <c r="BC68" s="182">
        <v>0</v>
      </c>
      <c r="BD68" s="182">
        <v>0</v>
      </c>
      <c r="BE68" s="182">
        <v>0</v>
      </c>
      <c r="BF68" s="182">
        <v>0</v>
      </c>
      <c r="BG68" s="182">
        <v>0</v>
      </c>
      <c r="BH68" s="182">
        <v>0</v>
      </c>
      <c r="BI68" s="182">
        <v>0</v>
      </c>
      <c r="BJ68" s="182">
        <v>0</v>
      </c>
      <c r="BK68" s="182">
        <v>0</v>
      </c>
      <c r="BL68" s="182">
        <v>23209.78</v>
      </c>
      <c r="BM68" s="182">
        <v>6072.83</v>
      </c>
      <c r="BN68" s="183">
        <v>81725.0727180174</v>
      </c>
      <c r="BO68" s="184">
        <v>636.9</v>
      </c>
    </row>
    <row r="69" spans="2:67" x14ac:dyDescent="0.2">
      <c r="B69" s="181" t="s">
        <v>149</v>
      </c>
      <c r="C69" s="182">
        <v>0</v>
      </c>
      <c r="D69" s="182">
        <v>0</v>
      </c>
      <c r="E69" s="182">
        <v>0</v>
      </c>
      <c r="F69" s="182">
        <v>0</v>
      </c>
      <c r="G69" s="182">
        <v>0</v>
      </c>
      <c r="H69" s="182">
        <v>0</v>
      </c>
      <c r="I69" s="182">
        <v>0</v>
      </c>
      <c r="J69" s="182">
        <v>0</v>
      </c>
      <c r="K69" s="182">
        <v>0</v>
      </c>
      <c r="L69" s="182">
        <v>0</v>
      </c>
      <c r="M69" s="182">
        <v>0</v>
      </c>
      <c r="N69" s="182">
        <v>0</v>
      </c>
      <c r="O69" s="182">
        <v>0</v>
      </c>
      <c r="P69" s="182">
        <v>0</v>
      </c>
      <c r="Q69" s="182">
        <v>0</v>
      </c>
      <c r="R69" s="182">
        <v>0</v>
      </c>
      <c r="S69" s="182">
        <v>0</v>
      </c>
      <c r="T69" s="182">
        <v>11652.4229029825</v>
      </c>
      <c r="U69" s="182">
        <v>0</v>
      </c>
      <c r="V69" s="182">
        <v>0</v>
      </c>
      <c r="W69" s="182">
        <v>0</v>
      </c>
      <c r="X69" s="182">
        <v>0</v>
      </c>
      <c r="Y69" s="182">
        <v>0</v>
      </c>
      <c r="Z69" s="182">
        <v>0</v>
      </c>
      <c r="AA69" s="182">
        <v>0</v>
      </c>
      <c r="AB69" s="182">
        <v>0</v>
      </c>
      <c r="AC69" s="182">
        <v>0</v>
      </c>
      <c r="AD69" s="182">
        <v>0</v>
      </c>
      <c r="AE69" s="182">
        <v>0</v>
      </c>
      <c r="AF69" s="182">
        <v>0</v>
      </c>
      <c r="AG69" s="182">
        <v>0</v>
      </c>
      <c r="AH69" s="182">
        <v>0</v>
      </c>
      <c r="AI69" s="182">
        <v>0</v>
      </c>
      <c r="AJ69" s="182">
        <v>0</v>
      </c>
      <c r="AK69" s="182">
        <v>0</v>
      </c>
      <c r="AL69" s="182">
        <v>0</v>
      </c>
      <c r="AM69" s="182">
        <v>0</v>
      </c>
      <c r="AN69" s="182">
        <v>0</v>
      </c>
      <c r="AO69" s="182">
        <v>0</v>
      </c>
      <c r="AP69" s="182">
        <v>0</v>
      </c>
      <c r="AQ69" s="182">
        <v>0</v>
      </c>
      <c r="AR69" s="182">
        <v>0</v>
      </c>
      <c r="AS69" s="182">
        <v>0</v>
      </c>
      <c r="AT69" s="182">
        <v>0</v>
      </c>
      <c r="AU69" s="182">
        <v>0</v>
      </c>
      <c r="AV69" s="182">
        <v>184.97</v>
      </c>
      <c r="AW69" s="182">
        <v>0</v>
      </c>
      <c r="AX69" s="182">
        <v>0</v>
      </c>
      <c r="AY69" s="182">
        <v>0</v>
      </c>
      <c r="AZ69" s="182">
        <v>0</v>
      </c>
      <c r="BA69" s="182">
        <v>0</v>
      </c>
      <c r="BB69" s="182">
        <v>0</v>
      </c>
      <c r="BC69" s="182">
        <v>0</v>
      </c>
      <c r="BD69" s="182">
        <v>0</v>
      </c>
      <c r="BE69" s="182">
        <v>0</v>
      </c>
      <c r="BF69" s="182">
        <v>0</v>
      </c>
      <c r="BG69" s="182">
        <v>0</v>
      </c>
      <c r="BH69" s="182">
        <v>0</v>
      </c>
      <c r="BI69" s="182">
        <v>0</v>
      </c>
      <c r="BJ69" s="182">
        <v>0</v>
      </c>
      <c r="BK69" s="182">
        <v>0</v>
      </c>
      <c r="BL69" s="182">
        <v>8699.17</v>
      </c>
      <c r="BM69" s="182">
        <v>2364.54</v>
      </c>
      <c r="BN69" s="183">
        <v>22901.1029029825</v>
      </c>
      <c r="BO69" s="184">
        <v>184.97</v>
      </c>
    </row>
    <row r="70" spans="2:67" x14ac:dyDescent="0.2">
      <c r="B70" s="181" t="s">
        <v>150</v>
      </c>
      <c r="C70" s="182">
        <v>0</v>
      </c>
      <c r="D70" s="182">
        <v>0</v>
      </c>
      <c r="E70" s="182">
        <v>0</v>
      </c>
      <c r="F70" s="182">
        <v>0</v>
      </c>
      <c r="G70" s="182">
        <v>0</v>
      </c>
      <c r="H70" s="182">
        <v>0</v>
      </c>
      <c r="I70" s="182">
        <v>0</v>
      </c>
      <c r="J70" s="182">
        <v>0</v>
      </c>
      <c r="K70" s="182">
        <v>0</v>
      </c>
      <c r="L70" s="182">
        <v>0</v>
      </c>
      <c r="M70" s="182">
        <v>0</v>
      </c>
      <c r="N70" s="182">
        <v>0</v>
      </c>
      <c r="O70" s="182">
        <v>0</v>
      </c>
      <c r="P70" s="182">
        <v>0</v>
      </c>
      <c r="Q70" s="182">
        <v>0</v>
      </c>
      <c r="R70" s="182">
        <v>0</v>
      </c>
      <c r="S70" s="182">
        <v>0</v>
      </c>
      <c r="T70" s="182">
        <v>474.453768973622</v>
      </c>
      <c r="U70" s="182">
        <v>0</v>
      </c>
      <c r="V70" s="182">
        <v>0</v>
      </c>
      <c r="W70" s="182">
        <v>0</v>
      </c>
      <c r="X70" s="182">
        <v>0</v>
      </c>
      <c r="Y70" s="182">
        <v>0</v>
      </c>
      <c r="Z70" s="182">
        <v>0</v>
      </c>
      <c r="AA70" s="182">
        <v>0</v>
      </c>
      <c r="AB70" s="182">
        <v>0</v>
      </c>
      <c r="AC70" s="182">
        <v>0</v>
      </c>
      <c r="AD70" s="182">
        <v>0</v>
      </c>
      <c r="AE70" s="182">
        <v>0</v>
      </c>
      <c r="AF70" s="182">
        <v>0</v>
      </c>
      <c r="AG70" s="182">
        <v>0</v>
      </c>
      <c r="AH70" s="182">
        <v>0</v>
      </c>
      <c r="AI70" s="182">
        <v>0</v>
      </c>
      <c r="AJ70" s="182">
        <v>0</v>
      </c>
      <c r="AK70" s="182">
        <v>0</v>
      </c>
      <c r="AL70" s="182">
        <v>0</v>
      </c>
      <c r="AM70" s="182">
        <v>0</v>
      </c>
      <c r="AN70" s="182">
        <v>0</v>
      </c>
      <c r="AO70" s="182">
        <v>0</v>
      </c>
      <c r="AP70" s="182">
        <v>0</v>
      </c>
      <c r="AQ70" s="182">
        <v>0</v>
      </c>
      <c r="AR70" s="182">
        <v>0</v>
      </c>
      <c r="AS70" s="182">
        <v>0</v>
      </c>
      <c r="AT70" s="182">
        <v>0</v>
      </c>
      <c r="AU70" s="182">
        <v>953.915530547809</v>
      </c>
      <c r="AV70" s="182">
        <v>0</v>
      </c>
      <c r="AW70" s="182">
        <v>0</v>
      </c>
      <c r="AX70" s="182">
        <v>0</v>
      </c>
      <c r="AY70" s="182">
        <v>0</v>
      </c>
      <c r="AZ70" s="182">
        <v>0</v>
      </c>
      <c r="BA70" s="182">
        <v>0</v>
      </c>
      <c r="BB70" s="182">
        <v>0</v>
      </c>
      <c r="BC70" s="182">
        <v>0</v>
      </c>
      <c r="BD70" s="182">
        <v>0</v>
      </c>
      <c r="BE70" s="182">
        <v>0</v>
      </c>
      <c r="BF70" s="182">
        <v>0</v>
      </c>
      <c r="BG70" s="182">
        <v>0</v>
      </c>
      <c r="BH70" s="182">
        <v>0</v>
      </c>
      <c r="BI70" s="182">
        <v>0</v>
      </c>
      <c r="BJ70" s="182">
        <v>0</v>
      </c>
      <c r="BK70" s="182">
        <v>0</v>
      </c>
      <c r="BL70" s="182">
        <v>828.15</v>
      </c>
      <c r="BM70" s="182">
        <v>0</v>
      </c>
      <c r="BN70" s="183">
        <v>2256.5192995214302</v>
      </c>
      <c r="BO70" s="184">
        <v>954.8</v>
      </c>
    </row>
    <row r="71" spans="2:67" x14ac:dyDescent="0.2">
      <c r="B71" s="181" t="s">
        <v>151</v>
      </c>
      <c r="C71" s="182">
        <v>0</v>
      </c>
      <c r="D71" s="182">
        <v>0</v>
      </c>
      <c r="E71" s="182">
        <v>0</v>
      </c>
      <c r="F71" s="182">
        <v>0</v>
      </c>
      <c r="G71" s="182">
        <v>0</v>
      </c>
      <c r="H71" s="182">
        <v>0</v>
      </c>
      <c r="I71" s="182">
        <v>0</v>
      </c>
      <c r="J71" s="182">
        <v>0</v>
      </c>
      <c r="K71" s="182">
        <v>56.98</v>
      </c>
      <c r="L71" s="182">
        <v>0</v>
      </c>
      <c r="M71" s="182">
        <v>0</v>
      </c>
      <c r="N71" s="182">
        <v>0</v>
      </c>
      <c r="O71" s="182">
        <v>0</v>
      </c>
      <c r="P71" s="182">
        <v>0</v>
      </c>
      <c r="Q71" s="182">
        <v>0</v>
      </c>
      <c r="R71" s="182">
        <v>0</v>
      </c>
      <c r="S71" s="182">
        <v>0</v>
      </c>
      <c r="T71" s="182">
        <v>4018.9601785080599</v>
      </c>
      <c r="U71" s="182">
        <v>0</v>
      </c>
      <c r="V71" s="182">
        <v>0</v>
      </c>
      <c r="W71" s="182">
        <v>0</v>
      </c>
      <c r="X71" s="182">
        <v>0</v>
      </c>
      <c r="Y71" s="182">
        <v>0</v>
      </c>
      <c r="Z71" s="182">
        <v>0</v>
      </c>
      <c r="AA71" s="182">
        <v>0</v>
      </c>
      <c r="AB71" s="182">
        <v>0</v>
      </c>
      <c r="AC71" s="182">
        <v>0</v>
      </c>
      <c r="AD71" s="182">
        <v>0</v>
      </c>
      <c r="AE71" s="182">
        <v>0</v>
      </c>
      <c r="AF71" s="182">
        <v>0</v>
      </c>
      <c r="AG71" s="182">
        <v>0</v>
      </c>
      <c r="AH71" s="182">
        <v>0</v>
      </c>
      <c r="AI71" s="182">
        <v>15974.99</v>
      </c>
      <c r="AJ71" s="182">
        <v>0</v>
      </c>
      <c r="AK71" s="182">
        <v>0</v>
      </c>
      <c r="AL71" s="182">
        <v>0</v>
      </c>
      <c r="AM71" s="182">
        <v>0</v>
      </c>
      <c r="AN71" s="182">
        <v>0</v>
      </c>
      <c r="AO71" s="182">
        <v>0</v>
      </c>
      <c r="AP71" s="182">
        <v>0</v>
      </c>
      <c r="AQ71" s="182">
        <v>0</v>
      </c>
      <c r="AR71" s="182">
        <v>0</v>
      </c>
      <c r="AS71" s="182">
        <v>0</v>
      </c>
      <c r="AT71" s="182">
        <v>0</v>
      </c>
      <c r="AU71" s="182">
        <v>111.908455809675</v>
      </c>
      <c r="AV71" s="182">
        <v>0</v>
      </c>
      <c r="AW71" s="182">
        <v>0</v>
      </c>
      <c r="AX71" s="182">
        <v>480.98</v>
      </c>
      <c r="AY71" s="182">
        <v>0</v>
      </c>
      <c r="AZ71" s="182">
        <v>0</v>
      </c>
      <c r="BA71" s="182">
        <v>0</v>
      </c>
      <c r="BB71" s="182">
        <v>0</v>
      </c>
      <c r="BC71" s="182">
        <v>0</v>
      </c>
      <c r="BD71" s="182">
        <v>0</v>
      </c>
      <c r="BE71" s="182">
        <v>0</v>
      </c>
      <c r="BF71" s="182">
        <v>0</v>
      </c>
      <c r="BG71" s="182">
        <v>0</v>
      </c>
      <c r="BH71" s="182">
        <v>0</v>
      </c>
      <c r="BI71" s="182">
        <v>0</v>
      </c>
      <c r="BJ71" s="182">
        <v>0</v>
      </c>
      <c r="BK71" s="182">
        <v>0</v>
      </c>
      <c r="BL71" s="182">
        <v>3110.96</v>
      </c>
      <c r="BM71" s="182">
        <v>0</v>
      </c>
      <c r="BN71" s="183">
        <v>23754.778634317699</v>
      </c>
      <c r="BO71" s="184">
        <v>592.98</v>
      </c>
    </row>
    <row r="72" spans="2:67" x14ac:dyDescent="0.2">
      <c r="B72" s="181" t="s">
        <v>152</v>
      </c>
      <c r="C72" s="182">
        <v>0</v>
      </c>
      <c r="D72" s="182">
        <v>0</v>
      </c>
      <c r="E72" s="182">
        <v>0</v>
      </c>
      <c r="F72" s="182">
        <v>0</v>
      </c>
      <c r="G72" s="182">
        <v>0</v>
      </c>
      <c r="H72" s="182">
        <v>0</v>
      </c>
      <c r="I72" s="182">
        <v>0</v>
      </c>
      <c r="J72" s="182">
        <v>0</v>
      </c>
      <c r="K72" s="182">
        <v>0</v>
      </c>
      <c r="L72" s="182">
        <v>0</v>
      </c>
      <c r="M72" s="182">
        <v>0</v>
      </c>
      <c r="N72" s="182">
        <v>0</v>
      </c>
      <c r="O72" s="182">
        <v>0</v>
      </c>
      <c r="P72" s="182">
        <v>0</v>
      </c>
      <c r="Q72" s="182">
        <v>0</v>
      </c>
      <c r="R72" s="182">
        <v>0</v>
      </c>
      <c r="S72" s="182">
        <v>0</v>
      </c>
      <c r="T72" s="182">
        <v>2340.21</v>
      </c>
      <c r="U72" s="182">
        <v>0</v>
      </c>
      <c r="V72" s="182">
        <v>0</v>
      </c>
      <c r="W72" s="182">
        <v>0</v>
      </c>
      <c r="X72" s="182">
        <v>0</v>
      </c>
      <c r="Y72" s="182">
        <v>0</v>
      </c>
      <c r="Z72" s="182">
        <v>0</v>
      </c>
      <c r="AA72" s="182">
        <v>0</v>
      </c>
      <c r="AB72" s="182">
        <v>0</v>
      </c>
      <c r="AC72" s="182">
        <v>0</v>
      </c>
      <c r="AD72" s="182">
        <v>0</v>
      </c>
      <c r="AE72" s="182">
        <v>0</v>
      </c>
      <c r="AF72" s="182">
        <v>0</v>
      </c>
      <c r="AG72" s="182">
        <v>0</v>
      </c>
      <c r="AH72" s="182">
        <v>0</v>
      </c>
      <c r="AI72" s="182">
        <v>0</v>
      </c>
      <c r="AJ72" s="182">
        <v>0</v>
      </c>
      <c r="AK72" s="182">
        <v>0</v>
      </c>
      <c r="AL72" s="182">
        <v>0</v>
      </c>
      <c r="AM72" s="182">
        <v>0</v>
      </c>
      <c r="AN72" s="182">
        <v>0</v>
      </c>
      <c r="AO72" s="182">
        <v>0</v>
      </c>
      <c r="AP72" s="182">
        <v>0</v>
      </c>
      <c r="AQ72" s="182">
        <v>0</v>
      </c>
      <c r="AR72" s="182">
        <v>0</v>
      </c>
      <c r="AS72" s="182">
        <v>0</v>
      </c>
      <c r="AT72" s="182">
        <v>0</v>
      </c>
      <c r="AU72" s="182">
        <v>0</v>
      </c>
      <c r="AV72" s="182">
        <v>0</v>
      </c>
      <c r="AW72" s="182">
        <v>0</v>
      </c>
      <c r="AX72" s="182">
        <v>0</v>
      </c>
      <c r="AY72" s="182">
        <v>0</v>
      </c>
      <c r="AZ72" s="182">
        <v>0</v>
      </c>
      <c r="BA72" s="182">
        <v>0</v>
      </c>
      <c r="BB72" s="182">
        <v>0</v>
      </c>
      <c r="BC72" s="182">
        <v>0</v>
      </c>
      <c r="BD72" s="182">
        <v>0</v>
      </c>
      <c r="BE72" s="182">
        <v>0</v>
      </c>
      <c r="BF72" s="182">
        <v>0</v>
      </c>
      <c r="BG72" s="182">
        <v>0</v>
      </c>
      <c r="BH72" s="182">
        <v>0</v>
      </c>
      <c r="BI72" s="182">
        <v>0</v>
      </c>
      <c r="BJ72" s="182">
        <v>0</v>
      </c>
      <c r="BK72" s="182">
        <v>0</v>
      </c>
      <c r="BL72" s="182">
        <v>1317.84</v>
      </c>
      <c r="BM72" s="182">
        <v>53</v>
      </c>
      <c r="BN72" s="183">
        <v>3711.05</v>
      </c>
      <c r="BO72" s="184">
        <v>0</v>
      </c>
    </row>
    <row r="73" spans="2:67" ht="17" thickBot="1" x14ac:dyDescent="0.25">
      <c r="B73" s="181" t="s">
        <v>153</v>
      </c>
      <c r="C73" s="182">
        <v>0</v>
      </c>
      <c r="D73" s="182">
        <v>0</v>
      </c>
      <c r="E73" s="182">
        <v>0</v>
      </c>
      <c r="F73" s="182">
        <v>0</v>
      </c>
      <c r="G73" s="182">
        <v>0</v>
      </c>
      <c r="H73" s="182">
        <v>0</v>
      </c>
      <c r="I73" s="182">
        <v>0</v>
      </c>
      <c r="J73" s="182">
        <v>0</v>
      </c>
      <c r="K73" s="182">
        <v>0</v>
      </c>
      <c r="L73" s="182">
        <v>0</v>
      </c>
      <c r="M73" s="182">
        <v>0</v>
      </c>
      <c r="N73" s="182">
        <v>280.01</v>
      </c>
      <c r="O73" s="182">
        <v>0</v>
      </c>
      <c r="P73" s="182">
        <v>0</v>
      </c>
      <c r="Q73" s="182">
        <v>0</v>
      </c>
      <c r="R73" s="182">
        <v>0</v>
      </c>
      <c r="S73" s="182">
        <v>0</v>
      </c>
      <c r="T73" s="182">
        <v>6043.56</v>
      </c>
      <c r="U73" s="182">
        <v>0</v>
      </c>
      <c r="V73" s="182">
        <v>0</v>
      </c>
      <c r="W73" s="182">
        <v>0</v>
      </c>
      <c r="X73" s="182">
        <v>0</v>
      </c>
      <c r="Y73" s="182">
        <v>0</v>
      </c>
      <c r="Z73" s="182">
        <v>0</v>
      </c>
      <c r="AA73" s="182">
        <v>0</v>
      </c>
      <c r="AB73" s="182">
        <v>0</v>
      </c>
      <c r="AC73" s="182">
        <v>46.01</v>
      </c>
      <c r="AD73" s="182">
        <v>0</v>
      </c>
      <c r="AE73" s="182">
        <v>0</v>
      </c>
      <c r="AF73" s="182">
        <v>0</v>
      </c>
      <c r="AG73" s="182">
        <v>0</v>
      </c>
      <c r="AH73" s="182">
        <v>0</v>
      </c>
      <c r="AI73" s="182">
        <v>127.78</v>
      </c>
      <c r="AJ73" s="182">
        <v>0</v>
      </c>
      <c r="AK73" s="182">
        <v>0</v>
      </c>
      <c r="AL73" s="182">
        <v>0</v>
      </c>
      <c r="AM73" s="182">
        <v>0</v>
      </c>
      <c r="AN73" s="182">
        <v>0</v>
      </c>
      <c r="AO73" s="182">
        <v>0</v>
      </c>
      <c r="AP73" s="182">
        <v>0</v>
      </c>
      <c r="AQ73" s="182">
        <v>0</v>
      </c>
      <c r="AR73" s="182">
        <v>0</v>
      </c>
      <c r="AS73" s="182">
        <v>0</v>
      </c>
      <c r="AT73" s="182">
        <v>0</v>
      </c>
      <c r="AU73" s="182">
        <v>4316.17</v>
      </c>
      <c r="AV73" s="182">
        <v>79</v>
      </c>
      <c r="AW73" s="182">
        <v>0</v>
      </c>
      <c r="AX73" s="182">
        <v>0</v>
      </c>
      <c r="AY73" s="182">
        <v>0</v>
      </c>
      <c r="AZ73" s="182">
        <v>0</v>
      </c>
      <c r="BA73" s="182">
        <v>0</v>
      </c>
      <c r="BB73" s="182">
        <v>0</v>
      </c>
      <c r="BC73" s="182">
        <v>0</v>
      </c>
      <c r="BD73" s="182">
        <v>0</v>
      </c>
      <c r="BE73" s="182">
        <v>0</v>
      </c>
      <c r="BF73" s="182">
        <v>0</v>
      </c>
      <c r="BG73" s="182">
        <v>0</v>
      </c>
      <c r="BH73" s="182">
        <v>0</v>
      </c>
      <c r="BI73" s="182">
        <v>0</v>
      </c>
      <c r="BJ73" s="182">
        <v>0</v>
      </c>
      <c r="BK73" s="182">
        <v>0</v>
      </c>
      <c r="BL73" s="182">
        <v>7050.07</v>
      </c>
      <c r="BM73" s="182">
        <v>78</v>
      </c>
      <c r="BN73" s="183">
        <v>18020.599999999999</v>
      </c>
      <c r="BO73" s="184">
        <v>4395.18</v>
      </c>
    </row>
    <row r="74" spans="2:67" ht="17" thickBot="1" x14ac:dyDescent="0.25">
      <c r="B74" s="185" t="s">
        <v>154</v>
      </c>
      <c r="C74" s="186">
        <v>0</v>
      </c>
      <c r="D74" s="186">
        <v>0</v>
      </c>
      <c r="E74" s="186">
        <v>0</v>
      </c>
      <c r="F74" s="186">
        <v>0</v>
      </c>
      <c r="G74" s="186">
        <v>0</v>
      </c>
      <c r="H74" s="186">
        <v>0</v>
      </c>
      <c r="I74" s="186">
        <v>0</v>
      </c>
      <c r="J74" s="186">
        <v>0</v>
      </c>
      <c r="K74" s="186">
        <v>0</v>
      </c>
      <c r="L74" s="186">
        <v>0</v>
      </c>
      <c r="M74" s="186">
        <v>0</v>
      </c>
      <c r="N74" s="186">
        <v>0</v>
      </c>
      <c r="O74" s="186">
        <v>0</v>
      </c>
      <c r="P74" s="186">
        <v>0</v>
      </c>
      <c r="Q74" s="186">
        <v>0</v>
      </c>
      <c r="R74" s="186">
        <v>0</v>
      </c>
      <c r="S74" s="186">
        <v>0</v>
      </c>
      <c r="T74" s="186">
        <v>1524.16</v>
      </c>
      <c r="U74" s="186">
        <v>0</v>
      </c>
      <c r="V74" s="186">
        <v>0</v>
      </c>
      <c r="W74" s="186">
        <v>0</v>
      </c>
      <c r="X74" s="186">
        <v>0</v>
      </c>
      <c r="Y74" s="186">
        <v>0</v>
      </c>
      <c r="Z74" s="186">
        <v>0</v>
      </c>
      <c r="AA74" s="186">
        <v>0</v>
      </c>
      <c r="AB74" s="186">
        <v>0</v>
      </c>
      <c r="AC74" s="186">
        <v>8372.01</v>
      </c>
      <c r="AD74" s="186">
        <v>161699.99</v>
      </c>
      <c r="AE74" s="186">
        <v>44</v>
      </c>
      <c r="AF74" s="186">
        <v>0</v>
      </c>
      <c r="AG74" s="186">
        <v>386.99</v>
      </c>
      <c r="AH74" s="186">
        <v>0</v>
      </c>
      <c r="AI74" s="186">
        <v>246142.81</v>
      </c>
      <c r="AJ74" s="186">
        <v>0</v>
      </c>
      <c r="AK74" s="186">
        <v>0</v>
      </c>
      <c r="AL74" s="186">
        <v>0</v>
      </c>
      <c r="AM74" s="186">
        <v>0</v>
      </c>
      <c r="AN74" s="186">
        <v>0</v>
      </c>
      <c r="AO74" s="186">
        <v>0</v>
      </c>
      <c r="AP74" s="186">
        <v>0</v>
      </c>
      <c r="AQ74" s="186">
        <v>0</v>
      </c>
      <c r="AR74" s="186">
        <v>0</v>
      </c>
      <c r="AS74" s="186">
        <v>0</v>
      </c>
      <c r="AT74" s="186">
        <v>0</v>
      </c>
      <c r="AU74" s="186">
        <v>0</v>
      </c>
      <c r="AV74" s="186">
        <v>0</v>
      </c>
      <c r="AW74" s="186">
        <v>5939.98</v>
      </c>
      <c r="AX74" s="186">
        <v>6512.02</v>
      </c>
      <c r="AY74" s="186">
        <v>0</v>
      </c>
      <c r="AZ74" s="186">
        <v>0</v>
      </c>
      <c r="BA74" s="186">
        <v>0</v>
      </c>
      <c r="BB74" s="186">
        <v>0</v>
      </c>
      <c r="BC74" s="186">
        <v>0</v>
      </c>
      <c r="BD74" s="186">
        <v>0</v>
      </c>
      <c r="BE74" s="186">
        <v>0</v>
      </c>
      <c r="BF74" s="186">
        <v>0</v>
      </c>
      <c r="BG74" s="186">
        <v>0</v>
      </c>
      <c r="BH74" s="186">
        <v>0</v>
      </c>
      <c r="BI74" s="186">
        <v>0</v>
      </c>
      <c r="BJ74" s="186">
        <v>0</v>
      </c>
      <c r="BK74" s="186">
        <v>0</v>
      </c>
      <c r="BL74" s="186">
        <v>6308.33</v>
      </c>
      <c r="BM74" s="186">
        <v>0</v>
      </c>
      <c r="BN74" s="187">
        <v>436930.29</v>
      </c>
      <c r="BO74" s="188">
        <v>12451.96</v>
      </c>
    </row>
    <row r="75" spans="2:67" x14ac:dyDescent="0.2">
      <c r="B75" s="181" t="s">
        <v>155</v>
      </c>
      <c r="C75" s="182">
        <v>0</v>
      </c>
      <c r="D75" s="182">
        <v>0</v>
      </c>
      <c r="E75" s="182">
        <v>0</v>
      </c>
      <c r="F75" s="182">
        <v>0</v>
      </c>
      <c r="G75" s="182">
        <v>0</v>
      </c>
      <c r="H75" s="182">
        <v>0</v>
      </c>
      <c r="I75" s="182">
        <v>0</v>
      </c>
      <c r="J75" s="182">
        <v>0</v>
      </c>
      <c r="K75" s="182">
        <v>0</v>
      </c>
      <c r="L75" s="182">
        <v>0</v>
      </c>
      <c r="M75" s="182">
        <v>0</v>
      </c>
      <c r="N75" s="182">
        <v>0</v>
      </c>
      <c r="O75" s="182">
        <v>0</v>
      </c>
      <c r="P75" s="182">
        <v>0</v>
      </c>
      <c r="Q75" s="182">
        <v>0</v>
      </c>
      <c r="R75" s="182">
        <v>0</v>
      </c>
      <c r="S75" s="182">
        <v>0</v>
      </c>
      <c r="T75" s="182">
        <v>0</v>
      </c>
      <c r="U75" s="182">
        <v>0</v>
      </c>
      <c r="V75" s="182">
        <v>0</v>
      </c>
      <c r="W75" s="182">
        <v>0</v>
      </c>
      <c r="X75" s="182">
        <v>0</v>
      </c>
      <c r="Y75" s="182">
        <v>0</v>
      </c>
      <c r="Z75" s="182">
        <v>0</v>
      </c>
      <c r="AA75" s="182">
        <v>0</v>
      </c>
      <c r="AB75" s="182">
        <v>0</v>
      </c>
      <c r="AC75" s="182">
        <v>0</v>
      </c>
      <c r="AD75" s="182">
        <v>0</v>
      </c>
      <c r="AE75" s="182">
        <v>44</v>
      </c>
      <c r="AF75" s="182">
        <v>0</v>
      </c>
      <c r="AG75" s="182">
        <v>386.99</v>
      </c>
      <c r="AH75" s="182">
        <v>0</v>
      </c>
      <c r="AI75" s="182">
        <v>0</v>
      </c>
      <c r="AJ75" s="182">
        <v>0</v>
      </c>
      <c r="AK75" s="182">
        <v>0</v>
      </c>
      <c r="AL75" s="182">
        <v>0</v>
      </c>
      <c r="AM75" s="182">
        <v>0</v>
      </c>
      <c r="AN75" s="182">
        <v>0</v>
      </c>
      <c r="AO75" s="182">
        <v>0</v>
      </c>
      <c r="AP75" s="182">
        <v>0</v>
      </c>
      <c r="AQ75" s="182">
        <v>0</v>
      </c>
      <c r="AR75" s="182">
        <v>0</v>
      </c>
      <c r="AS75" s="182">
        <v>0</v>
      </c>
      <c r="AT75" s="182">
        <v>0</v>
      </c>
      <c r="AU75" s="182">
        <v>0</v>
      </c>
      <c r="AV75" s="182">
        <v>0</v>
      </c>
      <c r="AW75" s="182">
        <v>0</v>
      </c>
      <c r="AX75" s="182">
        <v>0</v>
      </c>
      <c r="AY75" s="182">
        <v>0</v>
      </c>
      <c r="AZ75" s="182">
        <v>0</v>
      </c>
      <c r="BA75" s="182">
        <v>0</v>
      </c>
      <c r="BB75" s="182">
        <v>0</v>
      </c>
      <c r="BC75" s="182">
        <v>0</v>
      </c>
      <c r="BD75" s="182">
        <v>0</v>
      </c>
      <c r="BE75" s="182">
        <v>0</v>
      </c>
      <c r="BF75" s="182">
        <v>0</v>
      </c>
      <c r="BG75" s="182">
        <v>0</v>
      </c>
      <c r="BH75" s="182">
        <v>0</v>
      </c>
      <c r="BI75" s="182">
        <v>0</v>
      </c>
      <c r="BJ75" s="182">
        <v>0</v>
      </c>
      <c r="BK75" s="182">
        <v>0</v>
      </c>
      <c r="BL75" s="182">
        <v>0</v>
      </c>
      <c r="BM75" s="182">
        <v>0</v>
      </c>
      <c r="BN75" s="183">
        <v>430.99</v>
      </c>
      <c r="BO75" s="184">
        <v>0</v>
      </c>
    </row>
    <row r="76" spans="2:67" x14ac:dyDescent="0.2">
      <c r="B76" s="181" t="s">
        <v>156</v>
      </c>
      <c r="C76" s="182">
        <v>0</v>
      </c>
      <c r="D76" s="182">
        <v>0</v>
      </c>
      <c r="E76" s="182">
        <v>0</v>
      </c>
      <c r="F76" s="182">
        <v>0</v>
      </c>
      <c r="G76" s="182">
        <v>0</v>
      </c>
      <c r="H76" s="182">
        <v>0</v>
      </c>
      <c r="I76" s="182">
        <v>0</v>
      </c>
      <c r="J76" s="182">
        <v>0</v>
      </c>
      <c r="K76" s="182">
        <v>0</v>
      </c>
      <c r="L76" s="182">
        <v>0</v>
      </c>
      <c r="M76" s="182">
        <v>0</v>
      </c>
      <c r="N76" s="182">
        <v>0</v>
      </c>
      <c r="O76" s="182">
        <v>0</v>
      </c>
      <c r="P76" s="182">
        <v>0</v>
      </c>
      <c r="Q76" s="182">
        <v>0</v>
      </c>
      <c r="R76" s="182">
        <v>0</v>
      </c>
      <c r="S76" s="182">
        <v>0</v>
      </c>
      <c r="T76" s="182">
        <v>1524.16</v>
      </c>
      <c r="U76" s="182">
        <v>0</v>
      </c>
      <c r="V76" s="182">
        <v>0</v>
      </c>
      <c r="W76" s="182">
        <v>0</v>
      </c>
      <c r="X76" s="182">
        <v>0</v>
      </c>
      <c r="Y76" s="182">
        <v>0</v>
      </c>
      <c r="Z76" s="182">
        <v>0</v>
      </c>
      <c r="AA76" s="182">
        <v>0</v>
      </c>
      <c r="AB76" s="182">
        <v>0</v>
      </c>
      <c r="AC76" s="182">
        <v>8372.01</v>
      </c>
      <c r="AD76" s="182">
        <v>161699.99</v>
      </c>
      <c r="AE76" s="182">
        <v>0</v>
      </c>
      <c r="AF76" s="182">
        <v>0</v>
      </c>
      <c r="AG76" s="182">
        <v>0</v>
      </c>
      <c r="AH76" s="182">
        <v>0</v>
      </c>
      <c r="AI76" s="182">
        <v>228975</v>
      </c>
      <c r="AJ76" s="182">
        <v>0</v>
      </c>
      <c r="AK76" s="182">
        <v>0</v>
      </c>
      <c r="AL76" s="182">
        <v>0</v>
      </c>
      <c r="AM76" s="182">
        <v>0</v>
      </c>
      <c r="AN76" s="182">
        <v>0</v>
      </c>
      <c r="AO76" s="182">
        <v>0</v>
      </c>
      <c r="AP76" s="182">
        <v>0</v>
      </c>
      <c r="AQ76" s="182">
        <v>0</v>
      </c>
      <c r="AR76" s="182">
        <v>0</v>
      </c>
      <c r="AS76" s="182">
        <v>0</v>
      </c>
      <c r="AT76" s="182">
        <v>0</v>
      </c>
      <c r="AU76" s="182">
        <v>0</v>
      </c>
      <c r="AV76" s="182">
        <v>0</v>
      </c>
      <c r="AW76" s="182">
        <v>5939.98</v>
      </c>
      <c r="AX76" s="182">
        <v>6475.01</v>
      </c>
      <c r="AY76" s="182">
        <v>0</v>
      </c>
      <c r="AZ76" s="182">
        <v>0</v>
      </c>
      <c r="BA76" s="182">
        <v>0</v>
      </c>
      <c r="BB76" s="182">
        <v>0</v>
      </c>
      <c r="BC76" s="182">
        <v>0</v>
      </c>
      <c r="BD76" s="182">
        <v>0</v>
      </c>
      <c r="BE76" s="182">
        <v>0</v>
      </c>
      <c r="BF76" s="182">
        <v>0</v>
      </c>
      <c r="BG76" s="182">
        <v>0</v>
      </c>
      <c r="BH76" s="182">
        <v>0</v>
      </c>
      <c r="BI76" s="182">
        <v>0</v>
      </c>
      <c r="BJ76" s="182">
        <v>0</v>
      </c>
      <c r="BK76" s="182">
        <v>0</v>
      </c>
      <c r="BL76" s="182">
        <v>673.32</v>
      </c>
      <c r="BM76" s="182">
        <v>0</v>
      </c>
      <c r="BN76" s="183">
        <v>413659.47</v>
      </c>
      <c r="BO76" s="184">
        <v>12414.99</v>
      </c>
    </row>
    <row r="77" spans="2:67" x14ac:dyDescent="0.2">
      <c r="B77" s="181" t="s">
        <v>157</v>
      </c>
      <c r="C77" s="182">
        <v>0</v>
      </c>
      <c r="D77" s="182">
        <v>0</v>
      </c>
      <c r="E77" s="182">
        <v>0</v>
      </c>
      <c r="F77" s="182">
        <v>0</v>
      </c>
      <c r="G77" s="182">
        <v>0</v>
      </c>
      <c r="H77" s="182">
        <v>0</v>
      </c>
      <c r="I77" s="182">
        <v>0</v>
      </c>
      <c r="J77" s="182">
        <v>0</v>
      </c>
      <c r="K77" s="182">
        <v>0</v>
      </c>
      <c r="L77" s="182">
        <v>0</v>
      </c>
      <c r="M77" s="182">
        <v>0</v>
      </c>
      <c r="N77" s="182">
        <v>0</v>
      </c>
      <c r="O77" s="182">
        <v>0</v>
      </c>
      <c r="P77" s="182">
        <v>0</v>
      </c>
      <c r="Q77" s="182">
        <v>0</v>
      </c>
      <c r="R77" s="182">
        <v>0</v>
      </c>
      <c r="S77" s="182">
        <v>0</v>
      </c>
      <c r="T77" s="182">
        <v>0</v>
      </c>
      <c r="U77" s="182">
        <v>0</v>
      </c>
      <c r="V77" s="182">
        <v>0</v>
      </c>
      <c r="W77" s="182">
        <v>0</v>
      </c>
      <c r="X77" s="182">
        <v>0</v>
      </c>
      <c r="Y77" s="182">
        <v>0</v>
      </c>
      <c r="Z77" s="182">
        <v>0</v>
      </c>
      <c r="AA77" s="182">
        <v>0</v>
      </c>
      <c r="AB77" s="182">
        <v>0</v>
      </c>
      <c r="AC77" s="182">
        <v>0</v>
      </c>
      <c r="AD77" s="182">
        <v>0</v>
      </c>
      <c r="AE77" s="182">
        <v>0</v>
      </c>
      <c r="AF77" s="182">
        <v>0</v>
      </c>
      <c r="AG77" s="182">
        <v>0</v>
      </c>
      <c r="AH77" s="182">
        <v>0</v>
      </c>
      <c r="AI77" s="182">
        <v>1320.6</v>
      </c>
      <c r="AJ77" s="182">
        <v>0</v>
      </c>
      <c r="AK77" s="182">
        <v>0</v>
      </c>
      <c r="AL77" s="182">
        <v>0</v>
      </c>
      <c r="AM77" s="182">
        <v>0</v>
      </c>
      <c r="AN77" s="182">
        <v>0</v>
      </c>
      <c r="AO77" s="182">
        <v>0</v>
      </c>
      <c r="AP77" s="182">
        <v>0</v>
      </c>
      <c r="AQ77" s="182">
        <v>0</v>
      </c>
      <c r="AR77" s="182">
        <v>0</v>
      </c>
      <c r="AS77" s="182">
        <v>0</v>
      </c>
      <c r="AT77" s="182">
        <v>0</v>
      </c>
      <c r="AU77" s="182">
        <v>0</v>
      </c>
      <c r="AV77" s="182">
        <v>0</v>
      </c>
      <c r="AW77" s="182">
        <v>0</v>
      </c>
      <c r="AX77" s="182">
        <v>37.01</v>
      </c>
      <c r="AY77" s="182">
        <v>0</v>
      </c>
      <c r="AZ77" s="182">
        <v>0</v>
      </c>
      <c r="BA77" s="182">
        <v>0</v>
      </c>
      <c r="BB77" s="182">
        <v>0</v>
      </c>
      <c r="BC77" s="182">
        <v>0</v>
      </c>
      <c r="BD77" s="182">
        <v>0</v>
      </c>
      <c r="BE77" s="182">
        <v>0</v>
      </c>
      <c r="BF77" s="182">
        <v>0</v>
      </c>
      <c r="BG77" s="182">
        <v>0</v>
      </c>
      <c r="BH77" s="182">
        <v>0</v>
      </c>
      <c r="BI77" s="182">
        <v>0</v>
      </c>
      <c r="BJ77" s="182">
        <v>0</v>
      </c>
      <c r="BK77" s="182">
        <v>0</v>
      </c>
      <c r="BL77" s="182">
        <v>5635.01</v>
      </c>
      <c r="BM77" s="182">
        <v>0</v>
      </c>
      <c r="BN77" s="183">
        <v>6992.62</v>
      </c>
      <c r="BO77" s="184">
        <v>37.01</v>
      </c>
    </row>
    <row r="78" spans="2:67" x14ac:dyDescent="0.2">
      <c r="B78" s="181" t="s">
        <v>158</v>
      </c>
      <c r="C78" s="182">
        <v>0</v>
      </c>
      <c r="D78" s="182">
        <v>0</v>
      </c>
      <c r="E78" s="182">
        <v>0</v>
      </c>
      <c r="F78" s="182">
        <v>0</v>
      </c>
      <c r="G78" s="182">
        <v>0</v>
      </c>
      <c r="H78" s="182">
        <v>0</v>
      </c>
      <c r="I78" s="182">
        <v>0</v>
      </c>
      <c r="J78" s="182">
        <v>0</v>
      </c>
      <c r="K78" s="182">
        <v>0</v>
      </c>
      <c r="L78" s="182">
        <v>0</v>
      </c>
      <c r="M78" s="182">
        <v>0</v>
      </c>
      <c r="N78" s="182">
        <v>0</v>
      </c>
      <c r="O78" s="182">
        <v>0</v>
      </c>
      <c r="P78" s="182">
        <v>0</v>
      </c>
      <c r="Q78" s="182">
        <v>0</v>
      </c>
      <c r="R78" s="182">
        <v>0</v>
      </c>
      <c r="S78" s="182">
        <v>0</v>
      </c>
      <c r="T78" s="182">
        <v>0</v>
      </c>
      <c r="U78" s="182">
        <v>0</v>
      </c>
      <c r="V78" s="182">
        <v>0</v>
      </c>
      <c r="W78" s="182">
        <v>0</v>
      </c>
      <c r="X78" s="182">
        <v>0</v>
      </c>
      <c r="Y78" s="182">
        <v>0</v>
      </c>
      <c r="Z78" s="182">
        <v>0</v>
      </c>
      <c r="AA78" s="182">
        <v>0</v>
      </c>
      <c r="AB78" s="182">
        <v>0</v>
      </c>
      <c r="AC78" s="182">
        <v>0</v>
      </c>
      <c r="AD78" s="182">
        <v>0</v>
      </c>
      <c r="AE78" s="182">
        <v>0</v>
      </c>
      <c r="AF78" s="182">
        <v>0</v>
      </c>
      <c r="AG78" s="182">
        <v>0</v>
      </c>
      <c r="AH78" s="182">
        <v>0</v>
      </c>
      <c r="AI78" s="182">
        <v>0</v>
      </c>
      <c r="AJ78" s="182">
        <v>0</v>
      </c>
      <c r="AK78" s="182">
        <v>0</v>
      </c>
      <c r="AL78" s="182">
        <v>0</v>
      </c>
      <c r="AM78" s="182">
        <v>0</v>
      </c>
      <c r="AN78" s="182">
        <v>0</v>
      </c>
      <c r="AO78" s="182">
        <v>0</v>
      </c>
      <c r="AP78" s="182">
        <v>0</v>
      </c>
      <c r="AQ78" s="182">
        <v>0</v>
      </c>
      <c r="AR78" s="182">
        <v>0</v>
      </c>
      <c r="AS78" s="182">
        <v>0</v>
      </c>
      <c r="AT78" s="182">
        <v>0</v>
      </c>
      <c r="AU78" s="182">
        <v>0</v>
      </c>
      <c r="AV78" s="182">
        <v>0</v>
      </c>
      <c r="AW78" s="182">
        <v>0</v>
      </c>
      <c r="AX78" s="182">
        <v>0</v>
      </c>
      <c r="AY78" s="182">
        <v>0</v>
      </c>
      <c r="AZ78" s="182">
        <v>0</v>
      </c>
      <c r="BA78" s="182">
        <v>0</v>
      </c>
      <c r="BB78" s="182">
        <v>0</v>
      </c>
      <c r="BC78" s="182">
        <v>0</v>
      </c>
      <c r="BD78" s="182">
        <v>0</v>
      </c>
      <c r="BE78" s="182">
        <v>0</v>
      </c>
      <c r="BF78" s="182">
        <v>0</v>
      </c>
      <c r="BG78" s="182">
        <v>0</v>
      </c>
      <c r="BH78" s="182">
        <v>0</v>
      </c>
      <c r="BI78" s="182">
        <v>0</v>
      </c>
      <c r="BJ78" s="182">
        <v>0</v>
      </c>
      <c r="BK78" s="182">
        <v>0</v>
      </c>
      <c r="BL78" s="182">
        <v>0</v>
      </c>
      <c r="BM78" s="182">
        <v>0</v>
      </c>
      <c r="BN78" s="183">
        <v>0</v>
      </c>
      <c r="BO78" s="184">
        <v>0</v>
      </c>
    </row>
    <row r="79" spans="2:67" x14ac:dyDescent="0.2">
      <c r="B79" s="181" t="s">
        <v>159</v>
      </c>
      <c r="C79" s="182">
        <v>0</v>
      </c>
      <c r="D79" s="182">
        <v>0</v>
      </c>
      <c r="E79" s="182">
        <v>0</v>
      </c>
      <c r="F79" s="182">
        <v>0</v>
      </c>
      <c r="G79" s="182">
        <v>0</v>
      </c>
      <c r="H79" s="182">
        <v>0</v>
      </c>
      <c r="I79" s="182">
        <v>0</v>
      </c>
      <c r="J79" s="182">
        <v>0</v>
      </c>
      <c r="K79" s="182">
        <v>0</v>
      </c>
      <c r="L79" s="182">
        <v>0</v>
      </c>
      <c r="M79" s="182">
        <v>0</v>
      </c>
      <c r="N79" s="182">
        <v>0</v>
      </c>
      <c r="O79" s="182">
        <v>0</v>
      </c>
      <c r="P79" s="182">
        <v>0</v>
      </c>
      <c r="Q79" s="182">
        <v>0</v>
      </c>
      <c r="R79" s="182">
        <v>0</v>
      </c>
      <c r="S79" s="182">
        <v>0</v>
      </c>
      <c r="T79" s="182">
        <v>0</v>
      </c>
      <c r="U79" s="182">
        <v>0</v>
      </c>
      <c r="V79" s="182">
        <v>0</v>
      </c>
      <c r="W79" s="182">
        <v>0</v>
      </c>
      <c r="X79" s="182">
        <v>0</v>
      </c>
      <c r="Y79" s="182">
        <v>0</v>
      </c>
      <c r="Z79" s="182">
        <v>0</v>
      </c>
      <c r="AA79" s="182">
        <v>0</v>
      </c>
      <c r="AB79" s="182">
        <v>0</v>
      </c>
      <c r="AC79" s="182">
        <v>0</v>
      </c>
      <c r="AD79" s="182">
        <v>0</v>
      </c>
      <c r="AE79" s="182">
        <v>0</v>
      </c>
      <c r="AF79" s="182">
        <v>0</v>
      </c>
      <c r="AG79" s="182">
        <v>0</v>
      </c>
      <c r="AH79" s="182">
        <v>0</v>
      </c>
      <c r="AI79" s="182">
        <v>15847.21</v>
      </c>
      <c r="AJ79" s="182">
        <v>0</v>
      </c>
      <c r="AK79" s="182">
        <v>0</v>
      </c>
      <c r="AL79" s="182">
        <v>0</v>
      </c>
      <c r="AM79" s="182">
        <v>0</v>
      </c>
      <c r="AN79" s="182">
        <v>0</v>
      </c>
      <c r="AO79" s="182">
        <v>0</v>
      </c>
      <c r="AP79" s="182">
        <v>0</v>
      </c>
      <c r="AQ79" s="182">
        <v>0</v>
      </c>
      <c r="AR79" s="182">
        <v>0</v>
      </c>
      <c r="AS79" s="182">
        <v>0</v>
      </c>
      <c r="AT79" s="182">
        <v>0</v>
      </c>
      <c r="AU79" s="182">
        <v>0</v>
      </c>
      <c r="AV79" s="182">
        <v>0</v>
      </c>
      <c r="AW79" s="182">
        <v>0</v>
      </c>
      <c r="AX79" s="182">
        <v>0</v>
      </c>
      <c r="AY79" s="182">
        <v>0</v>
      </c>
      <c r="AZ79" s="182">
        <v>0</v>
      </c>
      <c r="BA79" s="182">
        <v>0</v>
      </c>
      <c r="BB79" s="182">
        <v>0</v>
      </c>
      <c r="BC79" s="182">
        <v>0</v>
      </c>
      <c r="BD79" s="182">
        <v>0</v>
      </c>
      <c r="BE79" s="182">
        <v>0</v>
      </c>
      <c r="BF79" s="182">
        <v>0</v>
      </c>
      <c r="BG79" s="182">
        <v>0</v>
      </c>
      <c r="BH79" s="182">
        <v>0</v>
      </c>
      <c r="BI79" s="182">
        <v>0</v>
      </c>
      <c r="BJ79" s="182">
        <v>0</v>
      </c>
      <c r="BK79" s="182">
        <v>0</v>
      </c>
      <c r="BL79" s="182">
        <v>0</v>
      </c>
      <c r="BM79" s="182">
        <v>0</v>
      </c>
      <c r="BN79" s="183">
        <v>15847.21</v>
      </c>
      <c r="BO79" s="184">
        <v>0</v>
      </c>
    </row>
    <row r="80" spans="2:67" ht="17" thickBot="1" x14ac:dyDescent="0.25">
      <c r="B80" s="181" t="s">
        <v>160</v>
      </c>
      <c r="C80" s="182">
        <v>0</v>
      </c>
      <c r="D80" s="182">
        <v>0</v>
      </c>
      <c r="E80" s="182">
        <v>0</v>
      </c>
      <c r="F80" s="182">
        <v>0</v>
      </c>
      <c r="G80" s="182">
        <v>0</v>
      </c>
      <c r="H80" s="182">
        <v>0</v>
      </c>
      <c r="I80" s="182">
        <v>0</v>
      </c>
      <c r="J80" s="182">
        <v>0</v>
      </c>
      <c r="K80" s="182">
        <v>0</v>
      </c>
      <c r="L80" s="182">
        <v>0</v>
      </c>
      <c r="M80" s="182">
        <v>0</v>
      </c>
      <c r="N80" s="182">
        <v>0</v>
      </c>
      <c r="O80" s="182">
        <v>0</v>
      </c>
      <c r="P80" s="182">
        <v>0</v>
      </c>
      <c r="Q80" s="182">
        <v>0</v>
      </c>
      <c r="R80" s="182">
        <v>0</v>
      </c>
      <c r="S80" s="182">
        <v>0</v>
      </c>
      <c r="T80" s="182">
        <v>0</v>
      </c>
      <c r="U80" s="182">
        <v>0</v>
      </c>
      <c r="V80" s="182">
        <v>0</v>
      </c>
      <c r="W80" s="182">
        <v>0</v>
      </c>
      <c r="X80" s="182">
        <v>0</v>
      </c>
      <c r="Y80" s="182">
        <v>0</v>
      </c>
      <c r="Z80" s="182">
        <v>0</v>
      </c>
      <c r="AA80" s="182">
        <v>0</v>
      </c>
      <c r="AB80" s="182">
        <v>0</v>
      </c>
      <c r="AC80" s="182">
        <v>0</v>
      </c>
      <c r="AD80" s="182">
        <v>0</v>
      </c>
      <c r="AE80" s="182">
        <v>0</v>
      </c>
      <c r="AF80" s="182">
        <v>0</v>
      </c>
      <c r="AG80" s="182">
        <v>0</v>
      </c>
      <c r="AH80" s="182">
        <v>0</v>
      </c>
      <c r="AI80" s="182">
        <v>0</v>
      </c>
      <c r="AJ80" s="182">
        <v>0</v>
      </c>
      <c r="AK80" s="182">
        <v>0</v>
      </c>
      <c r="AL80" s="182">
        <v>0</v>
      </c>
      <c r="AM80" s="182">
        <v>0</v>
      </c>
      <c r="AN80" s="182">
        <v>0</v>
      </c>
      <c r="AO80" s="182">
        <v>0</v>
      </c>
      <c r="AP80" s="182">
        <v>0</v>
      </c>
      <c r="AQ80" s="182">
        <v>0</v>
      </c>
      <c r="AR80" s="182">
        <v>0</v>
      </c>
      <c r="AS80" s="182">
        <v>0</v>
      </c>
      <c r="AT80" s="182">
        <v>0</v>
      </c>
      <c r="AU80" s="182">
        <v>0</v>
      </c>
      <c r="AV80" s="182">
        <v>0</v>
      </c>
      <c r="AW80" s="182">
        <v>0</v>
      </c>
      <c r="AX80" s="182">
        <v>0</v>
      </c>
      <c r="AY80" s="182">
        <v>0</v>
      </c>
      <c r="AZ80" s="182">
        <v>0</v>
      </c>
      <c r="BA80" s="182">
        <v>0</v>
      </c>
      <c r="BB80" s="182">
        <v>0</v>
      </c>
      <c r="BC80" s="182">
        <v>0</v>
      </c>
      <c r="BD80" s="182">
        <v>0</v>
      </c>
      <c r="BE80" s="182">
        <v>0</v>
      </c>
      <c r="BF80" s="182">
        <v>0</v>
      </c>
      <c r="BG80" s="182">
        <v>0</v>
      </c>
      <c r="BH80" s="182">
        <v>0</v>
      </c>
      <c r="BI80" s="182">
        <v>0</v>
      </c>
      <c r="BJ80" s="182">
        <v>0</v>
      </c>
      <c r="BK80" s="182">
        <v>0</v>
      </c>
      <c r="BL80" s="182">
        <v>0</v>
      </c>
      <c r="BM80" s="182">
        <v>0</v>
      </c>
      <c r="BN80" s="183">
        <v>0</v>
      </c>
      <c r="BO80" s="184">
        <v>0</v>
      </c>
    </row>
    <row r="81" spans="2:67" ht="17" thickBot="1" x14ac:dyDescent="0.25">
      <c r="B81" s="185" t="s">
        <v>82</v>
      </c>
      <c r="C81" s="186">
        <v>0</v>
      </c>
      <c r="D81" s="186">
        <v>0</v>
      </c>
      <c r="E81" s="186">
        <v>0</v>
      </c>
      <c r="F81" s="186">
        <v>0</v>
      </c>
      <c r="G81" s="186">
        <v>0</v>
      </c>
      <c r="H81" s="186">
        <v>0</v>
      </c>
      <c r="I81" s="186">
        <v>0</v>
      </c>
      <c r="J81" s="186">
        <v>0</v>
      </c>
      <c r="K81" s="186">
        <v>0</v>
      </c>
      <c r="L81" s="186">
        <v>0</v>
      </c>
      <c r="M81" s="186">
        <v>0</v>
      </c>
      <c r="N81" s="186">
        <v>59.99</v>
      </c>
      <c r="O81" s="186">
        <v>0</v>
      </c>
      <c r="P81" s="186">
        <v>0</v>
      </c>
      <c r="Q81" s="186">
        <v>0</v>
      </c>
      <c r="R81" s="186">
        <v>0</v>
      </c>
      <c r="S81" s="186">
        <v>0</v>
      </c>
      <c r="T81" s="186">
        <v>461387.66422290402</v>
      </c>
      <c r="U81" s="186">
        <v>0</v>
      </c>
      <c r="V81" s="186">
        <v>0</v>
      </c>
      <c r="W81" s="186">
        <v>0</v>
      </c>
      <c r="X81" s="186">
        <v>0</v>
      </c>
      <c r="Y81" s="186">
        <v>0</v>
      </c>
      <c r="Z81" s="186">
        <v>0</v>
      </c>
      <c r="AA81" s="186">
        <v>0</v>
      </c>
      <c r="AB81" s="186">
        <v>0</v>
      </c>
      <c r="AC81" s="186">
        <v>4370.01</v>
      </c>
      <c r="AD81" s="186">
        <v>0</v>
      </c>
      <c r="AE81" s="186">
        <v>0</v>
      </c>
      <c r="AF81" s="186">
        <v>0</v>
      </c>
      <c r="AG81" s="186">
        <v>1161</v>
      </c>
      <c r="AH81" s="186">
        <v>257.99</v>
      </c>
      <c r="AI81" s="186">
        <v>28840.15</v>
      </c>
      <c r="AJ81" s="186">
        <v>959.99</v>
      </c>
      <c r="AK81" s="186">
        <v>0</v>
      </c>
      <c r="AL81" s="186">
        <v>0</v>
      </c>
      <c r="AM81" s="186">
        <v>0</v>
      </c>
      <c r="AN81" s="186">
        <v>0</v>
      </c>
      <c r="AO81" s="186">
        <v>0</v>
      </c>
      <c r="AP81" s="186">
        <v>0</v>
      </c>
      <c r="AQ81" s="186">
        <v>0</v>
      </c>
      <c r="AR81" s="186">
        <v>0</v>
      </c>
      <c r="AS81" s="186">
        <v>1833.65</v>
      </c>
      <c r="AT81" s="186">
        <v>1499.71</v>
      </c>
      <c r="AU81" s="186">
        <v>21958.77</v>
      </c>
      <c r="AV81" s="186">
        <v>0</v>
      </c>
      <c r="AW81" s="186">
        <v>0</v>
      </c>
      <c r="AX81" s="186">
        <v>480.98</v>
      </c>
      <c r="AY81" s="186">
        <v>0</v>
      </c>
      <c r="AZ81" s="186">
        <v>0</v>
      </c>
      <c r="BA81" s="186">
        <v>270.01</v>
      </c>
      <c r="BB81" s="186">
        <v>0</v>
      </c>
      <c r="BC81" s="186">
        <v>0</v>
      </c>
      <c r="BD81" s="186">
        <v>0</v>
      </c>
      <c r="BE81" s="186">
        <v>0</v>
      </c>
      <c r="BF81" s="186">
        <v>2447.52</v>
      </c>
      <c r="BG81" s="186">
        <v>0</v>
      </c>
      <c r="BH81" s="186">
        <v>1136.8</v>
      </c>
      <c r="BI81" s="186">
        <v>0</v>
      </c>
      <c r="BJ81" s="186">
        <v>0</v>
      </c>
      <c r="BK81" s="186">
        <v>0</v>
      </c>
      <c r="BL81" s="186">
        <v>241650.29</v>
      </c>
      <c r="BM81" s="186">
        <v>62003.206849386603</v>
      </c>
      <c r="BN81" s="187">
        <v>830317.73107228999</v>
      </c>
      <c r="BO81" s="188">
        <v>32285.919999999998</v>
      </c>
    </row>
    <row r="82" spans="2:67" x14ac:dyDescent="0.2">
      <c r="B82" s="181" t="s">
        <v>161</v>
      </c>
      <c r="C82" s="182">
        <v>0</v>
      </c>
      <c r="D82" s="182">
        <v>0</v>
      </c>
      <c r="E82" s="182">
        <v>0</v>
      </c>
      <c r="F82" s="182">
        <v>0</v>
      </c>
      <c r="G82" s="182">
        <v>0</v>
      </c>
      <c r="H82" s="182">
        <v>0</v>
      </c>
      <c r="I82" s="182">
        <v>0</v>
      </c>
      <c r="J82" s="182">
        <v>0</v>
      </c>
      <c r="K82" s="182">
        <v>0</v>
      </c>
      <c r="L82" s="182">
        <v>0</v>
      </c>
      <c r="M82" s="182">
        <v>0</v>
      </c>
      <c r="N82" s="182">
        <v>20.010000000000002</v>
      </c>
      <c r="O82" s="182">
        <v>0</v>
      </c>
      <c r="P82" s="182">
        <v>0</v>
      </c>
      <c r="Q82" s="182">
        <v>0</v>
      </c>
      <c r="R82" s="182">
        <v>0</v>
      </c>
      <c r="S82" s="182">
        <v>0</v>
      </c>
      <c r="T82" s="182">
        <v>285206.03000000003</v>
      </c>
      <c r="U82" s="182">
        <v>0</v>
      </c>
      <c r="V82" s="182">
        <v>0</v>
      </c>
      <c r="W82" s="182">
        <v>0</v>
      </c>
      <c r="X82" s="182">
        <v>0</v>
      </c>
      <c r="Y82" s="182">
        <v>0</v>
      </c>
      <c r="Z82" s="182">
        <v>0</v>
      </c>
      <c r="AA82" s="182">
        <v>0</v>
      </c>
      <c r="AB82" s="182">
        <v>0</v>
      </c>
      <c r="AC82" s="182">
        <v>1011.99</v>
      </c>
      <c r="AD82" s="182">
        <v>0</v>
      </c>
      <c r="AE82" s="182">
        <v>0</v>
      </c>
      <c r="AF82" s="182">
        <v>0</v>
      </c>
      <c r="AG82" s="182">
        <v>0</v>
      </c>
      <c r="AH82" s="182">
        <v>257.99</v>
      </c>
      <c r="AI82" s="182">
        <v>298.18</v>
      </c>
      <c r="AJ82" s="182">
        <v>0</v>
      </c>
      <c r="AK82" s="182">
        <v>0</v>
      </c>
      <c r="AL82" s="182">
        <v>0</v>
      </c>
      <c r="AM82" s="182">
        <v>0</v>
      </c>
      <c r="AN82" s="182">
        <v>0</v>
      </c>
      <c r="AO82" s="182">
        <v>0</v>
      </c>
      <c r="AP82" s="182">
        <v>0</v>
      </c>
      <c r="AQ82" s="182">
        <v>0</v>
      </c>
      <c r="AR82" s="182">
        <v>0</v>
      </c>
      <c r="AS82" s="182">
        <v>0</v>
      </c>
      <c r="AT82" s="182">
        <v>0</v>
      </c>
      <c r="AU82" s="182">
        <v>18364.48</v>
      </c>
      <c r="AV82" s="182">
        <v>0</v>
      </c>
      <c r="AW82" s="182">
        <v>0</v>
      </c>
      <c r="AX82" s="182">
        <v>0</v>
      </c>
      <c r="AY82" s="182">
        <v>0</v>
      </c>
      <c r="AZ82" s="182">
        <v>0</v>
      </c>
      <c r="BA82" s="182">
        <v>270.01</v>
      </c>
      <c r="BB82" s="182">
        <v>0</v>
      </c>
      <c r="BC82" s="182">
        <v>0</v>
      </c>
      <c r="BD82" s="182">
        <v>0</v>
      </c>
      <c r="BE82" s="182">
        <v>0</v>
      </c>
      <c r="BF82" s="182">
        <v>0</v>
      </c>
      <c r="BG82" s="182">
        <v>0</v>
      </c>
      <c r="BH82" s="182">
        <v>909.83</v>
      </c>
      <c r="BI82" s="182">
        <v>0</v>
      </c>
      <c r="BJ82" s="182">
        <v>0</v>
      </c>
      <c r="BK82" s="182">
        <v>0</v>
      </c>
      <c r="BL82" s="182">
        <v>81669.899999999994</v>
      </c>
      <c r="BM82" s="182">
        <v>12075.69</v>
      </c>
      <c r="BN82" s="183">
        <v>400084.11</v>
      </c>
      <c r="BO82" s="184">
        <v>19544.32</v>
      </c>
    </row>
    <row r="83" spans="2:67" x14ac:dyDescent="0.2">
      <c r="B83" s="181" t="s">
        <v>162</v>
      </c>
      <c r="C83" s="193">
        <v>0</v>
      </c>
      <c r="D83" s="193">
        <v>0</v>
      </c>
      <c r="E83" s="193">
        <v>0</v>
      </c>
      <c r="F83" s="193">
        <v>0</v>
      </c>
      <c r="G83" s="193">
        <v>0</v>
      </c>
      <c r="H83" s="193">
        <v>0</v>
      </c>
      <c r="I83" s="193">
        <v>0</v>
      </c>
      <c r="J83" s="193">
        <v>0</v>
      </c>
      <c r="K83" s="193">
        <v>0</v>
      </c>
      <c r="L83" s="193">
        <v>0</v>
      </c>
      <c r="M83" s="193">
        <v>0</v>
      </c>
      <c r="N83" s="193">
        <v>39.979999999999997</v>
      </c>
      <c r="O83" s="193">
        <v>0</v>
      </c>
      <c r="P83" s="193">
        <v>0</v>
      </c>
      <c r="Q83" s="193">
        <v>0</v>
      </c>
      <c r="R83" s="193">
        <v>0</v>
      </c>
      <c r="S83" s="193">
        <v>0</v>
      </c>
      <c r="T83" s="193">
        <v>126389.65</v>
      </c>
      <c r="U83" s="193">
        <v>0</v>
      </c>
      <c r="V83" s="193">
        <v>0</v>
      </c>
      <c r="W83" s="193">
        <v>0</v>
      </c>
      <c r="X83" s="193">
        <v>0</v>
      </c>
      <c r="Y83" s="193">
        <v>0</v>
      </c>
      <c r="Z83" s="193">
        <v>0</v>
      </c>
      <c r="AA83" s="193">
        <v>0</v>
      </c>
      <c r="AB83" s="193">
        <v>0</v>
      </c>
      <c r="AC83" s="193">
        <v>2392</v>
      </c>
      <c r="AD83" s="193">
        <v>0</v>
      </c>
      <c r="AE83" s="193">
        <v>0</v>
      </c>
      <c r="AF83" s="193">
        <v>0</v>
      </c>
      <c r="AG83" s="193">
        <v>0</v>
      </c>
      <c r="AH83" s="193">
        <v>0</v>
      </c>
      <c r="AI83" s="193">
        <v>4259.99</v>
      </c>
      <c r="AJ83" s="193">
        <v>0</v>
      </c>
      <c r="AK83" s="193">
        <v>0</v>
      </c>
      <c r="AL83" s="193">
        <v>0</v>
      </c>
      <c r="AM83" s="193">
        <v>0</v>
      </c>
      <c r="AN83" s="193">
        <v>0</v>
      </c>
      <c r="AO83" s="193">
        <v>0</v>
      </c>
      <c r="AP83" s="193">
        <v>0</v>
      </c>
      <c r="AQ83" s="193">
        <v>0</v>
      </c>
      <c r="AR83" s="193">
        <v>0</v>
      </c>
      <c r="AS83" s="193">
        <v>1833.65</v>
      </c>
      <c r="AT83" s="193">
        <v>1499.71</v>
      </c>
      <c r="AU83" s="193">
        <v>591.89</v>
      </c>
      <c r="AV83" s="193">
        <v>0</v>
      </c>
      <c r="AW83" s="193">
        <v>0</v>
      </c>
      <c r="AX83" s="193">
        <v>0</v>
      </c>
      <c r="AY83" s="193">
        <v>0</v>
      </c>
      <c r="AZ83" s="193">
        <v>0</v>
      </c>
      <c r="BA83" s="193">
        <v>0</v>
      </c>
      <c r="BB83" s="193">
        <v>0</v>
      </c>
      <c r="BC83" s="193">
        <v>0</v>
      </c>
      <c r="BD83" s="193">
        <v>0</v>
      </c>
      <c r="BE83" s="193">
        <v>0</v>
      </c>
      <c r="BF83" s="193">
        <v>0</v>
      </c>
      <c r="BG83" s="193">
        <v>0</v>
      </c>
      <c r="BH83" s="193">
        <v>226.97</v>
      </c>
      <c r="BI83" s="193">
        <v>0</v>
      </c>
      <c r="BJ83" s="193">
        <v>0</v>
      </c>
      <c r="BK83" s="193">
        <v>0</v>
      </c>
      <c r="BL83" s="193">
        <v>128730.37</v>
      </c>
      <c r="BM83" s="193">
        <v>7804.7522499999995</v>
      </c>
      <c r="BN83" s="194">
        <v>273768.96224999998</v>
      </c>
      <c r="BO83" s="195">
        <v>4511.1499999999996</v>
      </c>
    </row>
    <row r="84" spans="2:67" x14ac:dyDescent="0.2">
      <c r="B84" s="181" t="s">
        <v>163</v>
      </c>
      <c r="C84" s="182">
        <v>0</v>
      </c>
      <c r="D84" s="182">
        <v>0</v>
      </c>
      <c r="E84" s="182">
        <v>0</v>
      </c>
      <c r="F84" s="182">
        <v>0</v>
      </c>
      <c r="G84" s="182">
        <v>0</v>
      </c>
      <c r="H84" s="182">
        <v>0</v>
      </c>
      <c r="I84" s="182">
        <v>0</v>
      </c>
      <c r="J84" s="182">
        <v>0</v>
      </c>
      <c r="K84" s="182">
        <v>0</v>
      </c>
      <c r="L84" s="182">
        <v>0</v>
      </c>
      <c r="M84" s="182">
        <v>0</v>
      </c>
      <c r="N84" s="182">
        <v>0</v>
      </c>
      <c r="O84" s="182">
        <v>0</v>
      </c>
      <c r="P84" s="182">
        <v>0</v>
      </c>
      <c r="Q84" s="182">
        <v>0</v>
      </c>
      <c r="R84" s="182">
        <v>0</v>
      </c>
      <c r="S84" s="182">
        <v>0</v>
      </c>
      <c r="T84" s="182">
        <v>49616.514222903701</v>
      </c>
      <c r="U84" s="182">
        <v>0</v>
      </c>
      <c r="V84" s="182">
        <v>0</v>
      </c>
      <c r="W84" s="182">
        <v>0</v>
      </c>
      <c r="X84" s="182">
        <v>0</v>
      </c>
      <c r="Y84" s="182">
        <v>0</v>
      </c>
      <c r="Z84" s="182">
        <v>0</v>
      </c>
      <c r="AA84" s="182">
        <v>0</v>
      </c>
      <c r="AB84" s="182">
        <v>0</v>
      </c>
      <c r="AC84" s="182">
        <v>966.02</v>
      </c>
      <c r="AD84" s="182">
        <v>0</v>
      </c>
      <c r="AE84" s="182">
        <v>0</v>
      </c>
      <c r="AF84" s="182">
        <v>0</v>
      </c>
      <c r="AG84" s="182">
        <v>0</v>
      </c>
      <c r="AH84" s="182">
        <v>0</v>
      </c>
      <c r="AI84" s="182">
        <v>15889.79</v>
      </c>
      <c r="AJ84" s="182">
        <v>0</v>
      </c>
      <c r="AK84" s="182">
        <v>0</v>
      </c>
      <c r="AL84" s="182">
        <v>0</v>
      </c>
      <c r="AM84" s="182">
        <v>0</v>
      </c>
      <c r="AN84" s="182">
        <v>0</v>
      </c>
      <c r="AO84" s="182">
        <v>0</v>
      </c>
      <c r="AP84" s="182">
        <v>0</v>
      </c>
      <c r="AQ84" s="182">
        <v>0</v>
      </c>
      <c r="AR84" s="182">
        <v>0</v>
      </c>
      <c r="AS84" s="182">
        <v>0</v>
      </c>
      <c r="AT84" s="182">
        <v>0</v>
      </c>
      <c r="AU84" s="182">
        <v>2471.5100000000002</v>
      </c>
      <c r="AV84" s="182">
        <v>0</v>
      </c>
      <c r="AW84" s="182">
        <v>0</v>
      </c>
      <c r="AX84" s="182">
        <v>480.98</v>
      </c>
      <c r="AY84" s="182">
        <v>0</v>
      </c>
      <c r="AZ84" s="182">
        <v>0</v>
      </c>
      <c r="BA84" s="182">
        <v>0</v>
      </c>
      <c r="BB84" s="182">
        <v>0</v>
      </c>
      <c r="BC84" s="182">
        <v>0</v>
      </c>
      <c r="BD84" s="182">
        <v>0</v>
      </c>
      <c r="BE84" s="182">
        <v>0</v>
      </c>
      <c r="BF84" s="182">
        <v>2447.52</v>
      </c>
      <c r="BG84" s="182">
        <v>0</v>
      </c>
      <c r="BH84" s="182">
        <v>0</v>
      </c>
      <c r="BI84" s="182">
        <v>0</v>
      </c>
      <c r="BJ84" s="182">
        <v>0</v>
      </c>
      <c r="BK84" s="182">
        <v>0</v>
      </c>
      <c r="BL84" s="182">
        <v>30889.96</v>
      </c>
      <c r="BM84" s="182">
        <v>42122.764599386603</v>
      </c>
      <c r="BN84" s="183">
        <v>144885.05882229001</v>
      </c>
      <c r="BO84" s="184">
        <v>7699.57</v>
      </c>
    </row>
    <row r="85" spans="2:67" x14ac:dyDescent="0.2">
      <c r="B85" s="181" t="s">
        <v>164</v>
      </c>
      <c r="C85" s="182">
        <v>0</v>
      </c>
      <c r="D85" s="182">
        <v>0</v>
      </c>
      <c r="E85" s="182">
        <v>0</v>
      </c>
      <c r="F85" s="182">
        <v>0</v>
      </c>
      <c r="G85" s="182">
        <v>0</v>
      </c>
      <c r="H85" s="182">
        <v>0</v>
      </c>
      <c r="I85" s="182">
        <v>0</v>
      </c>
      <c r="J85" s="182">
        <v>0</v>
      </c>
      <c r="K85" s="182">
        <v>0</v>
      </c>
      <c r="L85" s="182">
        <v>0</v>
      </c>
      <c r="M85" s="182">
        <v>0</v>
      </c>
      <c r="N85" s="182">
        <v>0</v>
      </c>
      <c r="O85" s="182">
        <v>0</v>
      </c>
      <c r="P85" s="182">
        <v>0</v>
      </c>
      <c r="Q85" s="182">
        <v>0</v>
      </c>
      <c r="R85" s="182">
        <v>0</v>
      </c>
      <c r="S85" s="182">
        <v>0</v>
      </c>
      <c r="T85" s="182">
        <v>0</v>
      </c>
      <c r="U85" s="182">
        <v>0</v>
      </c>
      <c r="V85" s="182">
        <v>0</v>
      </c>
      <c r="W85" s="182">
        <v>0</v>
      </c>
      <c r="X85" s="182">
        <v>0</v>
      </c>
      <c r="Y85" s="182">
        <v>0</v>
      </c>
      <c r="Z85" s="182">
        <v>0</v>
      </c>
      <c r="AA85" s="182">
        <v>0</v>
      </c>
      <c r="AB85" s="182">
        <v>0</v>
      </c>
      <c r="AC85" s="182">
        <v>0</v>
      </c>
      <c r="AD85" s="182">
        <v>0</v>
      </c>
      <c r="AE85" s="182">
        <v>0</v>
      </c>
      <c r="AF85" s="182">
        <v>0</v>
      </c>
      <c r="AG85" s="182">
        <v>0</v>
      </c>
      <c r="AH85" s="182">
        <v>0</v>
      </c>
      <c r="AI85" s="182">
        <v>6688.2</v>
      </c>
      <c r="AJ85" s="182">
        <v>959.99</v>
      </c>
      <c r="AK85" s="182">
        <v>0</v>
      </c>
      <c r="AL85" s="182">
        <v>0</v>
      </c>
      <c r="AM85" s="182">
        <v>0</v>
      </c>
      <c r="AN85" s="182">
        <v>0</v>
      </c>
      <c r="AO85" s="182">
        <v>0</v>
      </c>
      <c r="AP85" s="182">
        <v>0</v>
      </c>
      <c r="AQ85" s="182">
        <v>0</v>
      </c>
      <c r="AR85" s="182">
        <v>0</v>
      </c>
      <c r="AS85" s="182">
        <v>0</v>
      </c>
      <c r="AT85" s="182">
        <v>0</v>
      </c>
      <c r="AU85" s="182">
        <v>0</v>
      </c>
      <c r="AV85" s="182">
        <v>0</v>
      </c>
      <c r="AW85" s="182">
        <v>0</v>
      </c>
      <c r="AX85" s="182">
        <v>0</v>
      </c>
      <c r="AY85" s="182">
        <v>0</v>
      </c>
      <c r="AZ85" s="182">
        <v>0</v>
      </c>
      <c r="BA85" s="182">
        <v>0</v>
      </c>
      <c r="BB85" s="182">
        <v>0</v>
      </c>
      <c r="BC85" s="182">
        <v>0</v>
      </c>
      <c r="BD85" s="182">
        <v>0</v>
      </c>
      <c r="BE85" s="182">
        <v>0</v>
      </c>
      <c r="BF85" s="182">
        <v>0</v>
      </c>
      <c r="BG85" s="182">
        <v>0</v>
      </c>
      <c r="BH85" s="182">
        <v>0</v>
      </c>
      <c r="BI85" s="182">
        <v>0</v>
      </c>
      <c r="BJ85" s="182">
        <v>0</v>
      </c>
      <c r="BK85" s="182">
        <v>0</v>
      </c>
      <c r="BL85" s="182">
        <v>0</v>
      </c>
      <c r="BM85" s="182">
        <v>0</v>
      </c>
      <c r="BN85" s="183">
        <v>7648.19</v>
      </c>
      <c r="BO85" s="184">
        <v>0</v>
      </c>
    </row>
    <row r="86" spans="2:67" ht="17" thickBot="1" x14ac:dyDescent="0.25">
      <c r="B86" s="181" t="s">
        <v>165</v>
      </c>
      <c r="C86" s="182">
        <v>0</v>
      </c>
      <c r="D86" s="182">
        <v>0</v>
      </c>
      <c r="E86" s="182">
        <v>0</v>
      </c>
      <c r="F86" s="182">
        <v>0</v>
      </c>
      <c r="G86" s="182">
        <v>0</v>
      </c>
      <c r="H86" s="182">
        <v>0</v>
      </c>
      <c r="I86" s="182">
        <v>0</v>
      </c>
      <c r="J86" s="182">
        <v>0</v>
      </c>
      <c r="K86" s="182">
        <v>0</v>
      </c>
      <c r="L86" s="182">
        <v>0</v>
      </c>
      <c r="M86" s="182">
        <v>0</v>
      </c>
      <c r="N86" s="182">
        <v>0</v>
      </c>
      <c r="O86" s="182">
        <v>0</v>
      </c>
      <c r="P86" s="182">
        <v>0</v>
      </c>
      <c r="Q86" s="182">
        <v>0</v>
      </c>
      <c r="R86" s="182">
        <v>0</v>
      </c>
      <c r="S86" s="182">
        <v>0</v>
      </c>
      <c r="T86" s="182">
        <v>175.47</v>
      </c>
      <c r="U86" s="182">
        <v>0</v>
      </c>
      <c r="V86" s="182">
        <v>0</v>
      </c>
      <c r="W86" s="182">
        <v>0</v>
      </c>
      <c r="X86" s="182">
        <v>0</v>
      </c>
      <c r="Y86" s="182">
        <v>0</v>
      </c>
      <c r="Z86" s="182">
        <v>0</v>
      </c>
      <c r="AA86" s="182">
        <v>0</v>
      </c>
      <c r="AB86" s="182">
        <v>0</v>
      </c>
      <c r="AC86" s="182">
        <v>0</v>
      </c>
      <c r="AD86" s="182">
        <v>0</v>
      </c>
      <c r="AE86" s="182">
        <v>0</v>
      </c>
      <c r="AF86" s="182">
        <v>0</v>
      </c>
      <c r="AG86" s="182">
        <v>1161</v>
      </c>
      <c r="AH86" s="182">
        <v>0</v>
      </c>
      <c r="AI86" s="182">
        <v>1703.99</v>
      </c>
      <c r="AJ86" s="182">
        <v>0</v>
      </c>
      <c r="AK86" s="182">
        <v>0</v>
      </c>
      <c r="AL86" s="182">
        <v>0</v>
      </c>
      <c r="AM86" s="182">
        <v>0</v>
      </c>
      <c r="AN86" s="182">
        <v>0</v>
      </c>
      <c r="AO86" s="182">
        <v>0</v>
      </c>
      <c r="AP86" s="182">
        <v>0</v>
      </c>
      <c r="AQ86" s="182">
        <v>0</v>
      </c>
      <c r="AR86" s="182">
        <v>0</v>
      </c>
      <c r="AS86" s="182">
        <v>0</v>
      </c>
      <c r="AT86" s="182">
        <v>0</v>
      </c>
      <c r="AU86" s="182">
        <v>530.89</v>
      </c>
      <c r="AV86" s="182">
        <v>0</v>
      </c>
      <c r="AW86" s="182">
        <v>0</v>
      </c>
      <c r="AX86" s="182">
        <v>0</v>
      </c>
      <c r="AY86" s="182">
        <v>0</v>
      </c>
      <c r="AZ86" s="182">
        <v>0</v>
      </c>
      <c r="BA86" s="182">
        <v>0</v>
      </c>
      <c r="BB86" s="182">
        <v>0</v>
      </c>
      <c r="BC86" s="182">
        <v>0</v>
      </c>
      <c r="BD86" s="182">
        <v>0</v>
      </c>
      <c r="BE86" s="182">
        <v>0</v>
      </c>
      <c r="BF86" s="182">
        <v>0</v>
      </c>
      <c r="BG86" s="182">
        <v>0</v>
      </c>
      <c r="BH86" s="182">
        <v>0</v>
      </c>
      <c r="BI86" s="182">
        <v>0</v>
      </c>
      <c r="BJ86" s="182">
        <v>0</v>
      </c>
      <c r="BK86" s="182">
        <v>0</v>
      </c>
      <c r="BL86" s="182">
        <v>360.06</v>
      </c>
      <c r="BM86" s="182">
        <v>0</v>
      </c>
      <c r="BN86" s="183">
        <v>3931.41</v>
      </c>
      <c r="BO86" s="184">
        <v>530.89</v>
      </c>
    </row>
    <row r="87" spans="2:67" ht="17" thickBot="1" x14ac:dyDescent="0.25">
      <c r="B87" s="185" t="s">
        <v>166</v>
      </c>
      <c r="C87" s="186">
        <v>0</v>
      </c>
      <c r="D87" s="186">
        <v>0</v>
      </c>
      <c r="E87" s="186">
        <v>0</v>
      </c>
      <c r="F87" s="186">
        <v>172.04</v>
      </c>
      <c r="G87" s="186">
        <v>0</v>
      </c>
      <c r="H87" s="186">
        <v>0</v>
      </c>
      <c r="I87" s="186">
        <v>0</v>
      </c>
      <c r="J87" s="186">
        <v>0</v>
      </c>
      <c r="K87" s="186">
        <v>114.01</v>
      </c>
      <c r="L87" s="186">
        <v>0</v>
      </c>
      <c r="M87" s="186">
        <v>0</v>
      </c>
      <c r="N87" s="186">
        <v>0</v>
      </c>
      <c r="O87" s="186">
        <v>0</v>
      </c>
      <c r="P87" s="186">
        <v>0</v>
      </c>
      <c r="Q87" s="186">
        <v>0</v>
      </c>
      <c r="R87" s="186">
        <v>0</v>
      </c>
      <c r="S87" s="186">
        <v>0</v>
      </c>
      <c r="T87" s="186">
        <v>86788.34</v>
      </c>
      <c r="U87" s="186">
        <v>0</v>
      </c>
      <c r="V87" s="186">
        <v>0</v>
      </c>
      <c r="W87" s="186">
        <v>99615.99</v>
      </c>
      <c r="X87" s="186">
        <v>0</v>
      </c>
      <c r="Y87" s="186">
        <v>0</v>
      </c>
      <c r="Z87" s="186">
        <v>0</v>
      </c>
      <c r="AA87" s="186">
        <v>0</v>
      </c>
      <c r="AB87" s="186">
        <v>0</v>
      </c>
      <c r="AC87" s="186">
        <v>151064.01</v>
      </c>
      <c r="AD87" s="186">
        <v>0</v>
      </c>
      <c r="AE87" s="186">
        <v>0</v>
      </c>
      <c r="AF87" s="186">
        <v>0</v>
      </c>
      <c r="AG87" s="186">
        <v>0</v>
      </c>
      <c r="AH87" s="186">
        <v>3053.01</v>
      </c>
      <c r="AI87" s="186">
        <v>0</v>
      </c>
      <c r="AJ87" s="186">
        <v>0</v>
      </c>
      <c r="AK87" s="186">
        <v>176440</v>
      </c>
      <c r="AL87" s="186">
        <v>1656.8</v>
      </c>
      <c r="AM87" s="186">
        <v>5418.01</v>
      </c>
      <c r="AN87" s="186">
        <v>6864.01</v>
      </c>
      <c r="AO87" s="186">
        <v>3479.98</v>
      </c>
      <c r="AP87" s="186">
        <v>928</v>
      </c>
      <c r="AQ87" s="186">
        <v>8920.02</v>
      </c>
      <c r="AR87" s="186">
        <v>0</v>
      </c>
      <c r="AS87" s="186">
        <v>0</v>
      </c>
      <c r="AT87" s="186">
        <v>0</v>
      </c>
      <c r="AU87" s="186">
        <v>0</v>
      </c>
      <c r="AV87" s="186">
        <v>0</v>
      </c>
      <c r="AW87" s="186">
        <v>0</v>
      </c>
      <c r="AX87" s="186">
        <v>0</v>
      </c>
      <c r="AY87" s="186">
        <v>0</v>
      </c>
      <c r="AZ87" s="186">
        <v>0</v>
      </c>
      <c r="BA87" s="186">
        <v>0</v>
      </c>
      <c r="BB87" s="186">
        <v>0</v>
      </c>
      <c r="BC87" s="186">
        <v>0</v>
      </c>
      <c r="BD87" s="186">
        <v>0</v>
      </c>
      <c r="BE87" s="186">
        <v>0</v>
      </c>
      <c r="BF87" s="186">
        <v>0</v>
      </c>
      <c r="BG87" s="186">
        <v>0</v>
      </c>
      <c r="BH87" s="186">
        <v>0</v>
      </c>
      <c r="BI87" s="186">
        <v>0</v>
      </c>
      <c r="BJ87" s="186">
        <v>0</v>
      </c>
      <c r="BK87" s="186">
        <v>0</v>
      </c>
      <c r="BL87" s="186">
        <v>0</v>
      </c>
      <c r="BM87" s="186">
        <v>0</v>
      </c>
      <c r="BN87" s="187">
        <v>544514.22</v>
      </c>
      <c r="BO87" s="188">
        <v>0</v>
      </c>
    </row>
    <row r="88" spans="2:67" x14ac:dyDescent="0.2">
      <c r="B88" s="181" t="s">
        <v>167</v>
      </c>
      <c r="C88" s="182">
        <v>0</v>
      </c>
      <c r="D88" s="182">
        <v>0</v>
      </c>
      <c r="E88" s="182">
        <v>0</v>
      </c>
      <c r="F88" s="182">
        <v>172.04</v>
      </c>
      <c r="G88" s="182">
        <v>0</v>
      </c>
      <c r="H88" s="182">
        <v>0</v>
      </c>
      <c r="I88" s="182">
        <v>0</v>
      </c>
      <c r="J88" s="182">
        <v>0</v>
      </c>
      <c r="K88" s="182">
        <v>114.01</v>
      </c>
      <c r="L88" s="182">
        <v>0</v>
      </c>
      <c r="M88" s="182">
        <v>0</v>
      </c>
      <c r="N88" s="182">
        <v>0</v>
      </c>
      <c r="O88" s="182">
        <v>0</v>
      </c>
      <c r="P88" s="182">
        <v>0</v>
      </c>
      <c r="Q88" s="182">
        <v>0</v>
      </c>
      <c r="R88" s="182">
        <v>0</v>
      </c>
      <c r="S88" s="182">
        <v>0</v>
      </c>
      <c r="T88" s="182">
        <v>86788.34</v>
      </c>
      <c r="U88" s="182">
        <v>0</v>
      </c>
      <c r="V88" s="182">
        <v>0</v>
      </c>
      <c r="W88" s="182">
        <v>99615.99</v>
      </c>
      <c r="X88" s="182">
        <v>0</v>
      </c>
      <c r="Y88" s="182">
        <v>0</v>
      </c>
      <c r="Z88" s="182">
        <v>0</v>
      </c>
      <c r="AA88" s="182">
        <v>0</v>
      </c>
      <c r="AB88" s="182">
        <v>0</v>
      </c>
      <c r="AC88" s="182">
        <v>151064.01</v>
      </c>
      <c r="AD88" s="182">
        <v>0</v>
      </c>
      <c r="AE88" s="182">
        <v>0</v>
      </c>
      <c r="AF88" s="182">
        <v>0</v>
      </c>
      <c r="AG88" s="182">
        <v>0</v>
      </c>
      <c r="AH88" s="182">
        <v>3053.01</v>
      </c>
      <c r="AI88" s="182">
        <v>0</v>
      </c>
      <c r="AJ88" s="182">
        <v>0</v>
      </c>
      <c r="AK88" s="182">
        <v>176440</v>
      </c>
      <c r="AL88" s="182">
        <v>1656.8</v>
      </c>
      <c r="AM88" s="182">
        <v>1848.01</v>
      </c>
      <c r="AN88" s="182">
        <v>6864.01</v>
      </c>
      <c r="AO88" s="182">
        <v>3479.98</v>
      </c>
      <c r="AP88" s="182">
        <v>928</v>
      </c>
      <c r="AQ88" s="182">
        <v>8920.02</v>
      </c>
      <c r="AR88" s="182">
        <v>0</v>
      </c>
      <c r="AS88" s="182">
        <v>0</v>
      </c>
      <c r="AT88" s="182">
        <v>0</v>
      </c>
      <c r="AU88" s="182">
        <v>0</v>
      </c>
      <c r="AV88" s="182">
        <v>0</v>
      </c>
      <c r="AW88" s="182">
        <v>0</v>
      </c>
      <c r="AX88" s="182">
        <v>0</v>
      </c>
      <c r="AY88" s="182">
        <v>0</v>
      </c>
      <c r="AZ88" s="182">
        <v>0</v>
      </c>
      <c r="BA88" s="182">
        <v>0</v>
      </c>
      <c r="BB88" s="182">
        <v>0</v>
      </c>
      <c r="BC88" s="182">
        <v>0</v>
      </c>
      <c r="BD88" s="182">
        <v>0</v>
      </c>
      <c r="BE88" s="182">
        <v>0</v>
      </c>
      <c r="BF88" s="182">
        <v>0</v>
      </c>
      <c r="BG88" s="182">
        <v>0</v>
      </c>
      <c r="BH88" s="182">
        <v>0</v>
      </c>
      <c r="BI88" s="182">
        <v>0</v>
      </c>
      <c r="BJ88" s="182">
        <v>0</v>
      </c>
      <c r="BK88" s="182">
        <v>0</v>
      </c>
      <c r="BL88" s="182">
        <v>0</v>
      </c>
      <c r="BM88" s="182">
        <v>0</v>
      </c>
      <c r="BN88" s="183">
        <v>540944.22</v>
      </c>
      <c r="BO88" s="184">
        <v>0</v>
      </c>
    </row>
    <row r="89" spans="2:67" x14ac:dyDescent="0.2">
      <c r="B89" s="181" t="s">
        <v>168</v>
      </c>
      <c r="C89" s="182">
        <v>0</v>
      </c>
      <c r="D89" s="182">
        <v>0</v>
      </c>
      <c r="E89" s="182">
        <v>0</v>
      </c>
      <c r="F89" s="182">
        <v>0</v>
      </c>
      <c r="G89" s="182">
        <v>0</v>
      </c>
      <c r="H89" s="182">
        <v>0</v>
      </c>
      <c r="I89" s="182">
        <v>0</v>
      </c>
      <c r="J89" s="182">
        <v>0</v>
      </c>
      <c r="K89" s="182">
        <v>0</v>
      </c>
      <c r="L89" s="182">
        <v>0</v>
      </c>
      <c r="M89" s="182">
        <v>0</v>
      </c>
      <c r="N89" s="182">
        <v>0</v>
      </c>
      <c r="O89" s="182">
        <v>0</v>
      </c>
      <c r="P89" s="182">
        <v>0</v>
      </c>
      <c r="Q89" s="182">
        <v>0</v>
      </c>
      <c r="R89" s="182">
        <v>0</v>
      </c>
      <c r="S89" s="182">
        <v>0</v>
      </c>
      <c r="T89" s="182">
        <v>86788.34</v>
      </c>
      <c r="U89" s="182">
        <v>0</v>
      </c>
      <c r="V89" s="182">
        <v>0</v>
      </c>
      <c r="W89" s="182">
        <v>99615.99</v>
      </c>
      <c r="X89" s="182">
        <v>0</v>
      </c>
      <c r="Y89" s="182">
        <v>0</v>
      </c>
      <c r="Z89" s="182">
        <v>0</v>
      </c>
      <c r="AA89" s="182">
        <v>0</v>
      </c>
      <c r="AB89" s="182">
        <v>0</v>
      </c>
      <c r="AC89" s="182">
        <v>151064.01</v>
      </c>
      <c r="AD89" s="182">
        <v>0</v>
      </c>
      <c r="AE89" s="182">
        <v>0</v>
      </c>
      <c r="AF89" s="182">
        <v>0</v>
      </c>
      <c r="AG89" s="182">
        <v>0</v>
      </c>
      <c r="AH89" s="182">
        <v>2881.02</v>
      </c>
      <c r="AI89" s="182">
        <v>0</v>
      </c>
      <c r="AJ89" s="182">
        <v>0</v>
      </c>
      <c r="AK89" s="182">
        <v>176440</v>
      </c>
      <c r="AL89" s="182">
        <v>828.4</v>
      </c>
      <c r="AM89" s="182">
        <v>0</v>
      </c>
      <c r="AN89" s="182">
        <v>0</v>
      </c>
      <c r="AO89" s="182">
        <v>1880</v>
      </c>
      <c r="AP89" s="182">
        <v>928</v>
      </c>
      <c r="AQ89" s="182">
        <v>8920.02</v>
      </c>
      <c r="AR89" s="182">
        <v>0</v>
      </c>
      <c r="AS89" s="182">
        <v>0</v>
      </c>
      <c r="AT89" s="182">
        <v>0</v>
      </c>
      <c r="AU89" s="182">
        <v>0</v>
      </c>
      <c r="AV89" s="182">
        <v>0</v>
      </c>
      <c r="AW89" s="182">
        <v>0</v>
      </c>
      <c r="AX89" s="182">
        <v>0</v>
      </c>
      <c r="AY89" s="182">
        <v>0</v>
      </c>
      <c r="AZ89" s="182">
        <v>0</v>
      </c>
      <c r="BA89" s="182">
        <v>0</v>
      </c>
      <c r="BB89" s="182">
        <v>0</v>
      </c>
      <c r="BC89" s="182">
        <v>0</v>
      </c>
      <c r="BD89" s="182">
        <v>0</v>
      </c>
      <c r="BE89" s="182">
        <v>0</v>
      </c>
      <c r="BF89" s="182">
        <v>0</v>
      </c>
      <c r="BG89" s="182">
        <v>0</v>
      </c>
      <c r="BH89" s="182">
        <v>0</v>
      </c>
      <c r="BI89" s="182">
        <v>0</v>
      </c>
      <c r="BJ89" s="182">
        <v>0</v>
      </c>
      <c r="BK89" s="182">
        <v>0</v>
      </c>
      <c r="BL89" s="182">
        <v>0</v>
      </c>
      <c r="BM89" s="182">
        <v>0</v>
      </c>
      <c r="BN89" s="183">
        <v>529345.78</v>
      </c>
      <c r="BO89" s="184">
        <v>0</v>
      </c>
    </row>
    <row r="90" spans="2:67" x14ac:dyDescent="0.2">
      <c r="B90" s="181" t="s">
        <v>169</v>
      </c>
      <c r="C90" s="182">
        <v>0</v>
      </c>
      <c r="D90" s="182">
        <v>0</v>
      </c>
      <c r="E90" s="182">
        <v>0</v>
      </c>
      <c r="F90" s="182">
        <v>0</v>
      </c>
      <c r="G90" s="182">
        <v>0</v>
      </c>
      <c r="H90" s="182">
        <v>0</v>
      </c>
      <c r="I90" s="182">
        <v>0</v>
      </c>
      <c r="J90" s="182">
        <v>0</v>
      </c>
      <c r="K90" s="182">
        <v>0</v>
      </c>
      <c r="L90" s="182">
        <v>0</v>
      </c>
      <c r="M90" s="182">
        <v>0</v>
      </c>
      <c r="N90" s="182">
        <v>0</v>
      </c>
      <c r="O90" s="182">
        <v>0</v>
      </c>
      <c r="P90" s="182">
        <v>0</v>
      </c>
      <c r="Q90" s="182">
        <v>0</v>
      </c>
      <c r="R90" s="182">
        <v>0</v>
      </c>
      <c r="S90" s="182">
        <v>0</v>
      </c>
      <c r="T90" s="182">
        <v>0</v>
      </c>
      <c r="U90" s="182">
        <v>0</v>
      </c>
      <c r="V90" s="182">
        <v>0</v>
      </c>
      <c r="W90" s="182">
        <v>0</v>
      </c>
      <c r="X90" s="182">
        <v>0</v>
      </c>
      <c r="Y90" s="182">
        <v>0</v>
      </c>
      <c r="Z90" s="182">
        <v>0</v>
      </c>
      <c r="AA90" s="182">
        <v>0</v>
      </c>
      <c r="AB90" s="182">
        <v>0</v>
      </c>
      <c r="AC90" s="182">
        <v>0</v>
      </c>
      <c r="AD90" s="182">
        <v>0</v>
      </c>
      <c r="AE90" s="182">
        <v>0</v>
      </c>
      <c r="AF90" s="182">
        <v>0</v>
      </c>
      <c r="AG90" s="182">
        <v>0</v>
      </c>
      <c r="AH90" s="182">
        <v>0</v>
      </c>
      <c r="AI90" s="182">
        <v>0</v>
      </c>
      <c r="AJ90" s="182">
        <v>0</v>
      </c>
      <c r="AK90" s="182">
        <v>0</v>
      </c>
      <c r="AL90" s="182">
        <v>0</v>
      </c>
      <c r="AM90" s="182">
        <v>2267.9899999999998</v>
      </c>
      <c r="AN90" s="182">
        <v>0</v>
      </c>
      <c r="AO90" s="182">
        <v>0</v>
      </c>
      <c r="AP90" s="182">
        <v>0</v>
      </c>
      <c r="AQ90" s="182">
        <v>0</v>
      </c>
      <c r="AR90" s="182">
        <v>0</v>
      </c>
      <c r="AS90" s="182">
        <v>0</v>
      </c>
      <c r="AT90" s="182">
        <v>0</v>
      </c>
      <c r="AU90" s="182">
        <v>0</v>
      </c>
      <c r="AV90" s="182">
        <v>0</v>
      </c>
      <c r="AW90" s="182">
        <v>0</v>
      </c>
      <c r="AX90" s="182">
        <v>0</v>
      </c>
      <c r="AY90" s="182">
        <v>0</v>
      </c>
      <c r="AZ90" s="182">
        <v>0</v>
      </c>
      <c r="BA90" s="182">
        <v>0</v>
      </c>
      <c r="BB90" s="182">
        <v>0</v>
      </c>
      <c r="BC90" s="182">
        <v>0</v>
      </c>
      <c r="BD90" s="182">
        <v>0</v>
      </c>
      <c r="BE90" s="182">
        <v>0</v>
      </c>
      <c r="BF90" s="182">
        <v>0</v>
      </c>
      <c r="BG90" s="182">
        <v>0</v>
      </c>
      <c r="BH90" s="182">
        <v>0</v>
      </c>
      <c r="BI90" s="182">
        <v>0</v>
      </c>
      <c r="BJ90" s="182">
        <v>0</v>
      </c>
      <c r="BK90" s="182">
        <v>0</v>
      </c>
      <c r="BL90" s="182">
        <v>0</v>
      </c>
      <c r="BM90" s="182">
        <v>0</v>
      </c>
      <c r="BN90" s="183">
        <v>2267.9899999999998</v>
      </c>
      <c r="BO90" s="184">
        <v>0</v>
      </c>
    </row>
    <row r="91" spans="2:67" ht="17" thickBot="1" x14ac:dyDescent="0.25">
      <c r="B91" s="181" t="s">
        <v>170</v>
      </c>
      <c r="C91" s="182">
        <v>0</v>
      </c>
      <c r="D91" s="182">
        <v>0</v>
      </c>
      <c r="E91" s="182">
        <v>0</v>
      </c>
      <c r="F91" s="182">
        <v>0</v>
      </c>
      <c r="G91" s="182">
        <v>0</v>
      </c>
      <c r="H91" s="182">
        <v>0</v>
      </c>
      <c r="I91" s="182">
        <v>0</v>
      </c>
      <c r="J91" s="182">
        <v>0</v>
      </c>
      <c r="K91" s="182">
        <v>0</v>
      </c>
      <c r="L91" s="182">
        <v>0</v>
      </c>
      <c r="M91" s="182">
        <v>0</v>
      </c>
      <c r="N91" s="182">
        <v>0</v>
      </c>
      <c r="O91" s="182">
        <v>0</v>
      </c>
      <c r="P91" s="182">
        <v>0</v>
      </c>
      <c r="Q91" s="182">
        <v>0</v>
      </c>
      <c r="R91" s="182">
        <v>0</v>
      </c>
      <c r="S91" s="182">
        <v>0</v>
      </c>
      <c r="T91" s="182">
        <v>0</v>
      </c>
      <c r="U91" s="182">
        <v>0</v>
      </c>
      <c r="V91" s="182">
        <v>0</v>
      </c>
      <c r="W91" s="182">
        <v>0</v>
      </c>
      <c r="X91" s="182">
        <v>0</v>
      </c>
      <c r="Y91" s="182">
        <v>0</v>
      </c>
      <c r="Z91" s="182">
        <v>0</v>
      </c>
      <c r="AA91" s="182">
        <v>0</v>
      </c>
      <c r="AB91" s="182">
        <v>0</v>
      </c>
      <c r="AC91" s="182">
        <v>0</v>
      </c>
      <c r="AD91" s="182">
        <v>0</v>
      </c>
      <c r="AE91" s="182">
        <v>0</v>
      </c>
      <c r="AF91" s="182">
        <v>0</v>
      </c>
      <c r="AG91" s="182">
        <v>0</v>
      </c>
      <c r="AH91" s="182">
        <v>0</v>
      </c>
      <c r="AI91" s="182">
        <v>0</v>
      </c>
      <c r="AJ91" s="182">
        <v>0</v>
      </c>
      <c r="AK91" s="182">
        <v>0</v>
      </c>
      <c r="AL91" s="182">
        <v>0</v>
      </c>
      <c r="AM91" s="182">
        <v>1302.01</v>
      </c>
      <c r="AN91" s="182">
        <v>0</v>
      </c>
      <c r="AO91" s="182">
        <v>0</v>
      </c>
      <c r="AP91" s="182">
        <v>0</v>
      </c>
      <c r="AQ91" s="182">
        <v>0</v>
      </c>
      <c r="AR91" s="182">
        <v>0</v>
      </c>
      <c r="AS91" s="182">
        <v>0</v>
      </c>
      <c r="AT91" s="182">
        <v>0</v>
      </c>
      <c r="AU91" s="182">
        <v>0</v>
      </c>
      <c r="AV91" s="182">
        <v>0</v>
      </c>
      <c r="AW91" s="182">
        <v>0</v>
      </c>
      <c r="AX91" s="182">
        <v>0</v>
      </c>
      <c r="AY91" s="182">
        <v>0</v>
      </c>
      <c r="AZ91" s="182">
        <v>0</v>
      </c>
      <c r="BA91" s="182">
        <v>0</v>
      </c>
      <c r="BB91" s="182">
        <v>0</v>
      </c>
      <c r="BC91" s="182">
        <v>0</v>
      </c>
      <c r="BD91" s="182">
        <v>0</v>
      </c>
      <c r="BE91" s="182">
        <v>0</v>
      </c>
      <c r="BF91" s="182">
        <v>0</v>
      </c>
      <c r="BG91" s="182">
        <v>0</v>
      </c>
      <c r="BH91" s="182">
        <v>0</v>
      </c>
      <c r="BI91" s="182">
        <v>0</v>
      </c>
      <c r="BJ91" s="182">
        <v>0</v>
      </c>
      <c r="BK91" s="182">
        <v>0</v>
      </c>
      <c r="BL91" s="182">
        <v>0</v>
      </c>
      <c r="BM91" s="182">
        <v>0</v>
      </c>
      <c r="BN91" s="183">
        <v>1302.01</v>
      </c>
      <c r="BO91" s="184">
        <v>0</v>
      </c>
    </row>
    <row r="92" spans="2:67" ht="17" thickBot="1" x14ac:dyDescent="0.25">
      <c r="B92" s="185" t="s">
        <v>171</v>
      </c>
      <c r="C92" s="186">
        <v>0</v>
      </c>
      <c r="D92" s="186">
        <v>0</v>
      </c>
      <c r="E92" s="186">
        <v>0</v>
      </c>
      <c r="F92" s="186">
        <v>0</v>
      </c>
      <c r="G92" s="186">
        <v>39696</v>
      </c>
      <c r="H92" s="186">
        <v>0</v>
      </c>
      <c r="I92" s="186">
        <v>0</v>
      </c>
      <c r="J92" s="186">
        <v>0</v>
      </c>
      <c r="K92" s="186">
        <v>0</v>
      </c>
      <c r="L92" s="186">
        <v>0</v>
      </c>
      <c r="M92" s="186">
        <v>0</v>
      </c>
      <c r="N92" s="186">
        <v>0</v>
      </c>
      <c r="O92" s="186">
        <v>0</v>
      </c>
      <c r="P92" s="186">
        <v>177</v>
      </c>
      <c r="Q92" s="186">
        <v>2673</v>
      </c>
      <c r="R92" s="186">
        <v>0</v>
      </c>
      <c r="S92" s="186">
        <v>0</v>
      </c>
      <c r="T92" s="186">
        <v>46537</v>
      </c>
      <c r="U92" s="186">
        <v>0</v>
      </c>
      <c r="V92" s="186">
        <v>0</v>
      </c>
      <c r="W92" s="186">
        <v>0</v>
      </c>
      <c r="X92" s="186">
        <v>0</v>
      </c>
      <c r="Y92" s="186">
        <v>0</v>
      </c>
      <c r="Z92" s="186">
        <v>0</v>
      </c>
      <c r="AA92" s="186">
        <v>1352</v>
      </c>
      <c r="AB92" s="186">
        <v>0</v>
      </c>
      <c r="AC92" s="186">
        <v>0</v>
      </c>
      <c r="AD92" s="186">
        <v>0</v>
      </c>
      <c r="AE92" s="186">
        <v>0</v>
      </c>
      <c r="AF92" s="186">
        <v>0</v>
      </c>
      <c r="AG92" s="186">
        <v>0</v>
      </c>
      <c r="AH92" s="186">
        <v>0</v>
      </c>
      <c r="AI92" s="186">
        <v>78</v>
      </c>
      <c r="AJ92" s="186">
        <v>1</v>
      </c>
      <c r="AK92" s="186">
        <v>0</v>
      </c>
      <c r="AL92" s="186">
        <v>0</v>
      </c>
      <c r="AM92" s="186">
        <v>0</v>
      </c>
      <c r="AN92" s="186">
        <v>0</v>
      </c>
      <c r="AO92" s="186">
        <v>0</v>
      </c>
      <c r="AP92" s="186">
        <v>0</v>
      </c>
      <c r="AQ92" s="186">
        <v>0</v>
      </c>
      <c r="AR92" s="186">
        <v>0</v>
      </c>
      <c r="AS92" s="186">
        <v>1997</v>
      </c>
      <c r="AT92" s="186">
        <v>1634</v>
      </c>
      <c r="AU92" s="186">
        <v>1897</v>
      </c>
      <c r="AV92" s="186">
        <v>1036</v>
      </c>
      <c r="AW92" s="186">
        <v>0</v>
      </c>
      <c r="AX92" s="186">
        <v>0</v>
      </c>
      <c r="AY92" s="186">
        <v>0</v>
      </c>
      <c r="AZ92" s="186">
        <v>0</v>
      </c>
      <c r="BA92" s="186">
        <v>0</v>
      </c>
      <c r="BB92" s="186">
        <v>0</v>
      </c>
      <c r="BC92" s="186">
        <v>0</v>
      </c>
      <c r="BD92" s="186">
        <v>4077</v>
      </c>
      <c r="BE92" s="186">
        <v>93</v>
      </c>
      <c r="BF92" s="186">
        <v>0</v>
      </c>
      <c r="BG92" s="186">
        <v>1122</v>
      </c>
      <c r="BH92" s="186">
        <v>0</v>
      </c>
      <c r="BI92" s="186">
        <v>0</v>
      </c>
      <c r="BJ92" s="186">
        <v>7550</v>
      </c>
      <c r="BK92" s="186">
        <v>150</v>
      </c>
      <c r="BL92" s="186">
        <v>0</v>
      </c>
      <c r="BM92" s="186">
        <v>0</v>
      </c>
      <c r="BN92" s="187">
        <v>110070</v>
      </c>
      <c r="BO92" s="188">
        <v>13695</v>
      </c>
    </row>
    <row r="93" spans="2:67" x14ac:dyDescent="0.2">
      <c r="B93" s="181" t="s">
        <v>172</v>
      </c>
      <c r="C93" s="182">
        <v>0</v>
      </c>
      <c r="D93" s="182">
        <v>0</v>
      </c>
      <c r="E93" s="182">
        <v>0</v>
      </c>
      <c r="F93" s="182">
        <v>0</v>
      </c>
      <c r="G93" s="182">
        <v>28801</v>
      </c>
      <c r="H93" s="182">
        <v>0</v>
      </c>
      <c r="I93" s="182">
        <v>0</v>
      </c>
      <c r="J93" s="182">
        <v>0</v>
      </c>
      <c r="K93" s="182">
        <v>0</v>
      </c>
      <c r="L93" s="182">
        <v>0</v>
      </c>
      <c r="M93" s="182">
        <v>0</v>
      </c>
      <c r="N93" s="182">
        <v>0</v>
      </c>
      <c r="O93" s="182">
        <v>0</v>
      </c>
      <c r="P93" s="182">
        <v>166</v>
      </c>
      <c r="Q93" s="182">
        <v>1661</v>
      </c>
      <c r="R93" s="182">
        <v>0</v>
      </c>
      <c r="S93" s="182">
        <v>0</v>
      </c>
      <c r="T93" s="182">
        <v>17442</v>
      </c>
      <c r="U93" s="182">
        <v>0</v>
      </c>
      <c r="V93" s="182">
        <v>0</v>
      </c>
      <c r="W93" s="182">
        <v>0</v>
      </c>
      <c r="X93" s="182">
        <v>0</v>
      </c>
      <c r="Y93" s="182">
        <v>0</v>
      </c>
      <c r="Z93" s="182">
        <v>0</v>
      </c>
      <c r="AA93" s="182">
        <v>0</v>
      </c>
      <c r="AB93" s="182">
        <v>0</v>
      </c>
      <c r="AC93" s="182">
        <v>0</v>
      </c>
      <c r="AD93" s="182">
        <v>0</v>
      </c>
      <c r="AE93" s="182">
        <v>0</v>
      </c>
      <c r="AF93" s="182">
        <v>0</v>
      </c>
      <c r="AG93" s="182">
        <v>0</v>
      </c>
      <c r="AH93" s="182">
        <v>0</v>
      </c>
      <c r="AI93" s="182">
        <v>0</v>
      </c>
      <c r="AJ93" s="182">
        <v>0</v>
      </c>
      <c r="AK93" s="182">
        <v>0</v>
      </c>
      <c r="AL93" s="182">
        <v>0</v>
      </c>
      <c r="AM93" s="182">
        <v>0</v>
      </c>
      <c r="AN93" s="182">
        <v>0</v>
      </c>
      <c r="AO93" s="182">
        <v>0</v>
      </c>
      <c r="AP93" s="182">
        <v>0</v>
      </c>
      <c r="AQ93" s="182">
        <v>0</v>
      </c>
      <c r="AR93" s="182">
        <v>0</v>
      </c>
      <c r="AS93" s="182">
        <v>0</v>
      </c>
      <c r="AT93" s="182">
        <v>0</v>
      </c>
      <c r="AU93" s="182">
        <v>1190</v>
      </c>
      <c r="AV93" s="182">
        <v>18</v>
      </c>
      <c r="AW93" s="182">
        <v>0</v>
      </c>
      <c r="AX93" s="182">
        <v>0</v>
      </c>
      <c r="AY93" s="182">
        <v>0</v>
      </c>
      <c r="AZ93" s="182">
        <v>0</v>
      </c>
      <c r="BA93" s="182">
        <v>0</v>
      </c>
      <c r="BB93" s="182">
        <v>0</v>
      </c>
      <c r="BC93" s="182">
        <v>0</v>
      </c>
      <c r="BD93" s="182">
        <v>4077</v>
      </c>
      <c r="BE93" s="182">
        <v>93</v>
      </c>
      <c r="BF93" s="182">
        <v>0</v>
      </c>
      <c r="BG93" s="182">
        <v>30</v>
      </c>
      <c r="BH93" s="182">
        <v>0</v>
      </c>
      <c r="BI93" s="182">
        <v>0</v>
      </c>
      <c r="BJ93" s="182">
        <v>6369</v>
      </c>
      <c r="BK93" s="182">
        <v>31</v>
      </c>
      <c r="BL93" s="182">
        <v>0</v>
      </c>
      <c r="BM93" s="182">
        <v>0</v>
      </c>
      <c r="BN93" s="183">
        <v>59878</v>
      </c>
      <c r="BO93" s="184">
        <v>7700</v>
      </c>
    </row>
    <row r="94" spans="2:67" x14ac:dyDescent="0.2">
      <c r="B94" s="181" t="s">
        <v>173</v>
      </c>
      <c r="C94" s="182">
        <v>0</v>
      </c>
      <c r="D94" s="182">
        <v>0</v>
      </c>
      <c r="E94" s="182">
        <v>0</v>
      </c>
      <c r="F94" s="182">
        <v>0</v>
      </c>
      <c r="G94" s="182">
        <v>0</v>
      </c>
      <c r="H94" s="182">
        <v>0</v>
      </c>
      <c r="I94" s="182">
        <v>0</v>
      </c>
      <c r="J94" s="182">
        <v>0</v>
      </c>
      <c r="K94" s="182">
        <v>0</v>
      </c>
      <c r="L94" s="182">
        <v>0</v>
      </c>
      <c r="M94" s="182">
        <v>0</v>
      </c>
      <c r="N94" s="182">
        <v>0</v>
      </c>
      <c r="O94" s="182">
        <v>0</v>
      </c>
      <c r="P94" s="182">
        <v>0</v>
      </c>
      <c r="Q94" s="182">
        <v>0</v>
      </c>
      <c r="R94" s="182">
        <v>0</v>
      </c>
      <c r="S94" s="182">
        <v>0</v>
      </c>
      <c r="T94" s="182">
        <v>274</v>
      </c>
      <c r="U94" s="182">
        <v>0</v>
      </c>
      <c r="V94" s="182">
        <v>0</v>
      </c>
      <c r="W94" s="182">
        <v>0</v>
      </c>
      <c r="X94" s="182">
        <v>0</v>
      </c>
      <c r="Y94" s="182">
        <v>0</v>
      </c>
      <c r="Z94" s="182">
        <v>0</v>
      </c>
      <c r="AA94" s="182">
        <v>0</v>
      </c>
      <c r="AB94" s="182">
        <v>0</v>
      </c>
      <c r="AC94" s="182">
        <v>0</v>
      </c>
      <c r="AD94" s="182">
        <v>0</v>
      </c>
      <c r="AE94" s="182">
        <v>0</v>
      </c>
      <c r="AF94" s="182">
        <v>0</v>
      </c>
      <c r="AG94" s="182">
        <v>0</v>
      </c>
      <c r="AH94" s="182">
        <v>0</v>
      </c>
      <c r="AI94" s="182">
        <v>0</v>
      </c>
      <c r="AJ94" s="182">
        <v>0</v>
      </c>
      <c r="AK94" s="182">
        <v>0</v>
      </c>
      <c r="AL94" s="182">
        <v>0</v>
      </c>
      <c r="AM94" s="182">
        <v>0</v>
      </c>
      <c r="AN94" s="182">
        <v>0</v>
      </c>
      <c r="AO94" s="182">
        <v>0</v>
      </c>
      <c r="AP94" s="182">
        <v>0</v>
      </c>
      <c r="AQ94" s="182">
        <v>0</v>
      </c>
      <c r="AR94" s="182">
        <v>0</v>
      </c>
      <c r="AS94" s="182">
        <v>0</v>
      </c>
      <c r="AT94" s="182">
        <v>0</v>
      </c>
      <c r="AU94" s="182">
        <v>535</v>
      </c>
      <c r="AV94" s="182">
        <v>25</v>
      </c>
      <c r="AW94" s="182">
        <v>0</v>
      </c>
      <c r="AX94" s="182">
        <v>0</v>
      </c>
      <c r="AY94" s="182">
        <v>0</v>
      </c>
      <c r="AZ94" s="182">
        <v>0</v>
      </c>
      <c r="BA94" s="182">
        <v>0</v>
      </c>
      <c r="BB94" s="182">
        <v>0</v>
      </c>
      <c r="BC94" s="182">
        <v>0</v>
      </c>
      <c r="BD94" s="182">
        <v>0</v>
      </c>
      <c r="BE94" s="182">
        <v>0</v>
      </c>
      <c r="BF94" s="182">
        <v>0</v>
      </c>
      <c r="BG94" s="182">
        <v>1092</v>
      </c>
      <c r="BH94" s="182">
        <v>0</v>
      </c>
      <c r="BI94" s="182">
        <v>0</v>
      </c>
      <c r="BJ94" s="182">
        <v>1181</v>
      </c>
      <c r="BK94" s="182">
        <v>119</v>
      </c>
      <c r="BL94" s="182">
        <v>0</v>
      </c>
      <c r="BM94" s="182">
        <v>0</v>
      </c>
      <c r="BN94" s="183">
        <v>3226</v>
      </c>
      <c r="BO94" s="184">
        <v>2833</v>
      </c>
    </row>
    <row r="95" spans="2:67" x14ac:dyDescent="0.2">
      <c r="B95" s="181" t="s">
        <v>174</v>
      </c>
      <c r="C95" s="182">
        <v>0</v>
      </c>
      <c r="D95" s="182">
        <v>0</v>
      </c>
      <c r="E95" s="182">
        <v>0</v>
      </c>
      <c r="F95" s="182">
        <v>0</v>
      </c>
      <c r="G95" s="182">
        <v>10895</v>
      </c>
      <c r="H95" s="182">
        <v>0</v>
      </c>
      <c r="I95" s="182">
        <v>0</v>
      </c>
      <c r="J95" s="182">
        <v>0</v>
      </c>
      <c r="K95" s="182">
        <v>0</v>
      </c>
      <c r="L95" s="182">
        <v>0</v>
      </c>
      <c r="M95" s="182">
        <v>0</v>
      </c>
      <c r="N95" s="182">
        <v>0</v>
      </c>
      <c r="O95" s="182">
        <v>0</v>
      </c>
      <c r="P95" s="182">
        <v>0</v>
      </c>
      <c r="Q95" s="182">
        <v>940</v>
      </c>
      <c r="R95" s="182">
        <v>0</v>
      </c>
      <c r="S95" s="182">
        <v>0</v>
      </c>
      <c r="T95" s="182">
        <v>14800</v>
      </c>
      <c r="U95" s="182">
        <v>0</v>
      </c>
      <c r="V95" s="182">
        <v>0</v>
      </c>
      <c r="W95" s="182">
        <v>0</v>
      </c>
      <c r="X95" s="182">
        <v>0</v>
      </c>
      <c r="Y95" s="182">
        <v>0</v>
      </c>
      <c r="Z95" s="182">
        <v>0</v>
      </c>
      <c r="AA95" s="182">
        <v>774</v>
      </c>
      <c r="AB95" s="182">
        <v>0</v>
      </c>
      <c r="AC95" s="182">
        <v>0</v>
      </c>
      <c r="AD95" s="182">
        <v>0</v>
      </c>
      <c r="AE95" s="182">
        <v>0</v>
      </c>
      <c r="AF95" s="182">
        <v>0</v>
      </c>
      <c r="AG95" s="182">
        <v>0</v>
      </c>
      <c r="AH95" s="182">
        <v>0</v>
      </c>
      <c r="AI95" s="182">
        <v>70</v>
      </c>
      <c r="AJ95" s="182">
        <v>0</v>
      </c>
      <c r="AK95" s="182">
        <v>0</v>
      </c>
      <c r="AL95" s="182">
        <v>0</v>
      </c>
      <c r="AM95" s="182">
        <v>0</v>
      </c>
      <c r="AN95" s="182">
        <v>0</v>
      </c>
      <c r="AO95" s="182">
        <v>0</v>
      </c>
      <c r="AP95" s="182">
        <v>0</v>
      </c>
      <c r="AQ95" s="182">
        <v>0</v>
      </c>
      <c r="AR95" s="182">
        <v>0</v>
      </c>
      <c r="AS95" s="182">
        <v>0</v>
      </c>
      <c r="AT95" s="182">
        <v>0</v>
      </c>
      <c r="AU95" s="182">
        <v>78</v>
      </c>
      <c r="AV95" s="182">
        <v>43</v>
      </c>
      <c r="AW95" s="182">
        <v>0</v>
      </c>
      <c r="AX95" s="182">
        <v>0</v>
      </c>
      <c r="AY95" s="182">
        <v>0</v>
      </c>
      <c r="AZ95" s="182">
        <v>0</v>
      </c>
      <c r="BA95" s="182">
        <v>0</v>
      </c>
      <c r="BB95" s="182">
        <v>0</v>
      </c>
      <c r="BC95" s="182">
        <v>0</v>
      </c>
      <c r="BD95" s="182">
        <v>0</v>
      </c>
      <c r="BE95" s="182">
        <v>0</v>
      </c>
      <c r="BF95" s="182">
        <v>0</v>
      </c>
      <c r="BG95" s="182">
        <v>0</v>
      </c>
      <c r="BH95" s="182">
        <v>0</v>
      </c>
      <c r="BI95" s="182">
        <v>0</v>
      </c>
      <c r="BJ95" s="182">
        <v>0</v>
      </c>
      <c r="BK95" s="182">
        <v>0</v>
      </c>
      <c r="BL95" s="182">
        <v>0</v>
      </c>
      <c r="BM95" s="182">
        <v>0</v>
      </c>
      <c r="BN95" s="183">
        <v>27600</v>
      </c>
      <c r="BO95" s="184">
        <v>121</v>
      </c>
    </row>
    <row r="96" spans="2:67" ht="17" thickBot="1" x14ac:dyDescent="0.25">
      <c r="B96" s="181" t="s">
        <v>175</v>
      </c>
      <c r="C96" s="182">
        <v>0</v>
      </c>
      <c r="D96" s="182">
        <v>0</v>
      </c>
      <c r="E96" s="182">
        <v>0</v>
      </c>
      <c r="F96" s="182">
        <v>0</v>
      </c>
      <c r="G96" s="182">
        <v>0</v>
      </c>
      <c r="H96" s="182">
        <v>0</v>
      </c>
      <c r="I96" s="182">
        <v>0</v>
      </c>
      <c r="J96" s="182">
        <v>0</v>
      </c>
      <c r="K96" s="182">
        <v>0</v>
      </c>
      <c r="L96" s="182">
        <v>0</v>
      </c>
      <c r="M96" s="182">
        <v>0</v>
      </c>
      <c r="N96" s="182">
        <v>0</v>
      </c>
      <c r="O96" s="182">
        <v>0</v>
      </c>
      <c r="P96" s="182">
        <v>11</v>
      </c>
      <c r="Q96" s="182">
        <v>72</v>
      </c>
      <c r="R96" s="182">
        <v>0</v>
      </c>
      <c r="S96" s="182">
        <v>0</v>
      </c>
      <c r="T96" s="182">
        <v>14021</v>
      </c>
      <c r="U96" s="182">
        <v>0</v>
      </c>
      <c r="V96" s="182">
        <v>0</v>
      </c>
      <c r="W96" s="182">
        <v>0</v>
      </c>
      <c r="X96" s="182">
        <v>0</v>
      </c>
      <c r="Y96" s="182">
        <v>0</v>
      </c>
      <c r="Z96" s="182">
        <v>0</v>
      </c>
      <c r="AA96" s="182">
        <v>578</v>
      </c>
      <c r="AB96" s="182">
        <v>0</v>
      </c>
      <c r="AC96" s="182">
        <v>0</v>
      </c>
      <c r="AD96" s="182">
        <v>0</v>
      </c>
      <c r="AE96" s="182">
        <v>0</v>
      </c>
      <c r="AF96" s="182">
        <v>0</v>
      </c>
      <c r="AG96" s="182">
        <v>0</v>
      </c>
      <c r="AH96" s="182">
        <v>0</v>
      </c>
      <c r="AI96" s="182">
        <v>8</v>
      </c>
      <c r="AJ96" s="182">
        <v>1</v>
      </c>
      <c r="AK96" s="182">
        <v>0</v>
      </c>
      <c r="AL96" s="182">
        <v>0</v>
      </c>
      <c r="AM96" s="182">
        <v>0</v>
      </c>
      <c r="AN96" s="182">
        <v>0</v>
      </c>
      <c r="AO96" s="182">
        <v>0</v>
      </c>
      <c r="AP96" s="182">
        <v>0</v>
      </c>
      <c r="AQ96" s="182">
        <v>0</v>
      </c>
      <c r="AR96" s="182">
        <v>0</v>
      </c>
      <c r="AS96" s="182">
        <v>1997</v>
      </c>
      <c r="AT96" s="182">
        <v>1634</v>
      </c>
      <c r="AU96" s="182">
        <v>94</v>
      </c>
      <c r="AV96" s="182">
        <v>950</v>
      </c>
      <c r="AW96" s="182">
        <v>0</v>
      </c>
      <c r="AX96" s="182">
        <v>0</v>
      </c>
      <c r="AY96" s="182">
        <v>0</v>
      </c>
      <c r="AZ96" s="182">
        <v>0</v>
      </c>
      <c r="BA96" s="182">
        <v>0</v>
      </c>
      <c r="BB96" s="182">
        <v>0</v>
      </c>
      <c r="BC96" s="182">
        <v>0</v>
      </c>
      <c r="BD96" s="182">
        <v>0</v>
      </c>
      <c r="BE96" s="182">
        <v>0</v>
      </c>
      <c r="BF96" s="182">
        <v>0</v>
      </c>
      <c r="BG96" s="182">
        <v>0</v>
      </c>
      <c r="BH96" s="182">
        <v>0</v>
      </c>
      <c r="BI96" s="182">
        <v>0</v>
      </c>
      <c r="BJ96" s="182">
        <v>0</v>
      </c>
      <c r="BK96" s="182">
        <v>0</v>
      </c>
      <c r="BL96" s="182">
        <v>0</v>
      </c>
      <c r="BM96" s="182">
        <v>0</v>
      </c>
      <c r="BN96" s="183">
        <v>19366</v>
      </c>
      <c r="BO96" s="184">
        <v>3041</v>
      </c>
    </row>
    <row r="97" spans="2:67" ht="17" thickBot="1" x14ac:dyDescent="0.25">
      <c r="B97" s="185" t="s">
        <v>176</v>
      </c>
      <c r="C97" s="186">
        <v>0</v>
      </c>
      <c r="D97" s="186">
        <v>0</v>
      </c>
      <c r="E97" s="186">
        <v>0</v>
      </c>
      <c r="F97" s="186">
        <v>0</v>
      </c>
      <c r="G97" s="186">
        <v>7850</v>
      </c>
      <c r="H97" s="186">
        <v>0</v>
      </c>
      <c r="I97" s="186">
        <v>0</v>
      </c>
      <c r="J97" s="186">
        <v>0</v>
      </c>
      <c r="K97" s="186">
        <v>0</v>
      </c>
      <c r="L97" s="186">
        <v>0</v>
      </c>
      <c r="M97" s="186">
        <v>0</v>
      </c>
      <c r="N97" s="186">
        <v>0</v>
      </c>
      <c r="O97" s="186">
        <v>0</v>
      </c>
      <c r="P97" s="186">
        <v>0</v>
      </c>
      <c r="Q97" s="186">
        <v>243</v>
      </c>
      <c r="R97" s="186">
        <v>0</v>
      </c>
      <c r="S97" s="186">
        <v>0</v>
      </c>
      <c r="T97" s="186">
        <v>91451</v>
      </c>
      <c r="U97" s="186">
        <v>0</v>
      </c>
      <c r="V97" s="186">
        <v>0</v>
      </c>
      <c r="W97" s="186">
        <v>0</v>
      </c>
      <c r="X97" s="186">
        <v>0</v>
      </c>
      <c r="Y97" s="186">
        <v>0</v>
      </c>
      <c r="Z97" s="186">
        <v>0</v>
      </c>
      <c r="AA97" s="186">
        <v>16996</v>
      </c>
      <c r="AB97" s="186">
        <v>0</v>
      </c>
      <c r="AC97" s="186">
        <v>0</v>
      </c>
      <c r="AD97" s="186">
        <v>0</v>
      </c>
      <c r="AE97" s="186">
        <v>0</v>
      </c>
      <c r="AF97" s="186">
        <v>0</v>
      </c>
      <c r="AG97" s="186">
        <v>0</v>
      </c>
      <c r="AH97" s="186">
        <v>0</v>
      </c>
      <c r="AI97" s="186">
        <v>95</v>
      </c>
      <c r="AJ97" s="186">
        <v>3</v>
      </c>
      <c r="AK97" s="186">
        <v>0</v>
      </c>
      <c r="AL97" s="186">
        <v>0</v>
      </c>
      <c r="AM97" s="186">
        <v>0</v>
      </c>
      <c r="AN97" s="186">
        <v>0</v>
      </c>
      <c r="AO97" s="186">
        <v>0</v>
      </c>
      <c r="AP97" s="186">
        <v>0</v>
      </c>
      <c r="AQ97" s="186">
        <v>0</v>
      </c>
      <c r="AR97" s="186">
        <v>0</v>
      </c>
      <c r="AS97" s="186">
        <v>11689</v>
      </c>
      <c r="AT97" s="186">
        <v>9563</v>
      </c>
      <c r="AU97" s="186">
        <v>1344</v>
      </c>
      <c r="AV97" s="186">
        <v>48</v>
      </c>
      <c r="AW97" s="186">
        <v>0</v>
      </c>
      <c r="AX97" s="186">
        <v>0</v>
      </c>
      <c r="AY97" s="186">
        <v>0</v>
      </c>
      <c r="AZ97" s="186">
        <v>0</v>
      </c>
      <c r="BA97" s="186">
        <v>0</v>
      </c>
      <c r="BB97" s="186">
        <v>0</v>
      </c>
      <c r="BC97" s="186">
        <v>0</v>
      </c>
      <c r="BD97" s="186">
        <v>0</v>
      </c>
      <c r="BE97" s="186">
        <v>0</v>
      </c>
      <c r="BF97" s="186">
        <v>0</v>
      </c>
      <c r="BG97" s="186">
        <v>0</v>
      </c>
      <c r="BH97" s="186">
        <v>0</v>
      </c>
      <c r="BI97" s="186">
        <v>0</v>
      </c>
      <c r="BJ97" s="186">
        <v>0</v>
      </c>
      <c r="BK97" s="186">
        <v>0</v>
      </c>
      <c r="BL97" s="186">
        <v>0</v>
      </c>
      <c r="BM97" s="186">
        <v>0</v>
      </c>
      <c r="BN97" s="187">
        <v>139282</v>
      </c>
      <c r="BO97" s="188">
        <v>13081</v>
      </c>
    </row>
    <row r="98" spans="2:67" x14ac:dyDescent="0.2">
      <c r="B98" s="181" t="s">
        <v>177</v>
      </c>
      <c r="C98" s="182">
        <v>0</v>
      </c>
      <c r="D98" s="182">
        <v>0</v>
      </c>
      <c r="E98" s="182">
        <v>0</v>
      </c>
      <c r="F98" s="182">
        <v>0</v>
      </c>
      <c r="G98" s="182">
        <v>7850</v>
      </c>
      <c r="H98" s="182">
        <v>0</v>
      </c>
      <c r="I98" s="182">
        <v>0</v>
      </c>
      <c r="J98" s="182">
        <v>0</v>
      </c>
      <c r="K98" s="182">
        <v>0</v>
      </c>
      <c r="L98" s="182">
        <v>0</v>
      </c>
      <c r="M98" s="182">
        <v>0</v>
      </c>
      <c r="N98" s="182">
        <v>0</v>
      </c>
      <c r="O98" s="182">
        <v>0</v>
      </c>
      <c r="P98" s="182">
        <v>0</v>
      </c>
      <c r="Q98" s="182">
        <v>243</v>
      </c>
      <c r="R98" s="182">
        <v>0</v>
      </c>
      <c r="S98" s="182">
        <v>0</v>
      </c>
      <c r="T98" s="182">
        <v>68334</v>
      </c>
      <c r="U98" s="182">
        <v>0</v>
      </c>
      <c r="V98" s="182">
        <v>0</v>
      </c>
      <c r="W98" s="182">
        <v>0</v>
      </c>
      <c r="X98" s="182">
        <v>0</v>
      </c>
      <c r="Y98" s="182">
        <v>0</v>
      </c>
      <c r="Z98" s="182">
        <v>0</v>
      </c>
      <c r="AA98" s="182">
        <v>3350</v>
      </c>
      <c r="AB98" s="182">
        <v>0</v>
      </c>
      <c r="AC98" s="182">
        <v>0</v>
      </c>
      <c r="AD98" s="182">
        <v>0</v>
      </c>
      <c r="AE98" s="182">
        <v>0</v>
      </c>
      <c r="AF98" s="182">
        <v>0</v>
      </c>
      <c r="AG98" s="182">
        <v>0</v>
      </c>
      <c r="AH98" s="182">
        <v>0</v>
      </c>
      <c r="AI98" s="182">
        <v>90</v>
      </c>
      <c r="AJ98" s="182">
        <v>0</v>
      </c>
      <c r="AK98" s="182">
        <v>0</v>
      </c>
      <c r="AL98" s="182">
        <v>0</v>
      </c>
      <c r="AM98" s="182">
        <v>0</v>
      </c>
      <c r="AN98" s="182">
        <v>0</v>
      </c>
      <c r="AO98" s="182">
        <v>0</v>
      </c>
      <c r="AP98" s="182">
        <v>0</v>
      </c>
      <c r="AQ98" s="182">
        <v>0</v>
      </c>
      <c r="AR98" s="182">
        <v>0</v>
      </c>
      <c r="AS98" s="182">
        <v>0</v>
      </c>
      <c r="AT98" s="182">
        <v>0</v>
      </c>
      <c r="AU98" s="182">
        <v>354</v>
      </c>
      <c r="AV98" s="182">
        <v>48</v>
      </c>
      <c r="AW98" s="182">
        <v>0</v>
      </c>
      <c r="AX98" s="182">
        <v>0</v>
      </c>
      <c r="AY98" s="182">
        <v>0</v>
      </c>
      <c r="AZ98" s="182">
        <v>0</v>
      </c>
      <c r="BA98" s="182">
        <v>0</v>
      </c>
      <c r="BB98" s="182">
        <v>0</v>
      </c>
      <c r="BC98" s="182">
        <v>0</v>
      </c>
      <c r="BD98" s="182">
        <v>0</v>
      </c>
      <c r="BE98" s="182">
        <v>0</v>
      </c>
      <c r="BF98" s="182">
        <v>0</v>
      </c>
      <c r="BG98" s="182">
        <v>0</v>
      </c>
      <c r="BH98" s="182">
        <v>0</v>
      </c>
      <c r="BI98" s="182">
        <v>0</v>
      </c>
      <c r="BJ98" s="182">
        <v>0</v>
      </c>
      <c r="BK98" s="182">
        <v>0</v>
      </c>
      <c r="BL98" s="182">
        <v>0</v>
      </c>
      <c r="BM98" s="182">
        <v>0</v>
      </c>
      <c r="BN98" s="183">
        <v>80269</v>
      </c>
      <c r="BO98" s="184">
        <v>402</v>
      </c>
    </row>
    <row r="99" spans="2:67" x14ac:dyDescent="0.2">
      <c r="B99" s="181" t="s">
        <v>178</v>
      </c>
      <c r="C99" s="182">
        <v>0</v>
      </c>
      <c r="D99" s="182">
        <v>0</v>
      </c>
      <c r="E99" s="182">
        <v>0</v>
      </c>
      <c r="F99" s="182">
        <v>0</v>
      </c>
      <c r="G99" s="182">
        <v>0</v>
      </c>
      <c r="H99" s="182">
        <v>0</v>
      </c>
      <c r="I99" s="182">
        <v>0</v>
      </c>
      <c r="J99" s="182">
        <v>0</v>
      </c>
      <c r="K99" s="182">
        <v>0</v>
      </c>
      <c r="L99" s="182">
        <v>0</v>
      </c>
      <c r="M99" s="182">
        <v>0</v>
      </c>
      <c r="N99" s="182">
        <v>0</v>
      </c>
      <c r="O99" s="182">
        <v>0</v>
      </c>
      <c r="P99" s="182">
        <v>0</v>
      </c>
      <c r="Q99" s="182">
        <v>0</v>
      </c>
      <c r="R99" s="182">
        <v>0</v>
      </c>
      <c r="S99" s="182">
        <v>0</v>
      </c>
      <c r="T99" s="182">
        <v>16267</v>
      </c>
      <c r="U99" s="182">
        <v>0</v>
      </c>
      <c r="V99" s="182">
        <v>0</v>
      </c>
      <c r="W99" s="182">
        <v>0</v>
      </c>
      <c r="X99" s="182">
        <v>0</v>
      </c>
      <c r="Y99" s="182">
        <v>0</v>
      </c>
      <c r="Z99" s="182">
        <v>0</v>
      </c>
      <c r="AA99" s="182">
        <v>2294</v>
      </c>
      <c r="AB99" s="182">
        <v>0</v>
      </c>
      <c r="AC99" s="182">
        <v>0</v>
      </c>
      <c r="AD99" s="182">
        <v>0</v>
      </c>
      <c r="AE99" s="182">
        <v>0</v>
      </c>
      <c r="AF99" s="182">
        <v>0</v>
      </c>
      <c r="AG99" s="182">
        <v>0</v>
      </c>
      <c r="AH99" s="182">
        <v>0</v>
      </c>
      <c r="AI99" s="182">
        <v>5</v>
      </c>
      <c r="AJ99" s="182">
        <v>3</v>
      </c>
      <c r="AK99" s="182">
        <v>0</v>
      </c>
      <c r="AL99" s="182">
        <v>0</v>
      </c>
      <c r="AM99" s="182">
        <v>0</v>
      </c>
      <c r="AN99" s="182">
        <v>0</v>
      </c>
      <c r="AO99" s="182">
        <v>0</v>
      </c>
      <c r="AP99" s="182">
        <v>0</v>
      </c>
      <c r="AQ99" s="182">
        <v>0</v>
      </c>
      <c r="AR99" s="182">
        <v>0</v>
      </c>
      <c r="AS99" s="182">
        <v>11689</v>
      </c>
      <c r="AT99" s="182">
        <v>9563</v>
      </c>
      <c r="AU99" s="182">
        <v>252</v>
      </c>
      <c r="AV99" s="182">
        <v>0</v>
      </c>
      <c r="AW99" s="182">
        <v>0</v>
      </c>
      <c r="AX99" s="182">
        <v>0</v>
      </c>
      <c r="AY99" s="182">
        <v>0</v>
      </c>
      <c r="AZ99" s="182">
        <v>0</v>
      </c>
      <c r="BA99" s="182">
        <v>0</v>
      </c>
      <c r="BB99" s="182">
        <v>0</v>
      </c>
      <c r="BC99" s="182">
        <v>0</v>
      </c>
      <c r="BD99" s="182">
        <v>0</v>
      </c>
      <c r="BE99" s="182">
        <v>0</v>
      </c>
      <c r="BF99" s="182">
        <v>0</v>
      </c>
      <c r="BG99" s="182">
        <v>0</v>
      </c>
      <c r="BH99" s="182">
        <v>0</v>
      </c>
      <c r="BI99" s="182">
        <v>0</v>
      </c>
      <c r="BJ99" s="182">
        <v>0</v>
      </c>
      <c r="BK99" s="182">
        <v>0</v>
      </c>
      <c r="BL99" s="182">
        <v>0</v>
      </c>
      <c r="BM99" s="182">
        <v>0</v>
      </c>
      <c r="BN99" s="183">
        <v>40073</v>
      </c>
      <c r="BO99" s="184">
        <v>11941</v>
      </c>
    </row>
    <row r="100" spans="2:67" x14ac:dyDescent="0.2">
      <c r="B100" s="181" t="s">
        <v>179</v>
      </c>
      <c r="C100" s="182">
        <v>0</v>
      </c>
      <c r="D100" s="182">
        <v>0</v>
      </c>
      <c r="E100" s="182">
        <v>0</v>
      </c>
      <c r="F100" s="182">
        <v>0</v>
      </c>
      <c r="G100" s="182">
        <v>0</v>
      </c>
      <c r="H100" s="182">
        <v>0</v>
      </c>
      <c r="I100" s="182">
        <v>0</v>
      </c>
      <c r="J100" s="182">
        <v>0</v>
      </c>
      <c r="K100" s="182">
        <v>0</v>
      </c>
      <c r="L100" s="182">
        <v>0</v>
      </c>
      <c r="M100" s="182">
        <v>0</v>
      </c>
      <c r="N100" s="182">
        <v>0</v>
      </c>
      <c r="O100" s="182">
        <v>0</v>
      </c>
      <c r="P100" s="182">
        <v>0</v>
      </c>
      <c r="Q100" s="182">
        <v>0</v>
      </c>
      <c r="R100" s="182">
        <v>0</v>
      </c>
      <c r="S100" s="182">
        <v>0</v>
      </c>
      <c r="T100" s="182">
        <v>3650</v>
      </c>
      <c r="U100" s="182">
        <v>0</v>
      </c>
      <c r="V100" s="182">
        <v>0</v>
      </c>
      <c r="W100" s="182">
        <v>0</v>
      </c>
      <c r="X100" s="182">
        <v>0</v>
      </c>
      <c r="Y100" s="182">
        <v>0</v>
      </c>
      <c r="Z100" s="182">
        <v>0</v>
      </c>
      <c r="AA100" s="182">
        <v>3500</v>
      </c>
      <c r="AB100" s="182">
        <v>0</v>
      </c>
      <c r="AC100" s="182">
        <v>0</v>
      </c>
      <c r="AD100" s="182">
        <v>0</v>
      </c>
      <c r="AE100" s="182">
        <v>0</v>
      </c>
      <c r="AF100" s="182">
        <v>0</v>
      </c>
      <c r="AG100" s="182">
        <v>0</v>
      </c>
      <c r="AH100" s="182">
        <v>0</v>
      </c>
      <c r="AI100" s="182">
        <v>0</v>
      </c>
      <c r="AJ100" s="182">
        <v>0</v>
      </c>
      <c r="AK100" s="182">
        <v>0</v>
      </c>
      <c r="AL100" s="182">
        <v>0</v>
      </c>
      <c r="AM100" s="182">
        <v>0</v>
      </c>
      <c r="AN100" s="182">
        <v>0</v>
      </c>
      <c r="AO100" s="182">
        <v>0</v>
      </c>
      <c r="AP100" s="182">
        <v>0</v>
      </c>
      <c r="AQ100" s="182">
        <v>0</v>
      </c>
      <c r="AR100" s="182">
        <v>0</v>
      </c>
      <c r="AS100" s="182">
        <v>0</v>
      </c>
      <c r="AT100" s="182">
        <v>0</v>
      </c>
      <c r="AU100" s="182">
        <v>738</v>
      </c>
      <c r="AV100" s="182">
        <v>0</v>
      </c>
      <c r="AW100" s="182">
        <v>0</v>
      </c>
      <c r="AX100" s="182">
        <v>0</v>
      </c>
      <c r="AY100" s="182">
        <v>0</v>
      </c>
      <c r="AZ100" s="182">
        <v>0</v>
      </c>
      <c r="BA100" s="182">
        <v>0</v>
      </c>
      <c r="BB100" s="182">
        <v>0</v>
      </c>
      <c r="BC100" s="182">
        <v>0</v>
      </c>
      <c r="BD100" s="182">
        <v>0</v>
      </c>
      <c r="BE100" s="182">
        <v>0</v>
      </c>
      <c r="BF100" s="182">
        <v>0</v>
      </c>
      <c r="BG100" s="182">
        <v>0</v>
      </c>
      <c r="BH100" s="182">
        <v>0</v>
      </c>
      <c r="BI100" s="182">
        <v>0</v>
      </c>
      <c r="BJ100" s="182">
        <v>0</v>
      </c>
      <c r="BK100" s="182">
        <v>0</v>
      </c>
      <c r="BL100" s="182">
        <v>0</v>
      </c>
      <c r="BM100" s="182">
        <v>0</v>
      </c>
      <c r="BN100" s="183">
        <v>7888</v>
      </c>
      <c r="BO100" s="184">
        <v>738</v>
      </c>
    </row>
    <row r="101" spans="2:67" ht="17" thickBot="1" x14ac:dyDescent="0.25">
      <c r="B101" s="196" t="s">
        <v>180</v>
      </c>
      <c r="C101" s="197">
        <v>0</v>
      </c>
      <c r="D101" s="197">
        <v>0</v>
      </c>
      <c r="E101" s="197">
        <v>0</v>
      </c>
      <c r="F101" s="197">
        <v>0</v>
      </c>
      <c r="G101" s="197">
        <v>0</v>
      </c>
      <c r="H101" s="197">
        <v>0</v>
      </c>
      <c r="I101" s="197">
        <v>0</v>
      </c>
      <c r="J101" s="197">
        <v>0</v>
      </c>
      <c r="K101" s="197">
        <v>0</v>
      </c>
      <c r="L101" s="197">
        <v>0</v>
      </c>
      <c r="M101" s="197">
        <v>0</v>
      </c>
      <c r="N101" s="197">
        <v>0</v>
      </c>
      <c r="O101" s="197">
        <v>0</v>
      </c>
      <c r="P101" s="197">
        <v>0</v>
      </c>
      <c r="Q101" s="197">
        <v>0</v>
      </c>
      <c r="R101" s="197">
        <v>0</v>
      </c>
      <c r="S101" s="197">
        <v>0</v>
      </c>
      <c r="T101" s="197">
        <v>3200</v>
      </c>
      <c r="U101" s="197">
        <v>0</v>
      </c>
      <c r="V101" s="197">
        <v>0</v>
      </c>
      <c r="W101" s="197">
        <v>0</v>
      </c>
      <c r="X101" s="197">
        <v>0</v>
      </c>
      <c r="Y101" s="197">
        <v>0</v>
      </c>
      <c r="Z101" s="197">
        <v>0</v>
      </c>
      <c r="AA101" s="197">
        <v>7852</v>
      </c>
      <c r="AB101" s="197">
        <v>0</v>
      </c>
      <c r="AC101" s="197">
        <v>0</v>
      </c>
      <c r="AD101" s="197">
        <v>0</v>
      </c>
      <c r="AE101" s="197">
        <v>0</v>
      </c>
      <c r="AF101" s="197">
        <v>0</v>
      </c>
      <c r="AG101" s="197">
        <v>0</v>
      </c>
      <c r="AH101" s="197">
        <v>0</v>
      </c>
      <c r="AI101" s="197">
        <v>0</v>
      </c>
      <c r="AJ101" s="197">
        <v>0</v>
      </c>
      <c r="AK101" s="197">
        <v>0</v>
      </c>
      <c r="AL101" s="197">
        <v>0</v>
      </c>
      <c r="AM101" s="197">
        <v>0</v>
      </c>
      <c r="AN101" s="197">
        <v>0</v>
      </c>
      <c r="AO101" s="197">
        <v>0</v>
      </c>
      <c r="AP101" s="197">
        <v>0</v>
      </c>
      <c r="AQ101" s="197">
        <v>0</v>
      </c>
      <c r="AR101" s="197">
        <v>0</v>
      </c>
      <c r="AS101" s="197">
        <v>0</v>
      </c>
      <c r="AT101" s="197">
        <v>0</v>
      </c>
      <c r="AU101" s="197">
        <v>0</v>
      </c>
      <c r="AV101" s="197">
        <v>0</v>
      </c>
      <c r="AW101" s="197">
        <v>0</v>
      </c>
      <c r="AX101" s="197">
        <v>0</v>
      </c>
      <c r="AY101" s="197">
        <v>0</v>
      </c>
      <c r="AZ101" s="197">
        <v>0</v>
      </c>
      <c r="BA101" s="197">
        <v>0</v>
      </c>
      <c r="BB101" s="197">
        <v>0</v>
      </c>
      <c r="BC101" s="197">
        <v>0</v>
      </c>
      <c r="BD101" s="197">
        <v>0</v>
      </c>
      <c r="BE101" s="197">
        <v>0</v>
      </c>
      <c r="BF101" s="197">
        <v>0</v>
      </c>
      <c r="BG101" s="197">
        <v>0</v>
      </c>
      <c r="BH101" s="197">
        <v>0</v>
      </c>
      <c r="BI101" s="197">
        <v>0</v>
      </c>
      <c r="BJ101" s="197">
        <v>0</v>
      </c>
      <c r="BK101" s="197">
        <v>0</v>
      </c>
      <c r="BL101" s="197">
        <v>0</v>
      </c>
      <c r="BM101" s="197">
        <v>0</v>
      </c>
      <c r="BN101" s="198">
        <v>11052</v>
      </c>
      <c r="BO101" s="199">
        <v>0</v>
      </c>
    </row>
  </sheetData>
  <sheetProtection sheet="1" objects="1" scenarios="1"/>
  <pageMargins left="0.75" right="0.75" top="1" bottom="1" header="0.5" footer="0.5"/>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workbookViewId="0"/>
  </sheetViews>
  <sheetFormatPr baseColWidth="10" defaultRowHeight="16" x14ac:dyDescent="0.2"/>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x14ac:dyDescent="0.2">
      <c r="E1" s="90"/>
    </row>
    <row r="2" spans="2:13" ht="21" x14ac:dyDescent="0.25">
      <c r="B2" s="81" t="s">
        <v>203</v>
      </c>
      <c r="C2" s="8"/>
      <c r="E2" s="90"/>
    </row>
    <row r="3" spans="2:13" x14ac:dyDescent="0.2">
      <c r="E3" s="90"/>
    </row>
    <row r="4" spans="2:13" x14ac:dyDescent="0.2">
      <c r="B4" s="3" t="s">
        <v>83</v>
      </c>
      <c r="C4" s="4"/>
      <c r="D4" s="4"/>
      <c r="E4" s="272"/>
      <c r="F4" s="8"/>
      <c r="G4" s="8"/>
      <c r="H4" s="8"/>
      <c r="I4" s="8"/>
      <c r="J4" s="8"/>
      <c r="K4" s="8"/>
      <c r="L4" s="8"/>
      <c r="M4" s="8"/>
    </row>
    <row r="5" spans="2:13" ht="60" customHeight="1" x14ac:dyDescent="0.2">
      <c r="B5" s="358" t="s">
        <v>300</v>
      </c>
      <c r="C5" s="359"/>
      <c r="D5" s="359"/>
      <c r="E5" s="272"/>
      <c r="F5" s="45"/>
      <c r="G5" s="45"/>
      <c r="H5" s="45"/>
      <c r="I5" s="45"/>
      <c r="J5" s="45"/>
      <c r="K5" s="45"/>
      <c r="L5" s="45"/>
      <c r="M5" s="45"/>
    </row>
    <row r="6" spans="2:13" ht="17" thickBot="1" x14ac:dyDescent="0.25">
      <c r="B6" s="8"/>
      <c r="C6" s="8"/>
      <c r="D6" s="8"/>
      <c r="E6" s="90"/>
    </row>
    <row r="7" spans="2:13" x14ac:dyDescent="0.2">
      <c r="B7" s="20" t="s">
        <v>279</v>
      </c>
      <c r="C7" s="38"/>
      <c r="D7" s="38"/>
      <c r="E7" s="253"/>
      <c r="F7" s="38"/>
      <c r="G7" s="21"/>
    </row>
    <row r="8" spans="2:13" x14ac:dyDescent="0.2">
      <c r="B8" s="22"/>
      <c r="C8" s="8"/>
      <c r="D8" s="8"/>
      <c r="E8" s="234" t="s">
        <v>269</v>
      </c>
      <c r="F8" s="234" t="s">
        <v>270</v>
      </c>
      <c r="G8" s="23"/>
    </row>
    <row r="9" spans="2:13" x14ac:dyDescent="0.2">
      <c r="B9" s="22"/>
      <c r="C9" s="8"/>
      <c r="D9" s="8"/>
      <c r="E9" s="234"/>
      <c r="F9" s="234" t="s">
        <v>271</v>
      </c>
      <c r="G9" s="23"/>
    </row>
    <row r="10" spans="2:13" x14ac:dyDescent="0.2">
      <c r="B10" s="91" t="s">
        <v>280</v>
      </c>
      <c r="C10" s="92" t="s">
        <v>204</v>
      </c>
      <c r="D10" s="92"/>
      <c r="E10" s="214"/>
      <c r="F10" s="254"/>
      <c r="G10" s="255" t="s">
        <v>281</v>
      </c>
    </row>
    <row r="11" spans="2:13" x14ac:dyDescent="0.2">
      <c r="B11" s="35" t="s">
        <v>282</v>
      </c>
      <c r="C11" s="262"/>
      <c r="D11" s="262"/>
      <c r="E11" s="262"/>
      <c r="F11" s="262"/>
      <c r="G11" s="263"/>
    </row>
    <row r="12" spans="2:13" x14ac:dyDescent="0.2">
      <c r="B12" s="273"/>
      <c r="C12" s="274" t="s">
        <v>301</v>
      </c>
      <c r="D12" s="274"/>
      <c r="E12" s="274" t="s">
        <v>408</v>
      </c>
      <c r="F12" s="275">
        <v>0.8</v>
      </c>
      <c r="G12" s="276">
        <f>F12</f>
        <v>0.8</v>
      </c>
    </row>
    <row r="13" spans="2:13" x14ac:dyDescent="0.2">
      <c r="B13" s="273"/>
      <c r="C13" s="274" t="s">
        <v>302</v>
      </c>
      <c r="D13" s="274"/>
      <c r="E13" s="274" t="s">
        <v>409</v>
      </c>
      <c r="F13" s="275">
        <v>0.83</v>
      </c>
      <c r="G13" s="276">
        <f>F13</f>
        <v>0.83</v>
      </c>
    </row>
    <row r="14" spans="2:13" x14ac:dyDescent="0.2">
      <c r="B14" s="273"/>
      <c r="C14" s="274" t="s">
        <v>303</v>
      </c>
      <c r="D14" s="274"/>
      <c r="E14" s="274" t="s">
        <v>410</v>
      </c>
      <c r="F14" s="275">
        <v>0.8</v>
      </c>
      <c r="G14" s="276">
        <f>F14</f>
        <v>0.8</v>
      </c>
    </row>
    <row r="15" spans="2:13" x14ac:dyDescent="0.2">
      <c r="B15" s="273"/>
      <c r="C15" s="274" t="s">
        <v>304</v>
      </c>
      <c r="D15" s="274"/>
      <c r="E15" s="274" t="s">
        <v>411</v>
      </c>
      <c r="F15" s="275">
        <v>0.9</v>
      </c>
      <c r="G15" s="276">
        <f>F15</f>
        <v>0.9</v>
      </c>
    </row>
    <row r="16" spans="2:13" ht="17" thickBot="1" x14ac:dyDescent="0.25">
      <c r="B16" s="85"/>
      <c r="C16" s="86"/>
      <c r="D16" s="86"/>
      <c r="E16" s="256"/>
      <c r="F16" s="86"/>
      <c r="G16" s="87"/>
    </row>
    <row r="17" spans="5:5" x14ac:dyDescent="0.2">
      <c r="E17" s="90"/>
    </row>
    <row r="18" spans="5:5" x14ac:dyDescent="0.2">
      <c r="E18" s="90"/>
    </row>
  </sheetData>
  <sheetProtection sheet="1" objects="1" scenarios="1"/>
  <mergeCells count="1">
    <mergeCell ref="B5:D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csv_chemical_o_electricity_e_ps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vector>
  </TitlesOfParts>
  <Manager/>
  <Company>Quintel Intelligence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Microsoft Office User</cp:lastModifiedBy>
  <cp:lastPrinted>2013-07-12T12:54:24Z</cp:lastPrinted>
  <dcterms:created xsi:type="dcterms:W3CDTF">2013-06-25T11:11:29Z</dcterms:created>
  <dcterms:modified xsi:type="dcterms:W3CDTF">2017-12-11T07:41:36Z</dcterms:modified>
  <cp:category/>
</cp:coreProperties>
</file>